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3" codeName="{83B8AF0C-AF01-CA8F-8D1D-96F9A44741E3}"/>
  <workbookPr codeName="ThisWorkbook"/>
  <mc:AlternateContent xmlns:mc="http://schemas.openxmlformats.org/markup-compatibility/2006">
    <mc:Choice Requires="x15">
      <x15ac:absPath xmlns:x15ac="http://schemas.microsoft.com/office/spreadsheetml/2010/11/ac" url="/Users/je/Dropbox/1 Jenergy/Kund/SLL/1177 - Formulärtjänst/Anslutna regioner:system/Västerbotten/"/>
    </mc:Choice>
  </mc:AlternateContent>
  <xr:revisionPtr revIDLastSave="0" documentId="8_{4EA6421D-9E73-8941-8A45-C851DFA8485A}" xr6:coauthVersionLast="45" xr6:coauthVersionMax="45" xr10:uidLastSave="{00000000-0000-0000-0000-000000000000}"/>
  <bookViews>
    <workbookView xWindow="3260" yWindow="-27620" windowWidth="34700" windowHeight="25280" tabRatio="859" activeTab="8" xr2:uid="{00000000-000D-0000-FFFF-FFFF00000000}"/>
  </bookViews>
  <sheets>
    <sheet name="Intro" sheetId="1" r:id="rId1"/>
    <sheet name="Grunddata" sheetId="8" r:id="rId2"/>
    <sheet name="Ekonomiska nyttor" sheetId="10" r:id="rId3"/>
    <sheet name="Kvalitativa nyttor" sheetId="12" r:id="rId4"/>
    <sheet name="Kostnader" sheetId="4" r:id="rId5"/>
    <sheet name="Angelägenhet" sheetId="13" r:id="rId6"/>
    <sheet name="Genomförbarhet" sheetId="29" r:id="rId7"/>
    <sheet name="Risk- &amp; Hinderanalys" sheetId="30" r:id="rId8"/>
    <sheet name="Business Case" sheetId="16" r:id="rId9"/>
    <sheet name="-Admin-" sheetId="5" state="hidden" r:id="rId10"/>
    <sheet name="-Kalkyldata-" sheetId="17" state="hidden" r:id="rId11"/>
  </sheets>
  <definedNames>
    <definedName name="Angelägenhet">'-Admin-'!$C$52:$C$56</definedName>
    <definedName name="Extern_kostnad_per_timme">Grunddata!$D$16</definedName>
    <definedName name="Externt_värde_per_timme">Grunddata!$D$18</definedName>
    <definedName name="FörändringsinsatsensTitel">Grunddata!#REF!</definedName>
    <definedName name="GenomförbarhetMinskande">'-Admin-'!$F$43:$F$47</definedName>
    <definedName name="GenomförbarhetÖkande">'-Admin-'!$C$43:$C$47</definedName>
    <definedName name="Intern_kostnad_per_timme">Grunddata!$D$15</definedName>
    <definedName name="Internt_värde_per_timme">Grunddata!$D$17</definedName>
    <definedName name="Intressenter">Grunddata!$D$23:$D$32</definedName>
    <definedName name="IntressentKategori">'-Admin-'!$C$30:$C$38</definedName>
    <definedName name="KalkylAnsvarig">Grunddata!$E$5</definedName>
    <definedName name="KalkylDatum">Grunddata!$E$6</definedName>
    <definedName name="Kalkylperiod">Grunddata!$D$13</definedName>
    <definedName name="Kalkylränta">Grunddata!$D$14</definedName>
    <definedName name="KalkylVersion">Grunddata!$E$7</definedName>
    <definedName name="Konsekvens">'-Admin-'!$H$62:$H$66</definedName>
    <definedName name="KonsekvensKategori">'-Admin-'!$C$62:$C$66</definedName>
    <definedName name="KostnadEnhet">'-Admin-'!$C$20:$C$22</definedName>
    <definedName name="KostnadEnhetExternaTimmar">'-Admin-'!$C$22</definedName>
    <definedName name="KostnadEnhetInternaTimmar">'-Admin-'!$C$21</definedName>
    <definedName name="KostnadEnhetTKR">'-Admin-'!$C$20</definedName>
    <definedName name="KostnadKostnadstyp">'-Admin-'!$F$20:$F$24</definedName>
    <definedName name="NPV">'-Kalkyldata-'!$D$50</definedName>
    <definedName name="NyttaBetydelse">'-Admin-'!$J$7:$J$11</definedName>
    <definedName name="NyttaEnhet">'-Admin-'!$C$7:$C$9</definedName>
    <definedName name="NyttaEnhetExternaTimmar">'-Admin-'!$C$9</definedName>
    <definedName name="NyttaEnhetInternaTimmar">'-Admin-'!$C$8</definedName>
    <definedName name="NyttaEnhetTKR">'-Admin-'!$C$7</definedName>
    <definedName name="NyttaKvalitativKlassificering">'-Admin-'!$H$7:$H$15</definedName>
    <definedName name="NyttaKvantitativKlassificering">'-Admin-'!$F$7:$F$14</definedName>
    <definedName name="Payback">'-Kalkyldata-'!$D$51</definedName>
    <definedName name="Riskkategori">'-Admin-'!$C$62:$C$66</definedName>
    <definedName name="SammantagetRiskBedömning">'-Admin-'!$J$62:$J$66</definedName>
    <definedName name="Sannolikhet">'-Admin-'!$F$62:$F$66</definedName>
    <definedName name="Startår">Grunddata!$D$12</definedName>
    <definedName name="TotalAngelägenhet">Angelägenhet!$F$2</definedName>
    <definedName name="TotalGenomförbarhet">Genomförbarhet!$F$1</definedName>
    <definedName name="TotalKostnad">'Business Case'!$BF$24</definedName>
    <definedName name="TotalNettoNytta">'Business Case'!$BF$32</definedName>
    <definedName name="TotalNytta">'Business Case'!$BF$13</definedName>
    <definedName name="_xlnm.Print_Area" localSheetId="5">Angelägenhet!$C$2:$F$39</definedName>
    <definedName name="_xlnm.Print_Area" localSheetId="8">'Business Case'!$C$1:$BF$107</definedName>
    <definedName name="_xlnm.Print_Area" localSheetId="2">'Ekonomiska nyttor'!$C$1:$AC$22</definedName>
    <definedName name="_xlnm.Print_Area" localSheetId="6">Genomförbarhet!$C$1:$F$98</definedName>
    <definedName name="_xlnm.Print_Area" localSheetId="0">Intro!$A$1:$M$38</definedName>
    <definedName name="_xlnm.Print_Area" localSheetId="4">Kostnader!$C$1:$AO$21</definedName>
    <definedName name="_xlnm.Print_Area" localSheetId="3">'Kvalitativa nyttor'!$C$1:$Z$20</definedName>
    <definedName name="_xlnm.Print_Area" localSheetId="7">'Risk- &amp; Hinderanalys'!$A$1:$J$33</definedName>
    <definedName name="Z_C2C00746_FA4F_4E5C_AD43_BEA5EA13B936_.wvu.Cols" localSheetId="2" hidden="1">'Ekonomiska nyttor'!$AD:$AT</definedName>
    <definedName name="Z_C2C00746_FA4F_4E5C_AD43_BEA5EA13B936_.wvu.Cols" localSheetId="4" hidden="1">Kostnader!$X:$AN</definedName>
    <definedName name="Z_C2C00746_FA4F_4E5C_AD43_BEA5EA13B936_.wvu.Cols" localSheetId="3" hidden="1">'Kvalitativa nyttor'!$O:$O,'Kvalitativa nyttor'!$AA:$AD</definedName>
  </definedNames>
  <calcPr calcId="191029"/>
  <customWorkbookViews>
    <customWorkbookView name="TEST-bc-VERKTYG" guid="{C2C00746-FA4F-4E5C-AD43-BEA5EA13B936}" xWindow="-8" yWindow="-8" windowWidth="1928" windowHeight="1056" tabRatio="580" activeSheetId="13"/>
  </customWorkbookViews>
  <pivotCaches>
    <pivotCache cacheId="0" r:id="rId12"/>
    <pivotCache cacheId="1" r:id="rId13"/>
    <pivotCache cacheId="2" r:id="rId14"/>
    <pivotCache cacheId="3" r:id="rId15"/>
    <pivotCache cacheId="4" r:id="rId16"/>
    <pivotCache cacheId="5" r:id="rId17"/>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1" i="10" l="1"/>
  <c r="L10" i="10"/>
  <c r="L9" i="10"/>
  <c r="N8" i="10" l="1"/>
  <c r="AD8" i="10" s="1"/>
  <c r="N9" i="10"/>
  <c r="AG9" i="10" s="1"/>
  <c r="N10" i="10"/>
  <c r="AF10" i="10" s="1"/>
  <c r="N11" i="10"/>
  <c r="AE11" i="10" s="1"/>
  <c r="N12" i="10"/>
  <c r="AD12" i="10" s="1"/>
  <c r="N13" i="10"/>
  <c r="AG13" i="10" s="1"/>
  <c r="N14" i="10"/>
  <c r="AE14" i="10" s="1"/>
  <c r="N15" i="10"/>
  <c r="AD15" i="10" s="1"/>
  <c r="N16" i="10"/>
  <c r="AG16" i="10" s="1"/>
  <c r="N17" i="10"/>
  <c r="AF17" i="10" s="1"/>
  <c r="N18" i="10"/>
  <c r="AE18" i="10" s="1"/>
  <c r="N19" i="10"/>
  <c r="AD19" i="10" s="1"/>
  <c r="N20" i="10"/>
  <c r="AG20" i="10" s="1"/>
  <c r="N21" i="10"/>
  <c r="AF21" i="10" s="1"/>
  <c r="N7" i="10"/>
  <c r="AG7" i="10" s="1"/>
  <c r="AI21" i="10" l="1"/>
  <c r="AI20" i="10"/>
  <c r="AF20" i="10"/>
  <c r="AJ16" i="10"/>
  <c r="AM17" i="10"/>
  <c r="AJ19" i="10"/>
  <c r="AO15" i="10"/>
  <c r="AK15" i="10"/>
  <c r="AF15" i="10"/>
  <c r="AK19" i="10"/>
  <c r="AI16" i="10"/>
  <c r="AL11" i="10"/>
  <c r="AE21" i="10"/>
  <c r="AM21" i="10"/>
  <c r="AJ20" i="10"/>
  <c r="AO19" i="10"/>
  <c r="AF19" i="10"/>
  <c r="AM16" i="10"/>
  <c r="AE16" i="10"/>
  <c r="AG15" i="10"/>
  <c r="AI17" i="10"/>
  <c r="AM20" i="10"/>
  <c r="AE20" i="10"/>
  <c r="AG19" i="10"/>
  <c r="AE17" i="10"/>
  <c r="AF16" i="10"/>
  <c r="AJ15" i="10"/>
  <c r="AH11" i="10"/>
  <c r="AP18" i="10"/>
  <c r="AL18" i="10"/>
  <c r="AH18" i="10"/>
  <c r="AD18" i="10"/>
  <c r="AP14" i="10"/>
  <c r="AL14" i="10"/>
  <c r="AD14" i="10"/>
  <c r="AI10" i="10"/>
  <c r="AP21" i="10"/>
  <c r="AH21" i="10"/>
  <c r="AD21" i="10"/>
  <c r="AK18" i="10"/>
  <c r="AP17" i="10"/>
  <c r="AL17" i="10"/>
  <c r="AH17" i="10"/>
  <c r="AD17" i="10"/>
  <c r="AO21" i="10"/>
  <c r="AK21" i="10"/>
  <c r="AG21" i="10"/>
  <c r="AP20" i="10"/>
  <c r="AL20" i="10"/>
  <c r="AH20" i="10"/>
  <c r="AD20" i="10"/>
  <c r="AM19" i="10"/>
  <c r="AI19" i="10"/>
  <c r="AE19" i="10"/>
  <c r="AJ18" i="10"/>
  <c r="AF18" i="10"/>
  <c r="AO17" i="10"/>
  <c r="AK17" i="10"/>
  <c r="AG17" i="10"/>
  <c r="AP16" i="10"/>
  <c r="AL16" i="10"/>
  <c r="AH16" i="10"/>
  <c r="AD16" i="10"/>
  <c r="AM15" i="10"/>
  <c r="AI15" i="10"/>
  <c r="AE15" i="10"/>
  <c r="AJ14" i="10"/>
  <c r="AF14" i="10"/>
  <c r="AF13" i="10"/>
  <c r="AD11" i="10"/>
  <c r="AJ9" i="10"/>
  <c r="AF7" i="10"/>
  <c r="AH14" i="10"/>
  <c r="AL21" i="10"/>
  <c r="AO18" i="10"/>
  <c r="AG18" i="10"/>
  <c r="AO14" i="10"/>
  <c r="AK14" i="10"/>
  <c r="AG14" i="10"/>
  <c r="AJ13" i="10"/>
  <c r="AE10" i="10"/>
  <c r="AJ7" i="10"/>
  <c r="AJ21" i="10"/>
  <c r="AO20" i="10"/>
  <c r="AK20" i="10"/>
  <c r="AP19" i="10"/>
  <c r="AL19" i="10"/>
  <c r="AH19" i="10"/>
  <c r="AM18" i="10"/>
  <c r="AI18" i="10"/>
  <c r="AJ17" i="10"/>
  <c r="AO16" i="10"/>
  <c r="AK16" i="10"/>
  <c r="AP15" i="10"/>
  <c r="AL15" i="10"/>
  <c r="AH15" i="10"/>
  <c r="AM14" i="10"/>
  <c r="AI14" i="10"/>
  <c r="AP11" i="10"/>
  <c r="AM10" i="10"/>
  <c r="AF9" i="10"/>
  <c r="AO12" i="10"/>
  <c r="AG12" i="10"/>
  <c r="AD7" i="10"/>
  <c r="AM7" i="10"/>
  <c r="AI7" i="10"/>
  <c r="AE7" i="10"/>
  <c r="AM13" i="10"/>
  <c r="AI13" i="10"/>
  <c r="AE13" i="10"/>
  <c r="AJ12" i="10"/>
  <c r="AF12" i="10"/>
  <c r="AO11" i="10"/>
  <c r="AK11" i="10"/>
  <c r="AG11" i="10"/>
  <c r="AP10" i="10"/>
  <c r="AL10" i="10"/>
  <c r="AH10" i="10"/>
  <c r="AD10" i="10"/>
  <c r="AM9" i="10"/>
  <c r="AI9" i="10"/>
  <c r="AE9" i="10"/>
  <c r="AJ8" i="10"/>
  <c r="AF8" i="10"/>
  <c r="AK12" i="10"/>
  <c r="AK8" i="10"/>
  <c r="AP7" i="10"/>
  <c r="AL7" i="10"/>
  <c r="AH7" i="10"/>
  <c r="AP13" i="10"/>
  <c r="AL13" i="10"/>
  <c r="AH13" i="10"/>
  <c r="AD13" i="10"/>
  <c r="AM12" i="10"/>
  <c r="AI12" i="10"/>
  <c r="AE12" i="10"/>
  <c r="AJ11" i="10"/>
  <c r="AF11" i="10"/>
  <c r="AO10" i="10"/>
  <c r="AK10" i="10"/>
  <c r="AG10" i="10"/>
  <c r="AP9" i="10"/>
  <c r="AL9" i="10"/>
  <c r="AH9" i="10"/>
  <c r="AD9" i="10"/>
  <c r="AM8" i="10"/>
  <c r="AI8" i="10"/>
  <c r="AE8" i="10"/>
  <c r="AO8" i="10"/>
  <c r="AG8" i="10"/>
  <c r="AO7" i="10"/>
  <c r="AK7" i="10"/>
  <c r="AO13" i="10"/>
  <c r="AK13" i="10"/>
  <c r="AP12" i="10"/>
  <c r="AL12" i="10"/>
  <c r="AH12" i="10"/>
  <c r="AM11" i="10"/>
  <c r="AI11" i="10"/>
  <c r="AJ10" i="10"/>
  <c r="AO9" i="10"/>
  <c r="AK9" i="10"/>
  <c r="AP8" i="10"/>
  <c r="AL8" i="10"/>
  <c r="AH8" i="10"/>
  <c r="L12" i="10"/>
  <c r="L13" i="10"/>
  <c r="L14" i="10"/>
  <c r="L15" i="10"/>
  <c r="L16" i="10"/>
  <c r="L17" i="10"/>
  <c r="L18" i="10"/>
  <c r="L19" i="10"/>
  <c r="L20" i="10"/>
  <c r="L21" i="10"/>
  <c r="L8" i="10"/>
  <c r="L7" i="10"/>
  <c r="AI22" i="10" l="1"/>
  <c r="AG22" i="10"/>
  <c r="AH22" i="10"/>
  <c r="AF22" i="10"/>
  <c r="Z6" i="4"/>
  <c r="F6" i="13" l="1"/>
  <c r="F15" i="13"/>
  <c r="F24" i="13"/>
  <c r="F33" i="13"/>
  <c r="F87" i="29"/>
  <c r="N18" i="29" s="1"/>
  <c r="I18" i="29"/>
  <c r="F78" i="29"/>
  <c r="N16" i="29" s="1"/>
  <c r="I16" i="29"/>
  <c r="F15" i="29"/>
  <c r="N7" i="29" s="1"/>
  <c r="F6" i="29"/>
  <c r="N6" i="29" s="1"/>
  <c r="I19" i="29"/>
  <c r="I15" i="29"/>
  <c r="I14" i="29"/>
  <c r="I13" i="29"/>
  <c r="I11" i="29"/>
  <c r="I10" i="29"/>
  <c r="I9" i="29"/>
  <c r="I7" i="29"/>
  <c r="I6" i="29"/>
  <c r="AX50" i="16"/>
  <c r="AX51" i="16"/>
  <c r="AX52" i="16"/>
  <c r="AX53" i="16"/>
  <c r="AX54" i="16"/>
  <c r="AX55" i="16"/>
  <c r="AX56" i="16"/>
  <c r="AX57" i="16"/>
  <c r="AX58" i="16"/>
  <c r="AX59" i="16"/>
  <c r="AX60" i="16"/>
  <c r="AX61" i="16"/>
  <c r="AX62" i="16"/>
  <c r="AX63" i="16"/>
  <c r="AX64" i="16"/>
  <c r="AX65" i="16"/>
  <c r="AX66" i="16"/>
  <c r="AX67" i="16"/>
  <c r="AX49" i="16"/>
  <c r="AX48" i="16"/>
  <c r="I12" i="30"/>
  <c r="BB53" i="16" s="1"/>
  <c r="I13" i="30"/>
  <c r="BB54" i="16" s="1"/>
  <c r="I14" i="30"/>
  <c r="BB55" i="16" s="1"/>
  <c r="I15" i="30"/>
  <c r="BB56" i="16" s="1"/>
  <c r="I16" i="30"/>
  <c r="BB57" i="16" s="1"/>
  <c r="I17" i="30"/>
  <c r="BB58" i="16" s="1"/>
  <c r="I18" i="30"/>
  <c r="BB59" i="16" s="1"/>
  <c r="I19" i="30"/>
  <c r="BB60" i="16" s="1"/>
  <c r="I20" i="30"/>
  <c r="BB61" i="16" s="1"/>
  <c r="I21" i="30"/>
  <c r="BB62" i="16" s="1"/>
  <c r="I22" i="30"/>
  <c r="BB63" i="16" s="1"/>
  <c r="I23" i="30"/>
  <c r="BB64" i="16" s="1"/>
  <c r="I24" i="30"/>
  <c r="BB65" i="16" s="1"/>
  <c r="I25" i="30"/>
  <c r="BB66" i="16" s="1"/>
  <c r="I26" i="30"/>
  <c r="BB67" i="16" s="1"/>
  <c r="AU49" i="16"/>
  <c r="AU50" i="16"/>
  <c r="AU51" i="16"/>
  <c r="AU52" i="16"/>
  <c r="AU53" i="16"/>
  <c r="AU54" i="16"/>
  <c r="AU55" i="16"/>
  <c r="AU56" i="16"/>
  <c r="AU57" i="16"/>
  <c r="AU58" i="16"/>
  <c r="AU59" i="16"/>
  <c r="AU60" i="16"/>
  <c r="AU61" i="16"/>
  <c r="AU62" i="16"/>
  <c r="AU63" i="16"/>
  <c r="AU64" i="16"/>
  <c r="AU65" i="16"/>
  <c r="AU66" i="16"/>
  <c r="AU67" i="16"/>
  <c r="AU48" i="16"/>
  <c r="AV6" i="16"/>
  <c r="AV3" i="16"/>
  <c r="F60" i="29"/>
  <c r="N14" i="29" s="1"/>
  <c r="F96" i="29"/>
  <c r="N19" i="29" s="1"/>
  <c r="K66" i="5"/>
  <c r="K65" i="5"/>
  <c r="K64" i="5"/>
  <c r="K63" i="5"/>
  <c r="K62" i="5"/>
  <c r="I8" i="30"/>
  <c r="BB49" i="16" s="1"/>
  <c r="I9" i="30"/>
  <c r="BB50" i="16" s="1"/>
  <c r="I10" i="30"/>
  <c r="BB51" i="16" s="1"/>
  <c r="I11" i="30"/>
  <c r="BB52" i="16" s="1"/>
  <c r="I7" i="30"/>
  <c r="BB48" i="16" s="1"/>
  <c r="G31" i="30"/>
  <c r="F24" i="29"/>
  <c r="N9" i="29" s="1"/>
  <c r="F33" i="29"/>
  <c r="N10" i="29" s="1"/>
  <c r="F42" i="29"/>
  <c r="N11" i="29" s="1"/>
  <c r="F51" i="29"/>
  <c r="N13" i="29" s="1"/>
  <c r="F69" i="29"/>
  <c r="N15" i="29" s="1"/>
  <c r="G47" i="5"/>
  <c r="G46" i="5"/>
  <c r="G45" i="5"/>
  <c r="G44" i="5"/>
  <c r="G43" i="5"/>
  <c r="AD5" i="12"/>
  <c r="AC5" i="12"/>
  <c r="AT6" i="10"/>
  <c r="AS6" i="10"/>
  <c r="Q7" i="16"/>
  <c r="AV12" i="16"/>
  <c r="AW12" i="16" s="1"/>
  <c r="AX12" i="16" s="1"/>
  <c r="AY12" i="16" s="1"/>
  <c r="AZ12" i="16" s="1"/>
  <c r="BA12" i="16" s="1"/>
  <c r="BB12" i="16" s="1"/>
  <c r="BC12" i="16" s="1"/>
  <c r="BD12" i="16" s="1"/>
  <c r="BE12" i="16" s="1"/>
  <c r="AU14" i="16"/>
  <c r="AU15" i="16"/>
  <c r="AU16" i="16"/>
  <c r="AU17" i="16"/>
  <c r="AU18" i="16"/>
  <c r="AU19" i="16"/>
  <c r="AU20" i="16"/>
  <c r="AU21" i="16"/>
  <c r="AU25" i="16"/>
  <c r="AU26" i="16"/>
  <c r="AU27" i="16"/>
  <c r="AU28" i="16"/>
  <c r="AU29" i="16"/>
  <c r="D47" i="5"/>
  <c r="D46" i="5"/>
  <c r="D45" i="5"/>
  <c r="D44" i="5"/>
  <c r="D43" i="5"/>
  <c r="D56" i="5"/>
  <c r="D55" i="5"/>
  <c r="D54" i="5"/>
  <c r="D53" i="5"/>
  <c r="D52" i="5"/>
  <c r="O20" i="12"/>
  <c r="AA20" i="12" s="1"/>
  <c r="O19" i="12"/>
  <c r="AA19" i="12" s="1"/>
  <c r="O18" i="12"/>
  <c r="AA18" i="12" s="1"/>
  <c r="O17" i="12"/>
  <c r="AA17" i="12" s="1"/>
  <c r="O16" i="12"/>
  <c r="AA16" i="12" s="1"/>
  <c r="O15" i="12"/>
  <c r="AA15" i="12" s="1"/>
  <c r="O14" i="12"/>
  <c r="AA14" i="12" s="1"/>
  <c r="O13" i="12"/>
  <c r="AA13" i="12" s="1"/>
  <c r="O12" i="12"/>
  <c r="AA12" i="12" s="1"/>
  <c r="O11" i="12"/>
  <c r="AA11" i="12" s="1"/>
  <c r="O10" i="12"/>
  <c r="AA10" i="12" s="1"/>
  <c r="O9" i="12"/>
  <c r="AA9" i="12" s="1"/>
  <c r="O8" i="12"/>
  <c r="AA8" i="12" s="1"/>
  <c r="O7" i="12"/>
  <c r="AA7" i="12" s="1"/>
  <c r="O6" i="12"/>
  <c r="AA6" i="12" s="1"/>
  <c r="AD20" i="12"/>
  <c r="AD19" i="12"/>
  <c r="AD18" i="12"/>
  <c r="AD17" i="12"/>
  <c r="AD16" i="12"/>
  <c r="AD15" i="12"/>
  <c r="AD14" i="12"/>
  <c r="AD13" i="12"/>
  <c r="AD12" i="12"/>
  <c r="AD11" i="12"/>
  <c r="AD10" i="12"/>
  <c r="AD9" i="12"/>
  <c r="AD8" i="12"/>
  <c r="AD7" i="12"/>
  <c r="AD6" i="12"/>
  <c r="AC20" i="12"/>
  <c r="AC19" i="12"/>
  <c r="AC18" i="12"/>
  <c r="AC17" i="12"/>
  <c r="AC16" i="12"/>
  <c r="AC15" i="12"/>
  <c r="AC14" i="12"/>
  <c r="AC13" i="12"/>
  <c r="AC12" i="12"/>
  <c r="AC11" i="12"/>
  <c r="AC10" i="12"/>
  <c r="AC9" i="12"/>
  <c r="AC8" i="12"/>
  <c r="AC7" i="12"/>
  <c r="AC6" i="12"/>
  <c r="AM20" i="4"/>
  <c r="AM19" i="4"/>
  <c r="AM18" i="4"/>
  <c r="AM17" i="4"/>
  <c r="AM16" i="4"/>
  <c r="AM15" i="4"/>
  <c r="AM14" i="4"/>
  <c r="AM13" i="4"/>
  <c r="AM12" i="4"/>
  <c r="AM11" i="4"/>
  <c r="AM10" i="4"/>
  <c r="AM9" i="4"/>
  <c r="AM8" i="4"/>
  <c r="AM7" i="4"/>
  <c r="AM6" i="4"/>
  <c r="AL20" i="4"/>
  <c r="AL19" i="4"/>
  <c r="AL18" i="4"/>
  <c r="AL17" i="4"/>
  <c r="AL16" i="4"/>
  <c r="AL15" i="4"/>
  <c r="AL14" i="4"/>
  <c r="AL13" i="4"/>
  <c r="AL12" i="4"/>
  <c r="AL11" i="4"/>
  <c r="AL10" i="4"/>
  <c r="AL9" i="4"/>
  <c r="AL8" i="4"/>
  <c r="AL7" i="4"/>
  <c r="AL6" i="4"/>
  <c r="AS21" i="10"/>
  <c r="AS20" i="10"/>
  <c r="AS19" i="10"/>
  <c r="AS18" i="10"/>
  <c r="AS17" i="10"/>
  <c r="AS16" i="10"/>
  <c r="AS15" i="10"/>
  <c r="AS14" i="10"/>
  <c r="AS13" i="10"/>
  <c r="AS12" i="10"/>
  <c r="AS11" i="10"/>
  <c r="AS10" i="10"/>
  <c r="AS9" i="10"/>
  <c r="AS8" i="10"/>
  <c r="AS7" i="10"/>
  <c r="X5" i="4"/>
  <c r="Y5" i="4" s="1"/>
  <c r="Z5" i="4" s="1"/>
  <c r="AA5" i="4" s="1"/>
  <c r="AB5" i="4" s="1"/>
  <c r="AC5" i="4" s="1"/>
  <c r="AD5" i="4" s="1"/>
  <c r="AE5" i="4" s="1"/>
  <c r="AF5" i="4" s="1"/>
  <c r="AG5" i="4" s="1"/>
  <c r="R5" i="12"/>
  <c r="S5" i="12" s="1"/>
  <c r="T5" i="12" s="1"/>
  <c r="U5" i="12" s="1"/>
  <c r="V5" i="12" s="1"/>
  <c r="W5" i="12" s="1"/>
  <c r="X5" i="12" s="1"/>
  <c r="Y5" i="12" s="1"/>
  <c r="Z5" i="12" s="1"/>
  <c r="AD6" i="10"/>
  <c r="AG20" i="4"/>
  <c r="AF20" i="4"/>
  <c r="AE20" i="4"/>
  <c r="AD20" i="4"/>
  <c r="AC20" i="4"/>
  <c r="AB20" i="4"/>
  <c r="AA20" i="4"/>
  <c r="Z20" i="4"/>
  <c r="Y20" i="4"/>
  <c r="X20" i="4"/>
  <c r="AG19" i="4"/>
  <c r="AF19" i="4"/>
  <c r="AE19" i="4"/>
  <c r="AD19" i="4"/>
  <c r="AC19" i="4"/>
  <c r="AB19" i="4"/>
  <c r="AA19" i="4"/>
  <c r="Z19" i="4"/>
  <c r="Y19" i="4"/>
  <c r="X19" i="4"/>
  <c r="AG18" i="4"/>
  <c r="AF18" i="4"/>
  <c r="AE18" i="4"/>
  <c r="AD18" i="4"/>
  <c r="AC18" i="4"/>
  <c r="AB18" i="4"/>
  <c r="AA18" i="4"/>
  <c r="Z18" i="4"/>
  <c r="Y18" i="4"/>
  <c r="X18" i="4"/>
  <c r="AG17" i="4"/>
  <c r="AF17" i="4"/>
  <c r="AE17" i="4"/>
  <c r="AD17" i="4"/>
  <c r="AC17" i="4"/>
  <c r="AB17" i="4"/>
  <c r="AA17" i="4"/>
  <c r="Z17" i="4"/>
  <c r="Y17" i="4"/>
  <c r="X17" i="4"/>
  <c r="AG16" i="4"/>
  <c r="AF16" i="4"/>
  <c r="AE16" i="4"/>
  <c r="AD16" i="4"/>
  <c r="AC16" i="4"/>
  <c r="AB16" i="4"/>
  <c r="AA16" i="4"/>
  <c r="Z16" i="4"/>
  <c r="Y16" i="4"/>
  <c r="X16" i="4"/>
  <c r="AG15" i="4"/>
  <c r="AF15" i="4"/>
  <c r="AE15" i="4"/>
  <c r="AD15" i="4"/>
  <c r="AC15" i="4"/>
  <c r="AB15" i="4"/>
  <c r="AA15" i="4"/>
  <c r="Z15" i="4"/>
  <c r="Y15" i="4"/>
  <c r="X15" i="4"/>
  <c r="AG14" i="4"/>
  <c r="AF14" i="4"/>
  <c r="AE14" i="4"/>
  <c r="AD14" i="4"/>
  <c r="AC14" i="4"/>
  <c r="AB14" i="4"/>
  <c r="AA14" i="4"/>
  <c r="Z14" i="4"/>
  <c r="Y14" i="4"/>
  <c r="X14" i="4"/>
  <c r="AG13" i="4"/>
  <c r="AF13" i="4"/>
  <c r="AE13" i="4"/>
  <c r="AD13" i="4"/>
  <c r="AC13" i="4"/>
  <c r="AB13" i="4"/>
  <c r="AA13" i="4"/>
  <c r="Z13" i="4"/>
  <c r="Y13" i="4"/>
  <c r="X13" i="4"/>
  <c r="AG12" i="4"/>
  <c r="AF12" i="4"/>
  <c r="AE12" i="4"/>
  <c r="AD12" i="4"/>
  <c r="AC12" i="4"/>
  <c r="AB12" i="4"/>
  <c r="AA12" i="4"/>
  <c r="Z12" i="4"/>
  <c r="Y12" i="4"/>
  <c r="X12" i="4"/>
  <c r="AG11" i="4"/>
  <c r="AF11" i="4"/>
  <c r="AE11" i="4"/>
  <c r="AD11" i="4"/>
  <c r="AC11" i="4"/>
  <c r="AB11" i="4"/>
  <c r="AA11" i="4"/>
  <c r="Z11" i="4"/>
  <c r="Y11" i="4"/>
  <c r="X11" i="4"/>
  <c r="AG10" i="4"/>
  <c r="AF10" i="4"/>
  <c r="AE10" i="4"/>
  <c r="AD10" i="4"/>
  <c r="AC10" i="4"/>
  <c r="AB10" i="4"/>
  <c r="AA10" i="4"/>
  <c r="Z10" i="4"/>
  <c r="Y10" i="4"/>
  <c r="X10" i="4"/>
  <c r="AG9" i="4"/>
  <c r="AF9" i="4"/>
  <c r="AE9" i="4"/>
  <c r="AD9" i="4"/>
  <c r="AC9" i="4"/>
  <c r="AB9" i="4"/>
  <c r="AA9" i="4"/>
  <c r="Z9" i="4"/>
  <c r="Y9" i="4"/>
  <c r="X9" i="4"/>
  <c r="AG8" i="4"/>
  <c r="AF8" i="4"/>
  <c r="AE8" i="4"/>
  <c r="AD8" i="4"/>
  <c r="AC8" i="4"/>
  <c r="AB8" i="4"/>
  <c r="AA8" i="4"/>
  <c r="Z8" i="4"/>
  <c r="Y8" i="4"/>
  <c r="X8" i="4"/>
  <c r="AG7" i="4"/>
  <c r="AF7" i="4"/>
  <c r="AE7" i="4"/>
  <c r="AD7" i="4"/>
  <c r="AC7" i="4"/>
  <c r="AB7" i="4"/>
  <c r="AA7" i="4"/>
  <c r="Z7" i="4"/>
  <c r="Y7" i="4"/>
  <c r="X7" i="4"/>
  <c r="AG6" i="4"/>
  <c r="AF6" i="4"/>
  <c r="AE6" i="4"/>
  <c r="AD6" i="4"/>
  <c r="AC6" i="4"/>
  <c r="AB6" i="4"/>
  <c r="AA6" i="4"/>
  <c r="Y6" i="4"/>
  <c r="X6" i="4"/>
  <c r="AT11" i="10"/>
  <c r="AT12" i="10"/>
  <c r="AT13" i="10"/>
  <c r="AT14" i="10"/>
  <c r="AT15" i="10"/>
  <c r="AT16" i="10"/>
  <c r="AT17" i="10"/>
  <c r="AT18" i="10"/>
  <c r="AT19" i="10"/>
  <c r="AT20" i="10"/>
  <c r="Y11" i="10"/>
  <c r="Y12" i="10"/>
  <c r="Y13" i="10"/>
  <c r="Y14" i="10"/>
  <c r="AC14" i="10" s="1"/>
  <c r="Y15" i="10"/>
  <c r="Y16" i="10"/>
  <c r="Y17" i="10"/>
  <c r="Y18" i="10"/>
  <c r="Y19" i="10"/>
  <c r="Y20" i="10"/>
  <c r="Y21" i="10"/>
  <c r="AT8" i="10"/>
  <c r="AT9" i="10"/>
  <c r="AT10" i="10"/>
  <c r="AT21" i="10"/>
  <c r="AT7" i="10"/>
  <c r="AO20" i="4"/>
  <c r="AO19" i="4"/>
  <c r="AO18" i="4"/>
  <c r="AO17" i="4"/>
  <c r="AO16" i="4"/>
  <c r="AO15" i="4"/>
  <c r="AO14" i="4"/>
  <c r="AO13" i="4"/>
  <c r="AO12" i="4"/>
  <c r="AO11" i="4"/>
  <c r="AO10" i="4"/>
  <c r="AO9" i="4"/>
  <c r="AO8" i="4"/>
  <c r="AO7" i="4"/>
  <c r="AO6" i="4"/>
  <c r="AN15" i="4"/>
  <c r="AN16" i="4"/>
  <c r="AN17" i="4"/>
  <c r="AN18" i="4"/>
  <c r="AN19" i="4"/>
  <c r="Y10" i="10"/>
  <c r="Y9" i="10"/>
  <c r="AB9" i="10" s="1"/>
  <c r="Y8" i="10"/>
  <c r="Y7" i="10"/>
  <c r="AN20" i="4"/>
  <c r="AN14" i="4"/>
  <c r="AN13" i="4"/>
  <c r="AN12" i="4"/>
  <c r="AN11" i="4"/>
  <c r="AN10" i="4"/>
  <c r="AN9" i="4"/>
  <c r="AN8" i="4"/>
  <c r="AN7" i="4"/>
  <c r="AN6" i="4"/>
  <c r="AB10" i="12" l="1"/>
  <c r="AR19" i="10"/>
  <c r="AR15" i="10"/>
  <c r="AR11" i="10"/>
  <c r="AR21" i="10"/>
  <c r="AR10" i="10"/>
  <c r="AB6" i="12"/>
  <c r="AB9" i="12"/>
  <c r="AB13" i="12"/>
  <c r="AB17" i="12"/>
  <c r="AB19" i="12"/>
  <c r="AR20" i="10"/>
  <c r="AR16" i="10"/>
  <c r="AB12" i="12"/>
  <c r="AB8" i="12"/>
  <c r="AB16" i="12"/>
  <c r="AB20" i="12"/>
  <c r="BD26" i="16"/>
  <c r="AV26" i="16"/>
  <c r="AB14" i="12"/>
  <c r="AB18" i="12"/>
  <c r="AB11" i="12"/>
  <c r="AB15" i="12"/>
  <c r="AC18" i="10"/>
  <c r="AN18" i="10"/>
  <c r="AR9" i="10"/>
  <c r="AB21" i="10"/>
  <c r="AN21" i="10"/>
  <c r="AC17" i="10"/>
  <c r="AN17" i="10"/>
  <c r="AB7" i="12"/>
  <c r="AB20" i="10"/>
  <c r="AN20" i="10"/>
  <c r="AC16" i="10"/>
  <c r="AN16" i="10"/>
  <c r="AR18" i="10"/>
  <c r="AR14" i="10"/>
  <c r="AB14" i="10"/>
  <c r="AN14" i="10"/>
  <c r="AC19" i="10"/>
  <c r="AN19" i="10"/>
  <c r="AC15" i="10"/>
  <c r="AN15" i="10"/>
  <c r="AR17" i="10"/>
  <c r="AR13" i="10"/>
  <c r="AY26" i="16"/>
  <c r="AZ26" i="16"/>
  <c r="AW29" i="16"/>
  <c r="BC25" i="16"/>
  <c r="BE28" i="16"/>
  <c r="AX28" i="16"/>
  <c r="AW26" i="16"/>
  <c r="BA26" i="16"/>
  <c r="BE26" i="16"/>
  <c r="AY28" i="16"/>
  <c r="BC28" i="16"/>
  <c r="BC26" i="16"/>
  <c r="AX26" i="16"/>
  <c r="BB26" i="16"/>
  <c r="AX30" i="16"/>
  <c r="BB30" i="16"/>
  <c r="AC11" i="10"/>
  <c r="AN11" i="10"/>
  <c r="AB10" i="10"/>
  <c r="AN10" i="10"/>
  <c r="AC9" i="10"/>
  <c r="AN9" i="10"/>
  <c r="AB7" i="10"/>
  <c r="AN7" i="10"/>
  <c r="AC13" i="10"/>
  <c r="AN13" i="10"/>
  <c r="AC8" i="10"/>
  <c r="AN8" i="10"/>
  <c r="AC12" i="10"/>
  <c r="AN12" i="10"/>
  <c r="AR12" i="10"/>
  <c r="AR8" i="10"/>
  <c r="F2" i="13"/>
  <c r="C7" i="16" s="1"/>
  <c r="BD30" i="16"/>
  <c r="J5" i="4"/>
  <c r="AC21" i="10"/>
  <c r="AC20" i="10"/>
  <c r="AV15" i="16"/>
  <c r="AZ15" i="16"/>
  <c r="BD15" i="16"/>
  <c r="AX16" i="16"/>
  <c r="BB16" i="16"/>
  <c r="AV17" i="16"/>
  <c r="AZ17" i="16"/>
  <c r="BD17" i="16"/>
  <c r="AX18" i="16"/>
  <c r="BB18" i="16"/>
  <c r="AV19" i="16"/>
  <c r="AZ19" i="16"/>
  <c r="BD19" i="16"/>
  <c r="AX20" i="16"/>
  <c r="BB20" i="16"/>
  <c r="AV21" i="16"/>
  <c r="AZ21" i="16"/>
  <c r="BD21" i="16"/>
  <c r="AX22" i="16"/>
  <c r="BB22" i="16"/>
  <c r="AW14" i="16"/>
  <c r="BA14" i="16"/>
  <c r="BE14" i="16"/>
  <c r="BA16" i="16"/>
  <c r="AW18" i="16"/>
  <c r="AY19" i="16"/>
  <c r="BA20" i="16"/>
  <c r="BC21" i="16"/>
  <c r="BD14" i="16"/>
  <c r="AW15" i="16"/>
  <c r="BA15" i="16"/>
  <c r="BE15" i="16"/>
  <c r="AY16" i="16"/>
  <c r="BC16" i="16"/>
  <c r="AW17" i="16"/>
  <c r="BA17" i="16"/>
  <c r="BE17" i="16"/>
  <c r="AY18" i="16"/>
  <c r="BC18" i="16"/>
  <c r="AW19" i="16"/>
  <c r="BA19" i="16"/>
  <c r="BE19" i="16"/>
  <c r="AY20" i="16"/>
  <c r="BC20" i="16"/>
  <c r="AW21" i="16"/>
  <c r="BA21" i="16"/>
  <c r="BE21" i="16"/>
  <c r="AY22" i="16"/>
  <c r="BC22" i="16"/>
  <c r="AX14" i="16"/>
  <c r="BB14" i="16"/>
  <c r="AV14" i="16"/>
  <c r="BE16" i="16"/>
  <c r="BC17" i="16"/>
  <c r="BE18" i="16"/>
  <c r="AW20" i="16"/>
  <c r="AY21" i="16"/>
  <c r="AZ14" i="16"/>
  <c r="AX15" i="16"/>
  <c r="BB15" i="16"/>
  <c r="AV16" i="16"/>
  <c r="AZ16" i="16"/>
  <c r="BD16" i="16"/>
  <c r="AX17" i="16"/>
  <c r="BB17" i="16"/>
  <c r="AV18" i="16"/>
  <c r="AZ18" i="16"/>
  <c r="BD18" i="16"/>
  <c r="AX19" i="16"/>
  <c r="BB19" i="16"/>
  <c r="AV20" i="16"/>
  <c r="AZ20" i="16"/>
  <c r="BD20" i="16"/>
  <c r="AX21" i="16"/>
  <c r="BB21" i="16"/>
  <c r="AV22" i="16"/>
  <c r="AZ22" i="16"/>
  <c r="BD22" i="16"/>
  <c r="AY14" i="16"/>
  <c r="BC14" i="16"/>
  <c r="AY15" i="16"/>
  <c r="BC15" i="16"/>
  <c r="AW16" i="16"/>
  <c r="AY17" i="16"/>
  <c r="BA18" i="16"/>
  <c r="BC19" i="16"/>
  <c r="BE20" i="16"/>
  <c r="AW22" i="16"/>
  <c r="BA22" i="16"/>
  <c r="BE22" i="16"/>
  <c r="AR7" i="10"/>
  <c r="AF21" i="4"/>
  <c r="AB13" i="10"/>
  <c r="AB12" i="10"/>
  <c r="AC10" i="10"/>
  <c r="AB8" i="10"/>
  <c r="AB19" i="10"/>
  <c r="AB11" i="10"/>
  <c r="AB18" i="10"/>
  <c r="AB16" i="10"/>
  <c r="AB17" i="10"/>
  <c r="AB15" i="10"/>
  <c r="AC7" i="10"/>
  <c r="P6" i="10"/>
  <c r="X21" i="4"/>
  <c r="X22" i="4" s="1"/>
  <c r="AV27" i="16"/>
  <c r="AB21" i="4"/>
  <c r="AL22" i="10"/>
  <c r="AJ22" i="10"/>
  <c r="AW27" i="16"/>
  <c r="AC21" i="4"/>
  <c r="AH11" i="4"/>
  <c r="AY30" i="16"/>
  <c r="BA30" i="16"/>
  <c r="AZ27" i="16"/>
  <c r="AD22" i="10"/>
  <c r="AD23" i="10" s="1"/>
  <c r="AY27" i="16"/>
  <c r="AE21" i="4"/>
  <c r="BE27" i="16"/>
  <c r="AH10" i="4"/>
  <c r="BC30" i="16"/>
  <c r="AW30" i="16"/>
  <c r="BE30" i="16"/>
  <c r="AH15" i="4"/>
  <c r="AH17" i="4"/>
  <c r="AH18" i="4"/>
  <c r="AH19" i="4"/>
  <c r="AE22" i="10"/>
  <c r="AM22" i="10"/>
  <c r="AK22" i="10"/>
  <c r="BD27" i="16"/>
  <c r="AX27" i="16"/>
  <c r="AD21" i="4"/>
  <c r="AV30" i="16"/>
  <c r="AZ30" i="16"/>
  <c r="AZ28" i="16"/>
  <c r="F1" i="29"/>
  <c r="J7" i="16" s="1"/>
  <c r="AG21" i="4"/>
  <c r="AH9" i="4"/>
  <c r="BA29" i="16"/>
  <c r="AW28" i="16"/>
  <c r="AW25" i="16"/>
  <c r="AV29" i="16"/>
  <c r="AH8" i="4"/>
  <c r="AH14" i="4"/>
  <c r="AH16" i="4"/>
  <c r="AH20" i="4"/>
  <c r="BA25" i="16"/>
  <c r="BB25" i="16"/>
  <c r="AA21" i="4"/>
  <c r="BB29" i="16"/>
  <c r="BA27" i="16"/>
  <c r="BC27" i="16"/>
  <c r="BE25" i="16"/>
  <c r="AY29" i="16"/>
  <c r="BD25" i="16"/>
  <c r="BE29" i="16"/>
  <c r="BB27" i="16"/>
  <c r="BA28" i="16"/>
  <c r="BB28" i="16"/>
  <c r="Z21" i="4"/>
  <c r="AH12" i="4"/>
  <c r="AH13" i="4"/>
  <c r="Y21" i="4"/>
  <c r="AX29" i="16"/>
  <c r="AX25" i="16"/>
  <c r="AV28" i="16"/>
  <c r="AV25" i="16"/>
  <c r="AZ25" i="16"/>
  <c r="BC29" i="16"/>
  <c r="AH6" i="4"/>
  <c r="AY25" i="16"/>
  <c r="BD29" i="16"/>
  <c r="AZ29" i="16"/>
  <c r="BD28" i="16"/>
  <c r="AH7" i="4"/>
  <c r="K5" i="4" l="1"/>
  <c r="L5" i="4" s="1"/>
  <c r="M5" i="4" s="1"/>
  <c r="N5" i="4" s="1"/>
  <c r="O5" i="4" s="1"/>
  <c r="P5" i="4" s="1"/>
  <c r="Q5" i="4" s="1"/>
  <c r="R5" i="4" s="1"/>
  <c r="S8" i="4"/>
  <c r="V8" i="4" s="1"/>
  <c r="S9" i="4"/>
  <c r="V9" i="4" s="1"/>
  <c r="S21" i="4"/>
  <c r="S16" i="4"/>
  <c r="V16" i="4" s="1"/>
  <c r="S7" i="4"/>
  <c r="V7" i="4" s="1"/>
  <c r="S10" i="4"/>
  <c r="V10" i="4" s="1"/>
  <c r="S14" i="4"/>
  <c r="V14" i="4" s="1"/>
  <c r="S13" i="4"/>
  <c r="V13" i="4" s="1"/>
  <c r="S15" i="4"/>
  <c r="V15" i="4" s="1"/>
  <c r="S19" i="4"/>
  <c r="V19" i="4" s="1"/>
  <c r="S11" i="4"/>
  <c r="V11" i="4" s="1"/>
  <c r="S17" i="4"/>
  <c r="V17" i="4" s="1"/>
  <c r="S20" i="4"/>
  <c r="V20" i="4" s="1"/>
  <c r="S6" i="4"/>
  <c r="V6" i="4" s="1"/>
  <c r="S12" i="4"/>
  <c r="V12" i="4" s="1"/>
  <c r="S18" i="4"/>
  <c r="V18" i="4" s="1"/>
  <c r="BF26" i="16"/>
  <c r="Y22" i="4"/>
  <c r="Z22" i="4" s="1"/>
  <c r="AA22" i="4" s="1"/>
  <c r="AB22" i="4" s="1"/>
  <c r="AC22" i="4" s="1"/>
  <c r="AD22" i="4" s="1"/>
  <c r="AE22" i="4" s="1"/>
  <c r="AF22" i="4" s="1"/>
  <c r="AG22" i="4" s="1"/>
  <c r="BF20" i="16"/>
  <c r="BF16" i="16"/>
  <c r="BF19" i="16"/>
  <c r="BF22" i="16"/>
  <c r="BF15" i="16"/>
  <c r="BB13" i="16"/>
  <c r="Q6" i="10"/>
  <c r="AE6" i="10"/>
  <c r="AQ9" i="10"/>
  <c r="AQ17" i="10"/>
  <c r="AQ13" i="10"/>
  <c r="AE23" i="10"/>
  <c r="AF23" i="10" s="1"/>
  <c r="AG23" i="10" s="1"/>
  <c r="AH23" i="10" s="1"/>
  <c r="AI23" i="10" s="1"/>
  <c r="AJ23" i="10" s="1"/>
  <c r="AK23" i="10" s="1"/>
  <c r="AL23" i="10" s="1"/>
  <c r="AM23" i="10" s="1"/>
  <c r="AW24" i="16"/>
  <c r="BF30" i="16"/>
  <c r="AQ12" i="10"/>
  <c r="AQ16" i="10"/>
  <c r="AQ18" i="10"/>
  <c r="BB24" i="16"/>
  <c r="BA13" i="16"/>
  <c r="AY24" i="16"/>
  <c r="AY13" i="16"/>
  <c r="BF25" i="16"/>
  <c r="AW13" i="16"/>
  <c r="BF27" i="16"/>
  <c r="BC13" i="16"/>
  <c r="AZ13" i="16"/>
  <c r="AI6" i="4"/>
  <c r="AJ6" i="4"/>
  <c r="BF18" i="16"/>
  <c r="AZ24" i="16"/>
  <c r="AX13" i="16"/>
  <c r="AV13" i="16"/>
  <c r="AV24" i="16"/>
  <c r="BD24" i="16"/>
  <c r="BA24" i="16"/>
  <c r="BD13" i="16"/>
  <c r="BF17" i="16"/>
  <c r="BF28" i="16"/>
  <c r="BE24" i="16"/>
  <c r="AH21" i="4"/>
  <c r="H11" i="17" s="1"/>
  <c r="BF29" i="16"/>
  <c r="BF14" i="16"/>
  <c r="AQ20" i="10"/>
  <c r="BF21" i="16"/>
  <c r="AX24" i="16"/>
  <c r="BE13" i="16"/>
  <c r="BC24" i="16"/>
  <c r="AQ21" i="10"/>
  <c r="AQ15" i="10"/>
  <c r="AQ19" i="10"/>
  <c r="AQ14" i="10"/>
  <c r="AQ10" i="10"/>
  <c r="AQ7" i="10"/>
  <c r="AN22" i="10"/>
  <c r="AQ8" i="10"/>
  <c r="W14" i="4" l="1"/>
  <c r="AJ16" i="4"/>
  <c r="W13" i="4"/>
  <c r="AI16" i="4"/>
  <c r="AJ13" i="4"/>
  <c r="W11" i="4"/>
  <c r="AJ11" i="4"/>
  <c r="AJ8" i="4"/>
  <c r="AI8" i="4"/>
  <c r="W8" i="4"/>
  <c r="AI7" i="4"/>
  <c r="AJ7" i="4"/>
  <c r="W7" i="4"/>
  <c r="AJ15" i="4"/>
  <c r="W10" i="4"/>
  <c r="AI19" i="4"/>
  <c r="AI10" i="4"/>
  <c r="W9" i="4"/>
  <c r="AJ20" i="4"/>
  <c r="AI14" i="4"/>
  <c r="AJ9" i="4"/>
  <c r="AI20" i="4"/>
  <c r="AI11" i="4"/>
  <c r="AK11" i="4" s="1"/>
  <c r="AJ10" i="4"/>
  <c r="AI9" i="4"/>
  <c r="AJ14" i="4"/>
  <c r="AI17" i="4"/>
  <c r="W6" i="4"/>
  <c r="AI13" i="4"/>
  <c r="AK13" i="4" s="1"/>
  <c r="AJ19" i="4"/>
  <c r="AI12" i="4"/>
  <c r="AJ17" i="4"/>
  <c r="AI18" i="4"/>
  <c r="AJ18" i="4"/>
  <c r="AI15" i="4"/>
  <c r="AK15" i="4" s="1"/>
  <c r="W12" i="4"/>
  <c r="AJ12" i="4"/>
  <c r="W20" i="4"/>
  <c r="BB32" i="16"/>
  <c r="BB35" i="16" s="1"/>
  <c r="AY32" i="16"/>
  <c r="AY35" i="16" s="1"/>
  <c r="AW32" i="16"/>
  <c r="AW35" i="16" s="1"/>
  <c r="BA32" i="16"/>
  <c r="BA35" i="16" s="1"/>
  <c r="AF6" i="10"/>
  <c r="R6" i="10"/>
  <c r="AO22" i="10"/>
  <c r="G10" i="17" s="1"/>
  <c r="AP22" i="10"/>
  <c r="G12" i="17" s="1"/>
  <c r="BC32" i="16"/>
  <c r="BC35" i="16" s="1"/>
  <c r="AQ11" i="10"/>
  <c r="AQ22" i="10" s="1"/>
  <c r="AZ32" i="16"/>
  <c r="AZ35" i="16" s="1"/>
  <c r="BD32" i="16"/>
  <c r="BD35" i="16" s="1"/>
  <c r="BF24" i="16"/>
  <c r="BE32" i="16"/>
  <c r="BE35" i="16" s="1"/>
  <c r="AV32" i="16"/>
  <c r="BF13" i="16"/>
  <c r="J3" i="16" s="1"/>
  <c r="AK6" i="4"/>
  <c r="AX32" i="16"/>
  <c r="AX35" i="16" s="1"/>
  <c r="E22" i="10"/>
  <c r="AB22" i="10" s="1"/>
  <c r="G11" i="17"/>
  <c r="I11" i="17" s="1"/>
  <c r="AK8" i="4" l="1"/>
  <c r="AK16" i="4"/>
  <c r="AK7" i="4"/>
  <c r="AK9" i="4"/>
  <c r="AK19" i="4"/>
  <c r="AK10" i="4"/>
  <c r="AK17" i="4"/>
  <c r="AK14" i="4"/>
  <c r="AK20" i="4"/>
  <c r="AK12" i="4"/>
  <c r="AK18" i="4"/>
  <c r="AJ21" i="4"/>
  <c r="H12" i="17" s="1"/>
  <c r="I10" i="17" s="1"/>
  <c r="AI21" i="4"/>
  <c r="H10" i="17" s="1"/>
  <c r="I12" i="17" s="1"/>
  <c r="S6" i="10"/>
  <c r="AG6" i="10"/>
  <c r="AV33" i="16"/>
  <c r="AW33" i="16" s="1"/>
  <c r="AX33" i="16" s="1"/>
  <c r="AY33" i="16" s="1"/>
  <c r="AZ33" i="16" s="1"/>
  <c r="BA33" i="16" s="1"/>
  <c r="BB33" i="16" s="1"/>
  <c r="BC33" i="16" s="1"/>
  <c r="BD33" i="16" s="1"/>
  <c r="BE33" i="16" s="1"/>
  <c r="BF33" i="16" s="1"/>
  <c r="AV35" i="16"/>
  <c r="BF32" i="16"/>
  <c r="Q3" i="16" s="1"/>
  <c r="C3" i="16"/>
  <c r="AK21" i="4" l="1"/>
  <c r="T6" i="10"/>
  <c r="AH6" i="10"/>
  <c r="AE3" i="16"/>
  <c r="BF35" i="16"/>
  <c r="D50" i="17" s="1"/>
  <c r="X3" i="16" s="1"/>
  <c r="AV36" i="16"/>
  <c r="AI6" i="10" l="1"/>
  <c r="U6" i="10"/>
  <c r="AW36" i="16"/>
  <c r="D45" i="17"/>
  <c r="V6" i="10" l="1"/>
  <c r="AJ6" i="10"/>
  <c r="AX36" i="16"/>
  <c r="E45" i="17"/>
  <c r="W6" i="10" l="1"/>
  <c r="AK6" i="10"/>
  <c r="AY36" i="16"/>
  <c r="F45" i="17"/>
  <c r="X6" i="10" l="1"/>
  <c r="AM6" i="10" s="1"/>
  <c r="AL6" i="10"/>
  <c r="G45" i="17"/>
  <c r="AZ36" i="16"/>
  <c r="H45" i="17" l="1"/>
  <c r="BA36" i="16"/>
  <c r="BB36" i="16" l="1"/>
  <c r="I45" i="17"/>
  <c r="J45" i="17" l="1"/>
  <c r="BC36" i="16"/>
  <c r="BD36" i="16" l="1"/>
  <c r="K45" i="17"/>
  <c r="L45" i="17" l="1"/>
  <c r="BE36" i="16"/>
  <c r="M45" i="17" l="1"/>
  <c r="BF36" i="16"/>
  <c r="H46" i="17" l="1"/>
  <c r="F46" i="17"/>
  <c r="E46" i="17"/>
  <c r="D46" i="17"/>
  <c r="G46" i="17"/>
  <c r="J46" i="17"/>
  <c r="L46" i="17"/>
  <c r="K46" i="17"/>
  <c r="M46" i="17"/>
  <c r="I46" i="17"/>
  <c r="H47" i="17" l="1"/>
  <c r="G47" i="17"/>
  <c r="F47" i="17"/>
  <c r="D47" i="17"/>
  <c r="E47" i="17"/>
  <c r="J47" i="17"/>
  <c r="M47" i="17"/>
  <c r="K47" i="17"/>
  <c r="L47" i="17"/>
  <c r="I47" i="17"/>
  <c r="D51" i="17" l="1"/>
  <c r="AK3" i="1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Magnus</author>
  </authors>
  <commentList>
    <comment ref="AU35" authorId="0" shapeId="0" xr:uid="{00000000-0006-0000-0800-000001000000}">
      <text>
        <r>
          <rPr>
            <sz val="9"/>
            <color indexed="81"/>
            <rFont val="Tahoma"/>
            <family val="2"/>
          </rPr>
          <t>Kassaflöde för första året diskonteras ej (diskonteringsfaktor = 1)</t>
        </r>
      </text>
    </comment>
  </commentList>
</comments>
</file>

<file path=xl/sharedStrings.xml><?xml version="1.0" encoding="utf-8"?>
<sst xmlns="http://schemas.openxmlformats.org/spreadsheetml/2006/main" count="783" uniqueCount="435">
  <si>
    <t xml:space="preserve">Verktyg för dokumentation av </t>
  </si>
  <si>
    <t>Business Case</t>
  </si>
  <si>
    <t>Mallversion</t>
  </si>
  <si>
    <t>Kontaktuppgifter</t>
  </si>
  <si>
    <t>Daniel Jafari (daniel.jafari@esv.se)</t>
  </si>
  <si>
    <t>GRUNDDATA</t>
  </si>
  <si>
    <t>KALKYLANSVARIG</t>
  </si>
  <si>
    <t>EKONOMISKA PARAMETRAR</t>
  </si>
  <si>
    <t>Parameter</t>
  </si>
  <si>
    <t>Värde</t>
  </si>
  <si>
    <t>Enhet</t>
  </si>
  <si>
    <t>Instruktioner</t>
  </si>
  <si>
    <t>Startår</t>
  </si>
  <si>
    <t>Ange från vilket år periodiserade kostnader och nyttor ska anges. Används även som nuvarande år vid diskontering av kassaflöde</t>
  </si>
  <si>
    <t>Kalkylperiod</t>
  </si>
  <si>
    <t>Antal år</t>
  </si>
  <si>
    <t>Ange antal år inklusive startår som kostnader och nyttor anges för (max 6)</t>
  </si>
  <si>
    <t>Kalkylränta</t>
  </si>
  <si>
    <t>%</t>
  </si>
  <si>
    <t>Ange vilken ränta som ska användas i kalkyl av nytta och kostnader (statlig lånefinansieringsränta)</t>
  </si>
  <si>
    <t>Intern kostnad per timme</t>
  </si>
  <si>
    <t>Ange kostnad per arbetstimme för intern personal. Detta belopp används i beräkningar då kostnad anges i timmar istället för kronor.</t>
  </si>
  <si>
    <t>Extern kostnad per timme</t>
  </si>
  <si>
    <t>Ange kostnad per arbetstimme för extern personal. Detta belopp används i beräkningar då kostnad anges i timmar istället för kronor.</t>
  </si>
  <si>
    <t>Internt värde per timme</t>
  </si>
  <si>
    <t>Ange värde per arbetstimme för intern personal. Detta belopp används i beräkningar då värdet anges i timmar istället för kronor.</t>
  </si>
  <si>
    <t>Externt värde per timme</t>
  </si>
  <si>
    <t>Ange värde per arbetstimme för extern personal. Detta belopp används i beräkningar då värdet anges i timmar istället för kronor.</t>
  </si>
  <si>
    <t>INTRESSENTER</t>
  </si>
  <si>
    <t>Intressent kategori</t>
  </si>
  <si>
    <t>Intressent</t>
  </si>
  <si>
    <t>Företag</t>
  </si>
  <si>
    <t>ANDRA ANTAGANDEN I KALKYLEN</t>
  </si>
  <si>
    <t>I denna tabell dokumenteras de andra ataganden som är gjorde i denna kalkyl. Syftet med denna information är att öka förståelsen för kalkylen. Observera att dessa värden används inte automatiskt av kalkylen</t>
  </si>
  <si>
    <t>Antagande</t>
  </si>
  <si>
    <t>Förklaring</t>
  </si>
  <si>
    <t>EKONOMISKA NYTTOR</t>
  </si>
  <si>
    <t>Ange en kortfattad beskrivning av nyttan</t>
  </si>
  <si>
    <t>Ange ansvarig för realisering av nyttan</t>
  </si>
  <si>
    <t>Om faktiskt nuvärde saknas, ange estimerat värde</t>
  </si>
  <si>
    <t>Ange faktiskt nuvärde om känt</t>
  </si>
  <si>
    <t>Ange vilket målvärde önskas för indikatorn under hela perioden</t>
  </si>
  <si>
    <t>Om möjligt estimera ett min- och ett max värde om antaganden blir annat</t>
  </si>
  <si>
    <t>Faktor mellan medelvärde och min/max</t>
  </si>
  <si>
    <t>Omräkning i TKR för nyttor angivna i timmar</t>
  </si>
  <si>
    <t>Summa trolig nytta</t>
  </si>
  <si>
    <t>ID</t>
  </si>
  <si>
    <t>Nytta</t>
  </si>
  <si>
    <t>Beskrivning</t>
  </si>
  <si>
    <t>Var uppstår nyttan?</t>
  </si>
  <si>
    <t>Nyttorealiseringsansvarig</t>
  </si>
  <si>
    <t>Estimerat nuvärde</t>
  </si>
  <si>
    <t>Faktiskt nuvärde</t>
  </si>
  <si>
    <t>Målvärde</t>
  </si>
  <si>
    <t>Summa</t>
  </si>
  <si>
    <t>Min</t>
  </si>
  <si>
    <t>Max</t>
  </si>
  <si>
    <t>Vägt medelvärde</t>
  </si>
  <si>
    <t>Osäkerhet</t>
  </si>
  <si>
    <t>NyttaIntressent</t>
  </si>
  <si>
    <t>Reducerad personalkostnad</t>
  </si>
  <si>
    <t>Övriga besparingar</t>
  </si>
  <si>
    <t>KVALITATIVA NYTTOR</t>
  </si>
  <si>
    <t>I den här fliken anger du förändringsinsatsens olika kvalitativa nyttor samt indikator och enhet. Varje indikatorvärde får även periodiseras för kalkylperioden i syfte att underlätta uppföljningen</t>
  </si>
  <si>
    <t>Ange typ av kvalitativ nytta</t>
  </si>
  <si>
    <t>Ange med vilken indikator nyttan kommer att mätas</t>
  </si>
  <si>
    <t>Ange enhet för indikatorn</t>
  </si>
  <si>
    <t>Uppskatta hur stor betydelse nyttan har (relevans jmf mot övriga nyttor)</t>
  </si>
  <si>
    <t>Indikator</t>
  </si>
  <si>
    <t>Nyttans betydelse</t>
  </si>
  <si>
    <t>Poäng</t>
  </si>
  <si>
    <t>Bedömd vikt</t>
  </si>
  <si>
    <t>Minskad kvalitetsbrister</t>
  </si>
  <si>
    <t>5: Mycket hög</t>
  </si>
  <si>
    <t>Snabbare hantering av ärenden</t>
  </si>
  <si>
    <t>4: Hög</t>
  </si>
  <si>
    <t>KOSTNADER</t>
  </si>
  <si>
    <t>I den här fliken anger du utvecklingsinsatsens olika kostnader.</t>
  </si>
  <si>
    <t>Ange kostnadstyp</t>
  </si>
  <si>
    <t>Ange en kortfattad beskrivning av kostnadsposten</t>
  </si>
  <si>
    <t>Omräkning i TKR för kostnader angivna i timmar</t>
  </si>
  <si>
    <t>Summa trolig kostnad</t>
  </si>
  <si>
    <t>Kostnadstyp</t>
  </si>
  <si>
    <t>Var uppstår kostnaden?</t>
  </si>
  <si>
    <t>Vägt medelv.</t>
  </si>
  <si>
    <t>Kostnadstyp inkl. blank</t>
  </si>
  <si>
    <t>Område</t>
  </si>
  <si>
    <t>Införande</t>
  </si>
  <si>
    <t>Investering</t>
  </si>
  <si>
    <t>Drift/Förvaltning</t>
  </si>
  <si>
    <t>ANGELÄGENHET</t>
  </si>
  <si>
    <t>Måluppfyllnad och strategier</t>
  </si>
  <si>
    <t>3: Medium</t>
  </si>
  <si>
    <t>Mycket hög</t>
  </si>
  <si>
    <t>Högt</t>
  </si>
  <si>
    <t>Medium</t>
  </si>
  <si>
    <t>Låg</t>
  </si>
  <si>
    <t>Mycket låg</t>
  </si>
  <si>
    <t>Politisk angelägenhet</t>
  </si>
  <si>
    <t>Teknisk angelägenhet</t>
  </si>
  <si>
    <t>1: Mycket låg</t>
  </si>
  <si>
    <t>Efterfrågan inom organisationen</t>
  </si>
  <si>
    <t>Ange vilken kategori som kan beskriva konsekvensen/risken bäst</t>
  </si>
  <si>
    <t>Konsekvenskategori</t>
  </si>
  <si>
    <t>Riskvärde</t>
  </si>
  <si>
    <t>2: Låg</t>
  </si>
  <si>
    <t>Leveransen blir dyrare</t>
  </si>
  <si>
    <t>3: Hög</t>
  </si>
  <si>
    <t>4: Mycket hög</t>
  </si>
  <si>
    <t>Hindrar nyttohemtagningen</t>
  </si>
  <si>
    <t>Kan försena leveransen</t>
  </si>
  <si>
    <t>GENOMFÖRBARHET</t>
  </si>
  <si>
    <t>Hög</t>
  </si>
  <si>
    <t>Teknisk komplexitet</t>
  </si>
  <si>
    <t>4: Låg</t>
  </si>
  <si>
    <t>Tillgång till resurser</t>
  </si>
  <si>
    <t xml:space="preserve">Finansieringen är klar för hela projekt-/utvecklingsarbetet och preliminärt för införandet </t>
  </si>
  <si>
    <t>Finansieringen är godkänd för hela projektet men tilldelning sker på årsbasis</t>
  </si>
  <si>
    <t>Finansieringen är inte helt klar men det finns positiva utsikter</t>
  </si>
  <si>
    <t xml:space="preserve">Finansieringen är inte klar </t>
  </si>
  <si>
    <t>BUSINESS CASE</t>
  </si>
  <si>
    <t>TOTAL KOSTNAD</t>
  </si>
  <si>
    <t>TOTAL NYTTA</t>
  </si>
  <si>
    <t>NETTONYTTA</t>
  </si>
  <si>
    <t>NPV</t>
  </si>
  <si>
    <t>ROI</t>
  </si>
  <si>
    <t>PAYBACK</t>
  </si>
  <si>
    <t>Titel:</t>
  </si>
  <si>
    <t>TKR</t>
  </si>
  <si>
    <t>KALKYLPERIOD</t>
  </si>
  <si>
    <t>Kalkylansviarg:</t>
  </si>
  <si>
    <t>Kalkyldatum:</t>
  </si>
  <si>
    <t>FRÅN 1 TILL 5</t>
  </si>
  <si>
    <t>Kalkylversion:</t>
  </si>
  <si>
    <t>KOSTNAD PER INTRESSENT (TKR)</t>
  </si>
  <si>
    <t>EKONOMISK NYTTA PER INTRESSENT (TKR)</t>
  </si>
  <si>
    <t>LÖNSAMHETSKALKYL</t>
  </si>
  <si>
    <t>+</t>
  </si>
  <si>
    <t>(blank)</t>
  </si>
  <si>
    <t>Kostnad</t>
  </si>
  <si>
    <t>-</t>
  </si>
  <si>
    <t>INDIVIDUELLA EKONOMISKA NYTTOR (NYTTA @ INTRESSENT) (TKR)</t>
  </si>
  <si>
    <t>INDIVIDUELLA KVALITATIVA NYTTOR (NYTTA @ INTRESSENT)</t>
  </si>
  <si>
    <t>=</t>
  </si>
  <si>
    <t>Nettonytta</t>
  </si>
  <si>
    <t>Ack. Nettonytta</t>
  </si>
  <si>
    <t>Diskonterat kassaflöde</t>
  </si>
  <si>
    <t>Ack. diskonterat kassaflöde</t>
  </si>
  <si>
    <t>NETTONYTTA PER ÅR (TKR)</t>
  </si>
  <si>
    <t>Identifierade risker</t>
  </si>
  <si>
    <t>Vad kan inträffa</t>
  </si>
  <si>
    <t>Vad är konsekvensen</t>
  </si>
  <si>
    <t>ANTAL KVALITATIVA NYTTOR PER KATEGORI OCH BETYDELSE</t>
  </si>
  <si>
    <t>OSÄKERHETSBEDÖMNING SÄMST-TROLIGT-BÄST (TKR)</t>
  </si>
  <si>
    <t>EKONOMISK NYTTA PER KATEGORI (TKR)</t>
  </si>
  <si>
    <t>KOSTNAD PER KOSTNADSTYP (TKR)</t>
  </si>
  <si>
    <t>NETTONYTTA,  ANGELÄGENHET, GENOMFÖRBARHET (TKR)</t>
  </si>
  <si>
    <t>ADMIN</t>
  </si>
  <si>
    <t>I den här fliken administreras samtliga värdemängder. Se systemdokumentationen för instruktioner.</t>
  </si>
  <si>
    <r>
      <rPr>
        <b/>
        <sz val="10"/>
        <color theme="1" tint="0.499984740745262"/>
        <rFont val="Arial"/>
        <family val="2"/>
      </rPr>
      <t>OBS.</t>
    </r>
    <r>
      <rPr>
        <sz val="10"/>
        <color theme="1" tint="0.499984740745262"/>
        <rFont val="Arial"/>
        <family val="2"/>
      </rPr>
      <t xml:space="preserve"> Siffrorna innan semi-kolonet för respektive värde anger beräknat poäng. Formatet i listan nedan måste alltså vara nn:text där nn är den poäng som kopplas till valet.</t>
    </r>
  </si>
  <si>
    <t>Klassificering Kvantitativ</t>
  </si>
  <si>
    <t>Klassificering Kvalitativ</t>
  </si>
  <si>
    <t>Betydelse</t>
  </si>
  <si>
    <t>Interna timmar</t>
  </si>
  <si>
    <t>Reducerad lokalkostnad</t>
  </si>
  <si>
    <t>Externa timmar</t>
  </si>
  <si>
    <t>Ny funtionalitet/Högre service</t>
  </si>
  <si>
    <t>Reducerad kvalitetsbristkostnader</t>
  </si>
  <si>
    <t>Ökad rättsäkerhet</t>
  </si>
  <si>
    <t>Reducerad admin.kostnader</t>
  </si>
  <si>
    <t>Ökad tillgänglighet</t>
  </si>
  <si>
    <t>Ökat förtroende</t>
  </si>
  <si>
    <t>Ökade intäkter</t>
  </si>
  <si>
    <t>Ökad insyn</t>
  </si>
  <si>
    <t>Oklassificerad 5</t>
  </si>
  <si>
    <t>Frigjord arbetstid</t>
  </si>
  <si>
    <t>Annan</t>
  </si>
  <si>
    <t>Utredning</t>
  </si>
  <si>
    <t>Interna Timmar</t>
  </si>
  <si>
    <t>Externa Timmar</t>
  </si>
  <si>
    <t>Intressenter</t>
  </si>
  <si>
    <t>Privatperson</t>
  </si>
  <si>
    <t>Samhället</t>
  </si>
  <si>
    <t>Genomförbarhet</t>
  </si>
  <si>
    <t>Kontroll</t>
  </si>
  <si>
    <t>5: Mycket låg</t>
  </si>
  <si>
    <t>2: Hög</t>
  </si>
  <si>
    <t>1: Mycket hög</t>
  </si>
  <si>
    <t>Angelägenhet</t>
  </si>
  <si>
    <r>
      <rPr>
        <b/>
        <sz val="10"/>
        <color theme="1" tint="0.499984740745262"/>
        <rFont val="Arial"/>
        <family val="2"/>
      </rPr>
      <t>OBS.</t>
    </r>
    <r>
      <rPr>
        <sz val="10"/>
        <color theme="1" tint="0.499984740745262"/>
        <rFont val="Arial"/>
        <family val="2"/>
      </rPr>
      <t xml:space="preserve"> Siffrorna innan semi-kolon avgör poängen för det valda värdet. Formatet i listan nedan måste alltså vara nn:text där nn är den poäng som kopplas till valet.</t>
    </r>
  </si>
  <si>
    <t>Risk och hinder</t>
  </si>
  <si>
    <t>OBS. dessa värden används i fliken för hinderanalys. Siffrorna innan semi-kolon avgör respektive parameters värde. Formatet i listan för sannolikhet och konsekvens måste alltså vara nn:text där nn är den poäng som kopplas till valet.</t>
  </si>
  <si>
    <t>Sannolikhet</t>
  </si>
  <si>
    <t>Konsekvens</t>
  </si>
  <si>
    <t>Riskbedömning</t>
  </si>
  <si>
    <t>0: Ej Sannolikt</t>
  </si>
  <si>
    <t>0: Ingen konsekvens</t>
  </si>
  <si>
    <t>Försvårar införandet</t>
  </si>
  <si>
    <t>Kalkyldata</t>
  </si>
  <si>
    <t>Den här fliken innehåller olika beräkningar (t.ex. pivottabeller) som används för diagram i fliken Business Case</t>
  </si>
  <si>
    <t>Kostnad per kostnadstyp</t>
  </si>
  <si>
    <t>Osäkerhetsanalys kvantitativa nyttor</t>
  </si>
  <si>
    <t>Kvalitativa nyttor</t>
  </si>
  <si>
    <t>Denna pivottabell används som underlag för diagrammet "Kostnad per kostnadstyp" på Business Case-fliken</t>
  </si>
  <si>
    <t>Denna pivottabell används som underlag för diagrammet "Osäkerhetsbedömning" på Business Case-fliken</t>
  </si>
  <si>
    <t>Denna pivottabell används som underlag för diagrammet "ANTAL KVALITATIVA NYTTOR PER KATEGORI OCH BETYDELSE" på Business Case-fliken</t>
  </si>
  <si>
    <t>Denna pivottabell används som underlag för diagrammet "Angelägenhet" på Business Case-fliken</t>
  </si>
  <si>
    <t>Radetiketter</t>
  </si>
  <si>
    <t>Sum of Summa</t>
  </si>
  <si>
    <t>Count of Nyttans betydelse</t>
  </si>
  <si>
    <t>Kolumnetiketter</t>
  </si>
  <si>
    <t>(tom)</t>
  </si>
  <si>
    <t>Troligt</t>
  </si>
  <si>
    <t>Totalsumma</t>
  </si>
  <si>
    <t>Kostnad per intressent</t>
  </si>
  <si>
    <t>Total nytta per intressent</t>
  </si>
  <si>
    <t>Individuella kvalitativa nyttor</t>
  </si>
  <si>
    <t>Denna pivottabell används som underlag för diagrammet "Kostnad per intressent" på Business Case-fliken</t>
  </si>
  <si>
    <t>Denna pivottabell används som underlag för diagrammet "Nytta per intressent" på Business Case-fliken</t>
  </si>
  <si>
    <t>Denna pivottabell används som underlag för diagrammet "Individuella kvalitativa nyttor" på Business Case-fliken</t>
  </si>
  <si>
    <t>Summa av Summa</t>
  </si>
  <si>
    <t>Summa av Bedömd vikt</t>
  </si>
  <si>
    <t>(blank) @ (blank)</t>
  </si>
  <si>
    <t>Total nytta per kategori</t>
  </si>
  <si>
    <t>Individuella Ekonomiska nyttor</t>
  </si>
  <si>
    <t>Denna pivottabell används som underlag för diagrammet "Nytta per kategori" på Business Case-fliken</t>
  </si>
  <si>
    <t>Denna pivottabell används som underlag för diagrammet "Individuella ekonomiska nyttor" på Business Case-fliken</t>
  </si>
  <si>
    <t>Följande rader används för beräkning av Payback-år</t>
  </si>
  <si>
    <t>Ack. diskonterat kassaflöde &gt; 0?</t>
  </si>
  <si>
    <t>Årets och alla framtida års ackumulerade kassaflöde &gt; 0?</t>
  </si>
  <si>
    <t>Är payback-år?</t>
  </si>
  <si>
    <t>Nyckeltal</t>
  </si>
  <si>
    <t>NPV (TKR)</t>
  </si>
  <si>
    <t>Payback (år)</t>
  </si>
  <si>
    <t>3: Medel</t>
  </si>
  <si>
    <t>Internationell aktör</t>
  </si>
  <si>
    <t>EU</t>
  </si>
  <si>
    <t>Statlig myndighet</t>
  </si>
  <si>
    <t>Region/Landsting</t>
  </si>
  <si>
    <t>Kommun</t>
  </si>
  <si>
    <t>Intresseorganisation</t>
  </si>
  <si>
    <t>Antal involverade/berörda intressenter</t>
  </si>
  <si>
    <t>Antal berörda användare</t>
  </si>
  <si>
    <t>Förmåga hos berörda användare</t>
  </si>
  <si>
    <t>Mottaglighet hos berörda användare</t>
  </si>
  <si>
    <t>Här gör du en bedömning av i vilken utsträckning  som utvecklingsinsatsens avsedda förändring bidrar till att uppnå verksamhetens mål och strategiska inriktining.och efterfrågan.</t>
  </si>
  <si>
    <t>Här gör du en bedömning av i vilken utsträckning som utvecklingsinsatsens avsedda förändring kopplar an till och bidrar till regeringens mål och visioner (som är relevanta för utvecklingsinsatsen), alternativt mål uttryckta i instruktioner, regleringsbrev etc.</t>
  </si>
  <si>
    <t xml:space="preserve">Här gör du en bedömning av i vilken utsträckning som den tekniska situationen (en alltmer föråldrad teknik, upphörande support etc.) förutsätter eller kräver den förändring som utvecklingsinsatsen avser att åstadkomma. </t>
  </si>
  <si>
    <t xml:space="preserve">Här gör du en bedömning av i vilken utsträckning  som organisationen/medarbetarna efterfrågar den förändring som utvecklingsinsatsen avser åstadkomma, samt i vilken grad utvecklingsinsatsen påverkar verksamhetens utvecklingspotential. </t>
  </si>
  <si>
    <t>Medel</t>
  </si>
  <si>
    <t>Här gör du en bedömning av i vilken utsträckning antalet involverade och/eller berörda aktörer/intressenter påverkar utvecklingsinsatsens genomförbarhet.</t>
  </si>
  <si>
    <t xml:space="preserve">Här gör du en bedömning av i vilken utsträckning antalet berörda användare (kunder) påverkar utvecklingsinsatsens genomförbarhet. </t>
  </si>
  <si>
    <t>Här gör du en bedömning av i vilken utsträckning förmågan (kunskapsnivå) hos de berörda användarna påverkar utvecklingsinsatsens genomförbarhet.</t>
  </si>
  <si>
    <t xml:space="preserve">Här gör du en bedömning av i vilken utsträckning mottagligheten hos de berörda användarna/intressenterna påverkar utvecklingsinsatsens genomförbarhet. </t>
  </si>
  <si>
    <t>Projekt-och programstyrning</t>
  </si>
  <si>
    <t xml:space="preserve">Här gör du en bedömning av hur pass etablerat projekt- och programstyrning är i organisationen, av hur pass systematiskt och effektivt den tillämpas för att åstadkomma avsedda resultat med utvecklingsinsatser, samt av i vilken utsträckning detta påverkar utvecklingsinsatsens genomförbarhet. </t>
  </si>
  <si>
    <t xml:space="preserve">Här gör du en bedömning av i vilken utsträckning den tekniska komplexiteten, kopplat till den lösning som utvecklingsinsatsen avser att ta fram, påverkar utvecklingsinsatsens genomförbarhet. </t>
  </si>
  <si>
    <t>Tillgång till teknisk kompetens</t>
  </si>
  <si>
    <t xml:space="preserve">Här gör du en bedömning av i vilken utsträckning tillgången till teknisk kompetens (med avseende på den tekniska lösning som utvecklingsinsatens avsedda resultat förutsätter) påverkar utvecklingsinsatsens genomförbarhet. </t>
  </si>
  <si>
    <t>Juridiska förutsättningar</t>
  </si>
  <si>
    <t>Finansiering</t>
  </si>
  <si>
    <t>Här gör du en bedömning av i vilken utsträckning tillgången till resurser i form av personal och deras tillgängliga tid påverkar utvecklingsinsatsens genomförbarhet.</t>
  </si>
  <si>
    <t>Här gör du en bedömning av i vilken utsträckning lagar och regler påverkar utvecklingsinsatsens genomförbarhet.</t>
  </si>
  <si>
    <t>Här gör du en bedömning av i vilken utsträckning finansieringen av utvecklingsinsatsen påverkar dess genomförbarhet.</t>
  </si>
  <si>
    <t>RISK- OCH HINDERANALYS</t>
  </si>
  <si>
    <t>Denna risk- och hinderanalys utgör en del av genomförbarhetsanalysen. Risk- och hinderanalysen syftar till att fånga risker och hinder kopplat till strävan efter att åstadkomma utvecklingsinsatsens avseedda förändringar.</t>
  </si>
  <si>
    <r>
      <t>En sammantagen bedömning av risker och hinder görs för att få fram ett värde till parameter 11 ("</t>
    </r>
    <r>
      <rPr>
        <i/>
        <sz val="10"/>
        <color theme="1" tint="0.499984740745262"/>
        <rFont val="Arial"/>
        <family val="2"/>
      </rPr>
      <t>Sammantagen bedömning av risker och hinder"</t>
    </r>
    <r>
      <rPr>
        <sz val="10"/>
        <color theme="1" tint="0.499984740745262"/>
        <rFont val="Arial"/>
        <family val="2"/>
      </rPr>
      <t>) i genomförbarhetsanalysen, vilket påverkar det summerade värdet för genomförbarhetsanalysen.</t>
    </r>
  </si>
  <si>
    <t>Beskriv kortfattat risken eller hindret</t>
  </si>
  <si>
    <t>Risk och/eller hinder</t>
  </si>
  <si>
    <t>Ange sannolikheten att risken inträffar/hindret uppstår</t>
  </si>
  <si>
    <t>Beskriv konsekvensen av att risken inträffar/hindret uppstår</t>
  </si>
  <si>
    <t>Ange hur allvarlig konsekvensen av att risken inträffar/hindret uppstår är för utvecklingsinsatsen</t>
  </si>
  <si>
    <t xml:space="preserve">Gör en sammantagen bedömning av risker och hinder för att åstadkomma de avsedda föändringarna med utvecklingsinsatsen </t>
  </si>
  <si>
    <t>Sammantagen bedömning av risker och hinder</t>
  </si>
  <si>
    <t>Värdelista</t>
  </si>
  <si>
    <t>Sammantagen bedömning av rikser och hinder</t>
  </si>
  <si>
    <t>Värdet baseras på den bedömning som är gjort i fliken Hinderanalys och fylls i automatiskt när risk- &amp; hinderanalysfliken har fyllts i</t>
  </si>
  <si>
    <t>Reducerad it-kostnad</t>
  </si>
  <si>
    <t>tkr (tusen kronor)</t>
  </si>
  <si>
    <t>kr/h</t>
  </si>
  <si>
    <t>Total nytta (tkr)</t>
  </si>
  <si>
    <t>Total kostnad (tkr)</t>
  </si>
  <si>
    <t>Datum</t>
  </si>
  <si>
    <t>Baserat på estimerat nuvärde</t>
  </si>
  <si>
    <t>Baserat på faktiskt nuvärde</t>
  </si>
  <si>
    <t>Prognostiserat målvärde</t>
  </si>
  <si>
    <t>Nytta som ska periodiseras</t>
  </si>
  <si>
    <t>Detta värde ska periodiseras under kalkylperioden per år</t>
  </si>
  <si>
    <t>Prognostiserat värde utan förändring…</t>
  </si>
  <si>
    <t>I den här fliken anger du bland annat utvecklingsinsatsens grundläggande ingångsvärden och intressenter</t>
  </si>
  <si>
    <t>UTVECKLINGSINSATSENS BENÄMNING</t>
  </si>
  <si>
    <t>DATUM</t>
  </si>
  <si>
    <t>VERSION</t>
  </si>
  <si>
    <t>I denna tabell anges grundläggande ekonomiska parametrar som används för beräkning av nyttor och kostnader</t>
  </si>
  <si>
    <t>I denna tabell anges som berörs av utvecklingsinsatsens resultat alternativt är involverade i genomförandet. De intressenter som anges här kommer att visas och bli valbara i den här mallens flikar om kostnader och nyttor</t>
  </si>
  <si>
    <t>I den här fliken anger du utvecklingsinsatsens olika budgetpåverkande nyttor</t>
  </si>
  <si>
    <t>Ange typ av ekonomiska nyttan</t>
  </si>
  <si>
    <t>Beskriv den ekonomiska nyttan kortfattat</t>
  </si>
  <si>
    <t>Beskriv den kvalitativa nyttan kortfattat</t>
  </si>
  <si>
    <t>Ange för vilken intressent nyttan uppstår. Faller nyttan hos flera aktörer får detta anges i en ny rad per intressent</t>
  </si>
  <si>
    <t>Beskriv kostnaden kortfattat</t>
  </si>
  <si>
    <t>Ange för vilken intressent kostnaden uppstår. Uppstår kostnad hos flera aktörer får detta anges i en ny rad per intressent</t>
  </si>
  <si>
    <t>Ange uppskattad kostnad per år (TKR om kostnaden anges i kronor)</t>
  </si>
  <si>
    <t>Ange uppskattad indikatorvärde för perioden. Dessa värden påverkar inte kalkylen men kommer att underlätta uppföljningen. Dessa värden blir underlag för nyttohemtagningsregistret samt verksamhetsplanen för respektive år</t>
  </si>
  <si>
    <t>Sammanslaget värde, angelägenhet</t>
  </si>
  <si>
    <t>Gör bedömning nedan</t>
  </si>
  <si>
    <t>Beskriv motiveringen kortfattat</t>
  </si>
  <si>
    <t>I den här fliken anger du utvecklingsinsatsens angelägenhet utifrån fyra olika perspektiv. Använd tabellen under varje parameter som stöd. Tabellen beskriver parametern, nivåer, samt förklaring till respektive nivå.</t>
  </si>
  <si>
    <t>I den här fliken anger du utvecklingsinsatsens genomförbarhet utifrån elva olika perspektiv. Använd tabellen under varje parameter som stöd. Tabellen beskriver parametern, nivåer, samt förklaring till respektive nivå.</t>
  </si>
  <si>
    <t>Sammandlaget värde genomförbarhet</t>
  </si>
  <si>
    <r>
      <t>Utvecklingsinsatsens avsedda förändring ligger</t>
    </r>
    <r>
      <rPr>
        <i/>
        <sz val="11"/>
        <color theme="1"/>
        <rFont val="Arial"/>
        <family val="2"/>
      </rPr>
      <t xml:space="preserve"> helt i linje</t>
    </r>
    <r>
      <rPr>
        <sz val="11"/>
        <color theme="1"/>
        <rFont val="Arial"/>
        <family val="2"/>
      </rPr>
      <t xml:space="preserve"> med verksamhetens strategiska inriktning och </t>
    </r>
    <r>
      <rPr>
        <i/>
        <sz val="11"/>
        <color theme="1"/>
        <rFont val="Arial"/>
        <family val="2"/>
      </rPr>
      <t>bidrar i mycket hög utsträckning</t>
    </r>
    <r>
      <rPr>
        <sz val="11"/>
        <color theme="1"/>
        <rFont val="Arial"/>
        <family val="2"/>
      </rPr>
      <t xml:space="preserve"> till ett eller flera av verksamhetens mål. Verksamhetens måluppfyllelse är </t>
    </r>
    <r>
      <rPr>
        <i/>
        <sz val="11"/>
        <color theme="1"/>
        <rFont val="Arial"/>
        <family val="2"/>
      </rPr>
      <t>direkt beroende</t>
    </r>
    <r>
      <rPr>
        <sz val="11"/>
        <color theme="1"/>
        <rFont val="Arial"/>
        <family val="2"/>
      </rPr>
      <t xml:space="preserve"> av den förändring som just denna utvecklingsinsats ämnar åstadkomma. </t>
    </r>
  </si>
  <si>
    <r>
      <t xml:space="preserve">Utvecklingsinsatsens avsedda förändring ligger </t>
    </r>
    <r>
      <rPr>
        <i/>
        <sz val="11"/>
        <color theme="1"/>
        <rFont val="Arial"/>
        <family val="2"/>
      </rPr>
      <t>helt i linje</t>
    </r>
    <r>
      <rPr>
        <sz val="11"/>
        <color theme="1"/>
        <rFont val="Arial"/>
        <family val="2"/>
      </rPr>
      <t xml:space="preserve"> med verksamhetens strategiska inriktning och </t>
    </r>
    <r>
      <rPr>
        <i/>
        <sz val="11"/>
        <color theme="1"/>
        <rFont val="Arial"/>
        <family val="2"/>
      </rPr>
      <t>bidrar i hög</t>
    </r>
    <r>
      <rPr>
        <sz val="11"/>
        <color theme="1"/>
        <rFont val="Arial"/>
        <family val="2"/>
      </rPr>
      <t xml:space="preserve"> utsträckning till ett eller flera av verksamhetens mål. Verksamhetens måluppfyllelse är  </t>
    </r>
    <r>
      <rPr>
        <i/>
        <sz val="11"/>
        <color theme="1"/>
        <rFont val="Arial"/>
        <family val="2"/>
      </rPr>
      <t>beroende</t>
    </r>
    <r>
      <rPr>
        <sz val="11"/>
        <color theme="1"/>
        <rFont val="Arial"/>
        <family val="2"/>
      </rPr>
      <t xml:space="preserve"> av den förändring som just denna utvecklingsinsats ämnar åstadkomma.</t>
    </r>
  </si>
  <si>
    <r>
      <t>Utvecklingsinsatsens avsedda förändring ligger</t>
    </r>
    <r>
      <rPr>
        <i/>
        <sz val="11"/>
        <color theme="1"/>
        <rFont val="Arial"/>
        <family val="2"/>
      </rPr>
      <t xml:space="preserve"> i linje </t>
    </r>
    <r>
      <rPr>
        <sz val="11"/>
        <color theme="1"/>
        <rFont val="Arial"/>
        <family val="2"/>
      </rPr>
      <t xml:space="preserve">med verksamhetens strategiska inriktning och </t>
    </r>
    <r>
      <rPr>
        <i/>
        <sz val="11"/>
        <color theme="1"/>
        <rFont val="Arial"/>
        <family val="2"/>
      </rPr>
      <t>bidrar</t>
    </r>
    <r>
      <rPr>
        <sz val="11"/>
        <color theme="1"/>
        <rFont val="Arial"/>
        <family val="2"/>
      </rPr>
      <t xml:space="preserve">  till ett eller flera av verksamhetens mål. Verksamhetens måluppfyllelse är </t>
    </r>
    <r>
      <rPr>
        <i/>
        <sz val="11"/>
        <color theme="1"/>
        <rFont val="Arial"/>
        <family val="2"/>
      </rPr>
      <t>påverkas</t>
    </r>
    <r>
      <rPr>
        <sz val="11"/>
        <color theme="1"/>
        <rFont val="Arial"/>
        <family val="2"/>
      </rPr>
      <t xml:space="preserve"> av den förändring som just denna utvecklingsinsats ämnar åstadkomma.</t>
    </r>
  </si>
  <si>
    <r>
      <t xml:space="preserve">Kopplingen mellan utvecklingsinsatsens avsedda förändring och verksamhetens strategiska inriktning är </t>
    </r>
    <r>
      <rPr>
        <i/>
        <sz val="11"/>
        <color theme="1"/>
        <rFont val="Arial"/>
        <family val="2"/>
      </rPr>
      <t xml:space="preserve">otydlig. </t>
    </r>
    <r>
      <rPr>
        <sz val="11"/>
        <color theme="1"/>
        <rFont val="Arial"/>
        <family val="2"/>
      </rPr>
      <t xml:space="preserve">Utvecklingsinsatsen </t>
    </r>
    <r>
      <rPr>
        <i/>
        <sz val="11"/>
        <color theme="1"/>
        <rFont val="Arial"/>
        <family val="2"/>
      </rPr>
      <t>bidrar eventuellt och i begränsad utsträckning</t>
    </r>
    <r>
      <rPr>
        <sz val="11"/>
        <color theme="1"/>
        <rFont val="Arial"/>
        <family val="2"/>
      </rPr>
      <t xml:space="preserve"> till verksamhetens mål. Verksamhetens måluppfyllelse är </t>
    </r>
    <r>
      <rPr>
        <i/>
        <sz val="11"/>
        <color theme="1"/>
        <rFont val="Arial"/>
        <family val="2"/>
      </rPr>
      <t xml:space="preserve">inte direkt beroende </t>
    </r>
    <r>
      <rPr>
        <sz val="11"/>
        <color theme="1"/>
        <rFont val="Arial"/>
        <family val="2"/>
      </rPr>
      <t>av den förändring som just denna utvecklingsinsats ämnar åstadkomma.</t>
    </r>
  </si>
  <si>
    <r>
      <t xml:space="preserve">Kopplingen mellan utvecklingsinsatsens avsedda förändring och verksamhetens strategiska inriktning är </t>
    </r>
    <r>
      <rPr>
        <i/>
        <sz val="11"/>
        <color theme="1"/>
        <rFont val="Arial"/>
        <family val="2"/>
      </rPr>
      <t xml:space="preserve">mycket otydlig alternativt helt okänd. </t>
    </r>
    <r>
      <rPr>
        <sz val="11"/>
        <color theme="1"/>
        <rFont val="Arial"/>
        <family val="2"/>
      </rPr>
      <t>Utvecklingsinsatsen</t>
    </r>
    <r>
      <rPr>
        <i/>
        <sz val="11"/>
        <color theme="1"/>
        <rFont val="Arial"/>
        <family val="2"/>
      </rPr>
      <t xml:space="preserve"> bidrar sannolikt inte alls alternativt i mycket begränsad utsträckning </t>
    </r>
    <r>
      <rPr>
        <sz val="11"/>
        <color theme="1"/>
        <rFont val="Arial"/>
        <family val="2"/>
      </rPr>
      <t xml:space="preserve">till verksamhetens mål. Verksamhetens måluppfyllelse är </t>
    </r>
    <r>
      <rPr>
        <i/>
        <sz val="11"/>
        <color theme="1"/>
        <rFont val="Arial"/>
        <family val="2"/>
      </rPr>
      <t xml:space="preserve">inte beroende </t>
    </r>
    <r>
      <rPr>
        <sz val="11"/>
        <color theme="1"/>
        <rFont val="Arial"/>
        <family val="2"/>
      </rPr>
      <t>av den förändring som just denna utvecklingsinsats ämnar åstadkomma.</t>
    </r>
  </si>
  <si>
    <r>
      <t xml:space="preserve">Utvecklingsinsatsens avsedda förändring </t>
    </r>
    <r>
      <rPr>
        <i/>
        <sz val="11"/>
        <color theme="1"/>
        <rFont val="Arial"/>
        <family val="2"/>
      </rPr>
      <t xml:space="preserve">kopplar an på ett väldigt tydligt sätt till </t>
    </r>
    <r>
      <rPr>
        <b/>
        <i/>
        <sz val="11"/>
        <color theme="1"/>
        <rFont val="Arial"/>
        <family val="2"/>
      </rPr>
      <t>flera</t>
    </r>
    <r>
      <rPr>
        <i/>
        <sz val="11"/>
        <color theme="1"/>
        <rFont val="Arial"/>
        <family val="2"/>
      </rPr>
      <t xml:space="preserve"> </t>
    </r>
    <r>
      <rPr>
        <sz val="11"/>
        <color theme="1"/>
        <rFont val="Arial"/>
        <family val="2"/>
      </rPr>
      <t>politiska mål (eller visioner), alternativt</t>
    </r>
    <r>
      <rPr>
        <i/>
        <sz val="11"/>
        <color theme="1"/>
        <rFont val="Arial"/>
        <family val="2"/>
      </rPr>
      <t xml:space="preserve"> bidrar i mycket hög utsträckning</t>
    </r>
    <r>
      <rPr>
        <sz val="11"/>
        <color theme="1"/>
        <rFont val="Arial"/>
        <family val="2"/>
      </rPr>
      <t xml:space="preserve"> till mål uttryckta i intruktioner, regleringsbrev etc. </t>
    </r>
  </si>
  <si>
    <r>
      <t xml:space="preserve">Utvecklingsinsatsens avsedda förändring </t>
    </r>
    <r>
      <rPr>
        <i/>
        <sz val="11"/>
        <color theme="1"/>
        <rFont val="Arial"/>
        <family val="2"/>
      </rPr>
      <t xml:space="preserve">kopplar an på ett tydligt sätt till </t>
    </r>
    <r>
      <rPr>
        <b/>
        <i/>
        <sz val="11"/>
        <color theme="1"/>
        <rFont val="Arial"/>
        <family val="2"/>
      </rPr>
      <t>ett eller flera</t>
    </r>
    <r>
      <rPr>
        <sz val="11"/>
        <color theme="1"/>
        <rFont val="Arial"/>
        <family val="2"/>
      </rPr>
      <t xml:space="preserve"> politiska mål (eller visioner), alternativt </t>
    </r>
    <r>
      <rPr>
        <i/>
        <sz val="11"/>
        <color theme="1"/>
        <rFont val="Arial"/>
        <family val="2"/>
      </rPr>
      <t>bidrar i hög utsträckning</t>
    </r>
    <r>
      <rPr>
        <sz val="11"/>
        <color theme="1"/>
        <rFont val="Arial"/>
        <family val="2"/>
      </rPr>
      <t xml:space="preserve"> till mål uttryckta i intruktioner, regleringsbrev etc. </t>
    </r>
  </si>
  <si>
    <r>
      <t xml:space="preserve">Utvecklingsinsatsens avsedda förändring </t>
    </r>
    <r>
      <rPr>
        <i/>
        <sz val="11"/>
        <color theme="1"/>
        <rFont val="Arial"/>
        <family val="2"/>
      </rPr>
      <t xml:space="preserve">kopplar an till </t>
    </r>
    <r>
      <rPr>
        <b/>
        <i/>
        <sz val="11"/>
        <color theme="1"/>
        <rFont val="Arial"/>
        <family val="2"/>
      </rPr>
      <t>ett eller flera</t>
    </r>
    <r>
      <rPr>
        <i/>
        <sz val="11"/>
        <color theme="1"/>
        <rFont val="Arial"/>
        <family val="2"/>
      </rPr>
      <t xml:space="preserve"> </t>
    </r>
    <r>
      <rPr>
        <sz val="11"/>
        <color theme="1"/>
        <rFont val="Arial"/>
        <family val="2"/>
      </rPr>
      <t xml:space="preserve">politiska mål (eller visioner), alternativt </t>
    </r>
    <r>
      <rPr>
        <i/>
        <sz val="11"/>
        <color theme="1"/>
        <rFont val="Arial"/>
        <family val="2"/>
      </rPr>
      <t xml:space="preserve">bidrar </t>
    </r>
    <r>
      <rPr>
        <sz val="11"/>
        <color theme="1"/>
        <rFont val="Arial"/>
        <family val="2"/>
      </rPr>
      <t xml:space="preserve">till mål uttryckta i intruktioner, regleringsbrev etc. </t>
    </r>
  </si>
  <si>
    <r>
      <t xml:space="preserve">Utvecklingsinsatsens avsedda förändring har </t>
    </r>
    <r>
      <rPr>
        <i/>
        <sz val="11"/>
        <color theme="1"/>
        <rFont val="Arial"/>
        <family val="2"/>
      </rPr>
      <t xml:space="preserve">svag koppling </t>
    </r>
    <r>
      <rPr>
        <sz val="11"/>
        <color theme="1"/>
        <rFont val="Arial"/>
        <family val="2"/>
      </rPr>
      <t xml:space="preserve">till de huvudsakligt berörda politiska målen (eller visionerna), alternativt </t>
    </r>
    <r>
      <rPr>
        <i/>
        <sz val="11"/>
        <color theme="1"/>
        <rFont val="Arial"/>
        <family val="2"/>
      </rPr>
      <t xml:space="preserve"> bidrar i begränsad utsträckning</t>
    </r>
    <r>
      <rPr>
        <sz val="11"/>
        <color theme="1"/>
        <rFont val="Arial"/>
        <family val="2"/>
      </rPr>
      <t xml:space="preserve"> till mål uttryckta i intruktioner, regleringsbrev etc. </t>
    </r>
  </si>
  <si>
    <r>
      <t xml:space="preserve">Utvecklingsinsatsens avsedda förändring har en </t>
    </r>
    <r>
      <rPr>
        <i/>
        <sz val="11"/>
        <color theme="1"/>
        <rFont val="Arial"/>
        <family val="2"/>
      </rPr>
      <t xml:space="preserve">mycket svag koppling </t>
    </r>
    <r>
      <rPr>
        <sz val="11"/>
        <color theme="1"/>
        <rFont val="Arial"/>
        <family val="2"/>
      </rPr>
      <t>till de huvudsakligt berörda politiska målen (eller visionerna), alternativt  bidrar i</t>
    </r>
    <r>
      <rPr>
        <i/>
        <sz val="11"/>
        <color theme="1"/>
        <rFont val="Arial"/>
        <family val="2"/>
      </rPr>
      <t xml:space="preserve"> mycket begränsad utsträckning</t>
    </r>
    <r>
      <rPr>
        <sz val="11"/>
        <color theme="1"/>
        <rFont val="Arial"/>
        <family val="2"/>
      </rPr>
      <t xml:space="preserve"> till mål uttryckta i intruktioner, regleringsbrev etc. </t>
    </r>
  </si>
  <si>
    <r>
      <t xml:space="preserve">Utan den förändring som utvecklingsinsatsen avser att åstadkomma kommer </t>
    </r>
    <r>
      <rPr>
        <b/>
        <i/>
        <sz val="11"/>
        <color theme="1"/>
        <rFont val="Arial"/>
        <family val="2"/>
      </rPr>
      <t>flera</t>
    </r>
    <r>
      <rPr>
        <i/>
        <sz val="11"/>
        <color theme="1"/>
        <rFont val="Arial"/>
        <family val="2"/>
      </rPr>
      <t xml:space="preserve"> verksamhetskritiska</t>
    </r>
    <r>
      <rPr>
        <sz val="11"/>
        <color theme="1"/>
        <rFont val="Arial"/>
        <family val="2"/>
      </rPr>
      <t xml:space="preserve"> delar av den it-tekniska miljön </t>
    </r>
    <r>
      <rPr>
        <i/>
        <sz val="11"/>
        <color theme="1"/>
        <rFont val="Arial"/>
        <family val="2"/>
      </rPr>
      <t>sluta fungera helt</t>
    </r>
    <r>
      <rPr>
        <sz val="11"/>
        <color theme="1"/>
        <rFont val="Arial"/>
        <family val="2"/>
      </rPr>
      <t xml:space="preserve"> inom kort. Möjligheterna till verksamhetsutveckling med stöd av it </t>
    </r>
    <r>
      <rPr>
        <i/>
        <sz val="11"/>
        <color theme="1"/>
        <rFont val="Arial"/>
        <family val="2"/>
      </rPr>
      <t>omöjliggörs.</t>
    </r>
  </si>
  <si>
    <r>
      <t>Utan den förändring som utvecklingsinsatsen avser att åstadkomma kommer</t>
    </r>
    <r>
      <rPr>
        <b/>
        <sz val="11"/>
        <color theme="1"/>
        <rFont val="Arial"/>
        <family val="2"/>
      </rPr>
      <t xml:space="preserve"> </t>
    </r>
    <r>
      <rPr>
        <b/>
        <i/>
        <sz val="11"/>
        <color theme="1"/>
        <rFont val="Arial"/>
        <family val="2"/>
      </rPr>
      <t>en eller flera</t>
    </r>
    <r>
      <rPr>
        <i/>
        <sz val="11"/>
        <color theme="1"/>
        <rFont val="Arial"/>
        <family val="2"/>
      </rPr>
      <t xml:space="preserve"> verksamhetsmässigt viktiga</t>
    </r>
    <r>
      <rPr>
        <sz val="11"/>
        <color theme="1"/>
        <rFont val="Arial"/>
        <family val="2"/>
      </rPr>
      <t xml:space="preserve"> delar av den it-tekniska miljön </t>
    </r>
    <r>
      <rPr>
        <i/>
        <sz val="11"/>
        <color theme="1"/>
        <rFont val="Arial"/>
        <family val="2"/>
      </rPr>
      <t>sluta fungera helt</t>
    </r>
    <r>
      <rPr>
        <sz val="11"/>
        <color theme="1"/>
        <rFont val="Arial"/>
        <family val="2"/>
      </rPr>
      <t xml:space="preserve"> inom kort. Möjligheterna till verksamhetsutveckling med stöd av it </t>
    </r>
    <r>
      <rPr>
        <i/>
        <sz val="11"/>
        <color theme="1"/>
        <rFont val="Arial"/>
        <family val="2"/>
      </rPr>
      <t>försämras avsevärt</t>
    </r>
    <r>
      <rPr>
        <sz val="11"/>
        <color theme="1"/>
        <rFont val="Arial"/>
        <family val="2"/>
      </rPr>
      <t>.</t>
    </r>
  </si>
  <si>
    <r>
      <t xml:space="preserve">Utan den förändring som utvecklingsinsatsen avser att åstadkomma kommer </t>
    </r>
    <r>
      <rPr>
        <b/>
        <i/>
        <sz val="11"/>
        <color theme="1"/>
        <rFont val="Arial"/>
        <family val="2"/>
      </rPr>
      <t xml:space="preserve">en eller flera </t>
    </r>
    <r>
      <rPr>
        <i/>
        <sz val="11"/>
        <color theme="1"/>
        <rFont val="Arial"/>
        <family val="2"/>
      </rPr>
      <t xml:space="preserve">verksamhetsmässigt viktiga </t>
    </r>
    <r>
      <rPr>
        <sz val="11"/>
        <color theme="1"/>
        <rFont val="Arial"/>
        <family val="2"/>
      </rPr>
      <t>delar av den it-tekniska miljön att</t>
    </r>
    <r>
      <rPr>
        <i/>
        <sz val="11"/>
        <color theme="1"/>
        <rFont val="Arial"/>
        <family val="2"/>
      </rPr>
      <t xml:space="preserve"> fungera bristfälligt</t>
    </r>
    <r>
      <rPr>
        <sz val="11"/>
        <color theme="1"/>
        <rFont val="Arial"/>
        <family val="2"/>
      </rPr>
      <t xml:space="preserve">. Möjligheterna till verksamhetsutveckling med stöd av it </t>
    </r>
    <r>
      <rPr>
        <i/>
        <sz val="11"/>
        <color theme="1"/>
        <rFont val="Arial"/>
        <family val="2"/>
      </rPr>
      <t>försämras.</t>
    </r>
    <r>
      <rPr>
        <sz val="11"/>
        <color theme="1"/>
        <rFont val="Arial"/>
        <family val="2"/>
      </rPr>
      <t xml:space="preserve"> </t>
    </r>
  </si>
  <si>
    <r>
      <t xml:space="preserve">Verksamhetskritiska eller verksamhetsmässigt viktiga delar av den it-tekniska miljön </t>
    </r>
    <r>
      <rPr>
        <i/>
        <sz val="11"/>
        <color theme="1"/>
        <rFont val="Arial"/>
        <family val="2"/>
      </rPr>
      <t>kommer till stor del att behålla acceptabel funktionalitet</t>
    </r>
    <r>
      <rPr>
        <sz val="11"/>
        <color theme="1"/>
        <rFont val="Arial"/>
        <family val="2"/>
      </rPr>
      <t xml:space="preserve">, oavsett om utvecklingsinsatsen genomförs eller inte. Möjligheterna till verksamhetsutveckling </t>
    </r>
    <r>
      <rPr>
        <i/>
        <sz val="11"/>
        <color theme="1"/>
        <rFont val="Arial"/>
        <family val="2"/>
      </rPr>
      <t>påverkas inte nämnvärt</t>
    </r>
    <r>
      <rPr>
        <sz val="11"/>
        <color theme="1"/>
        <rFont val="Arial"/>
        <family val="2"/>
      </rPr>
      <t xml:space="preserve">. </t>
    </r>
  </si>
  <si>
    <r>
      <t xml:space="preserve">Verksamhetskritiska eller verksamhetsmässigt viktiga delar av den it-tekniska miljön </t>
    </r>
    <r>
      <rPr>
        <i/>
        <sz val="11"/>
        <color theme="1"/>
        <rFont val="Arial"/>
        <family val="2"/>
      </rPr>
      <t>kommer helt att behålla acceptabel funktionalitet</t>
    </r>
    <r>
      <rPr>
        <sz val="11"/>
        <color theme="1"/>
        <rFont val="Arial"/>
        <family val="2"/>
      </rPr>
      <t xml:space="preserve">, oavsett om utvecklingsinsatsen genomförs eller inte. Möjligheterna till verksamhetsutveckling </t>
    </r>
    <r>
      <rPr>
        <i/>
        <sz val="11"/>
        <color theme="1"/>
        <rFont val="Arial"/>
        <family val="2"/>
      </rPr>
      <t>påverkas inte alls</t>
    </r>
    <r>
      <rPr>
        <sz val="11"/>
        <color theme="1"/>
        <rFont val="Arial"/>
        <family val="2"/>
      </rPr>
      <t xml:space="preserve">. </t>
    </r>
  </si>
  <si>
    <r>
      <t xml:space="preserve">Organisationens/medarbetarnas efterfrågan på den förändring som utvecklingsinsatsen avser åstadkomma är </t>
    </r>
    <r>
      <rPr>
        <i/>
        <sz val="11"/>
        <color theme="1"/>
        <rFont val="Arial"/>
        <family val="2"/>
      </rPr>
      <t>mycket stor</t>
    </r>
    <r>
      <rPr>
        <sz val="11"/>
        <color theme="1"/>
        <rFont val="Arial"/>
        <family val="2"/>
      </rPr>
      <t xml:space="preserve">, alternativt verksamheten </t>
    </r>
    <r>
      <rPr>
        <i/>
        <sz val="11"/>
        <color theme="1"/>
        <rFont val="Arial"/>
        <family val="2"/>
      </rPr>
      <t>går miste om en mycket stor</t>
    </r>
    <r>
      <rPr>
        <sz val="11"/>
        <color theme="1"/>
        <rFont val="Arial"/>
        <family val="2"/>
      </rPr>
      <t xml:space="preserve"> utvecklingspotential om utvecklingsinsatsen inte genomförs. </t>
    </r>
  </si>
  <si>
    <r>
      <t xml:space="preserve">Organisationens/medarbetarnas efterfrågan på den förändring som utvecklingsinsatsen avser åstadkomma är </t>
    </r>
    <r>
      <rPr>
        <i/>
        <sz val="11"/>
        <color theme="1"/>
        <rFont val="Arial"/>
        <family val="2"/>
      </rPr>
      <t>stor,</t>
    </r>
    <r>
      <rPr>
        <sz val="11"/>
        <color theme="1"/>
        <rFont val="Arial"/>
        <family val="2"/>
      </rPr>
      <t xml:space="preserve"> alternativt verksamheten </t>
    </r>
    <r>
      <rPr>
        <i/>
        <sz val="11"/>
        <color theme="1"/>
        <rFont val="Arial"/>
        <family val="2"/>
      </rPr>
      <t>går miste om en stor</t>
    </r>
    <r>
      <rPr>
        <sz val="11"/>
        <color theme="1"/>
        <rFont val="Arial"/>
        <family val="2"/>
      </rPr>
      <t xml:space="preserve"> utvecklingspotential om utvecklingsinsatsen inte genomförs. </t>
    </r>
  </si>
  <si>
    <r>
      <t xml:space="preserve">Organisationen/medarbetarna </t>
    </r>
    <r>
      <rPr>
        <i/>
        <sz val="11"/>
        <color theme="1"/>
        <rFont val="Arial"/>
        <family val="2"/>
      </rPr>
      <t xml:space="preserve">efterfrågar </t>
    </r>
    <r>
      <rPr>
        <sz val="11"/>
        <color theme="1"/>
        <rFont val="Arial"/>
        <family val="2"/>
      </rPr>
      <t xml:space="preserve">den förändring som utvecklingsinsatsen avser åstadkomma, alternativt verksamheten </t>
    </r>
    <r>
      <rPr>
        <i/>
        <sz val="11"/>
        <color theme="1"/>
        <rFont val="Arial"/>
        <family val="2"/>
      </rPr>
      <t xml:space="preserve">går miste om viss </t>
    </r>
    <r>
      <rPr>
        <sz val="11"/>
        <color theme="1"/>
        <rFont val="Arial"/>
        <family val="2"/>
      </rPr>
      <t xml:space="preserve">utvecklingspotential om utvecklingsinsatsen inte genomförs. </t>
    </r>
  </si>
  <si>
    <r>
      <t xml:space="preserve">Organisationens/medarbetarnas efterfrågan på den förändring som utvecklingsinsatsen avser åstadkomma är </t>
    </r>
    <r>
      <rPr>
        <i/>
        <sz val="11"/>
        <color theme="1"/>
        <rFont val="Arial"/>
        <family val="2"/>
      </rPr>
      <t>liten,</t>
    </r>
    <r>
      <rPr>
        <sz val="11"/>
        <color theme="1"/>
        <rFont val="Arial"/>
        <family val="2"/>
      </rPr>
      <t xml:space="preserve"> alternativt verksamhetens utvecklingspotential är</t>
    </r>
    <r>
      <rPr>
        <i/>
        <sz val="11"/>
        <color theme="1"/>
        <rFont val="Arial"/>
        <family val="2"/>
      </rPr>
      <t xml:space="preserve"> i princip oförändrad</t>
    </r>
    <r>
      <rPr>
        <sz val="11"/>
        <color theme="1"/>
        <rFont val="Arial"/>
        <family val="2"/>
      </rPr>
      <t xml:space="preserve"> även om utvecklingsinsatsen genomförs. </t>
    </r>
  </si>
  <si>
    <r>
      <t xml:space="preserve">Organisationens/medarbetarnas efterfrgan på den förändring som utvecklingsinsatsen avser åstadkomma är </t>
    </r>
    <r>
      <rPr>
        <i/>
        <sz val="11"/>
        <color theme="1"/>
        <rFont val="Arial"/>
        <family val="2"/>
      </rPr>
      <t>mycket liten,</t>
    </r>
    <r>
      <rPr>
        <sz val="11"/>
        <color theme="1"/>
        <rFont val="Arial"/>
        <family val="2"/>
      </rPr>
      <t xml:space="preserve"> alternativt verksamhetens utvecklingspotential </t>
    </r>
    <r>
      <rPr>
        <i/>
        <sz val="11"/>
        <color theme="1"/>
        <rFont val="Arial"/>
        <family val="2"/>
      </rPr>
      <t>förblir oförändrad eller begränsas</t>
    </r>
    <r>
      <rPr>
        <sz val="11"/>
        <color theme="1"/>
        <rFont val="Arial"/>
        <family val="2"/>
      </rPr>
      <t>om utvecklingsinsatsen genomförs</t>
    </r>
  </si>
  <si>
    <r>
      <rPr>
        <i/>
        <sz val="11"/>
        <color theme="1"/>
        <rFont val="Arial"/>
        <family val="2"/>
      </rPr>
      <t>Många  olika</t>
    </r>
    <r>
      <rPr>
        <sz val="11"/>
        <color theme="1"/>
        <rFont val="Arial"/>
        <family val="2"/>
      </rPr>
      <t xml:space="preserve"> aktörer (organisationer) är involverade i genomförandet av utvecklingsinsatsen, alternativt den förändring som utvecklingsinsatsen avser åstadkomma berör</t>
    </r>
    <r>
      <rPr>
        <i/>
        <sz val="11"/>
        <color theme="1"/>
        <rFont val="Arial"/>
        <family val="2"/>
      </rPr>
      <t xml:space="preserve"> ett mycket stort antal </t>
    </r>
    <r>
      <rPr>
        <sz val="11"/>
        <color theme="1"/>
        <rFont val="Arial"/>
        <family val="2"/>
      </rPr>
      <t xml:space="preserve">intressenter. Antalet involverade aktörer och/eller berörda intressenter påverkar utvecklingsinsatsens genomförbarhet i </t>
    </r>
    <r>
      <rPr>
        <i/>
        <sz val="11"/>
        <color theme="1"/>
        <rFont val="Arial"/>
        <family val="2"/>
      </rPr>
      <t>mycket hög grad</t>
    </r>
    <r>
      <rPr>
        <sz val="11"/>
        <color theme="1"/>
        <rFont val="Arial"/>
        <family val="2"/>
      </rPr>
      <t xml:space="preserve">.  </t>
    </r>
  </si>
  <si>
    <r>
      <rPr>
        <i/>
        <sz val="11"/>
        <color theme="1"/>
        <rFont val="Arial"/>
        <family val="2"/>
      </rPr>
      <t xml:space="preserve">Fler än en </t>
    </r>
    <r>
      <rPr>
        <sz val="11"/>
        <color theme="1"/>
        <rFont val="Arial"/>
        <family val="2"/>
      </rPr>
      <t xml:space="preserve">aktör (organisationer) är involverade i genomförandet av utvecklingsinsatsen, alternativt den förändring som utvecklingsinsatsen avser åstadkomma berör </t>
    </r>
    <r>
      <rPr>
        <i/>
        <sz val="11"/>
        <color theme="1"/>
        <rFont val="Arial"/>
        <family val="2"/>
      </rPr>
      <t>ett stort antal</t>
    </r>
    <r>
      <rPr>
        <sz val="11"/>
        <color theme="1"/>
        <rFont val="Arial"/>
        <family val="2"/>
      </rPr>
      <t xml:space="preserve"> intressenter. Antalet involverade aktörer och/eller berörda intressenter påverkar utvecklingsinsatsens genomförbarhet i  </t>
    </r>
    <r>
      <rPr>
        <i/>
        <sz val="11"/>
        <color theme="1"/>
        <rFont val="Arial"/>
        <family val="2"/>
      </rPr>
      <t>hög grad</t>
    </r>
    <r>
      <rPr>
        <sz val="11"/>
        <color theme="1"/>
        <rFont val="Arial"/>
        <family val="2"/>
      </rPr>
      <t xml:space="preserve">.  </t>
    </r>
  </si>
  <si>
    <r>
      <rPr>
        <i/>
        <sz val="11"/>
        <color theme="1"/>
        <rFont val="Arial"/>
        <family val="2"/>
      </rPr>
      <t xml:space="preserve">Fler än en </t>
    </r>
    <r>
      <rPr>
        <sz val="11"/>
        <color theme="1"/>
        <rFont val="Arial"/>
        <family val="2"/>
      </rPr>
      <t xml:space="preserve">aktör (organisationer) är involverade i genomförandet av utvecklingsinsatsen, alternativt den förändring som utvecklingsinsatsen avser åstadkomma berör </t>
    </r>
    <r>
      <rPr>
        <i/>
        <sz val="11"/>
        <color theme="1"/>
        <rFont val="Arial"/>
        <family val="2"/>
      </rPr>
      <t xml:space="preserve">flera </t>
    </r>
    <r>
      <rPr>
        <sz val="11"/>
        <color theme="1"/>
        <rFont val="Arial"/>
        <family val="2"/>
      </rPr>
      <t xml:space="preserve">intressenter. Antalet involverade aktörer och/eller berörda intressenter </t>
    </r>
    <r>
      <rPr>
        <i/>
        <sz val="11"/>
        <color theme="1"/>
        <rFont val="Arial"/>
        <family val="2"/>
      </rPr>
      <t>påverkar till viss del</t>
    </r>
    <r>
      <rPr>
        <sz val="11"/>
        <color theme="1"/>
        <rFont val="Arial"/>
        <family val="2"/>
      </rPr>
      <t xml:space="preserve"> utvecklingsinsatsens genomförbarhet.  </t>
    </r>
  </si>
  <si>
    <r>
      <rPr>
        <i/>
        <sz val="11"/>
        <color theme="1"/>
        <rFont val="Arial"/>
        <family val="2"/>
      </rPr>
      <t xml:space="preserve">En </t>
    </r>
    <r>
      <rPr>
        <sz val="11"/>
        <color theme="1"/>
        <rFont val="Arial"/>
        <family val="2"/>
      </rPr>
      <t>aktör (organisation) genomför utvecklingsinsatsen, alternativt den förändring som utvecklingsinsatsen avser åstadkomma berör</t>
    </r>
    <r>
      <rPr>
        <i/>
        <sz val="11"/>
        <color theme="1"/>
        <rFont val="Arial"/>
        <family val="2"/>
      </rPr>
      <t xml:space="preserve"> ett begränsat antal </t>
    </r>
    <r>
      <rPr>
        <sz val="11"/>
        <color theme="1"/>
        <rFont val="Arial"/>
        <family val="2"/>
      </rPr>
      <t xml:space="preserve">intressenter. Antalet involverade aktörer och/eller berörda intressenter påverkar </t>
    </r>
    <r>
      <rPr>
        <i/>
        <sz val="11"/>
        <color theme="1"/>
        <rFont val="Arial"/>
        <family val="2"/>
      </rPr>
      <t xml:space="preserve">inte nämnvärt </t>
    </r>
    <r>
      <rPr>
        <sz val="11"/>
        <color theme="1"/>
        <rFont val="Arial"/>
        <family val="2"/>
      </rPr>
      <t>utvecklingsinsatsens genomförbarhet</t>
    </r>
    <r>
      <rPr>
        <i/>
        <sz val="11"/>
        <color theme="1"/>
        <rFont val="Arial"/>
        <family val="2"/>
      </rPr>
      <t xml:space="preserve">. </t>
    </r>
  </si>
  <si>
    <r>
      <rPr>
        <i/>
        <sz val="11"/>
        <color theme="1"/>
        <rFont val="Arial"/>
        <family val="2"/>
      </rPr>
      <t>En</t>
    </r>
    <r>
      <rPr>
        <sz val="11"/>
        <color theme="1"/>
        <rFont val="Arial"/>
        <family val="2"/>
      </rPr>
      <t xml:space="preserve"> aktör (organisation) genomför utvecklingsinsatsen, alternativt den förändring som utvecklingsinsatsen avser åstadkomma berör ett </t>
    </r>
    <r>
      <rPr>
        <i/>
        <sz val="11"/>
        <color theme="1"/>
        <rFont val="Arial"/>
        <family val="2"/>
      </rPr>
      <t>mycket begränsat antal</t>
    </r>
    <r>
      <rPr>
        <sz val="11"/>
        <color theme="1"/>
        <rFont val="Arial"/>
        <family val="2"/>
      </rPr>
      <t xml:space="preserve"> intressenter. Antalet involverade aktörer och/eller berörda intressenter </t>
    </r>
    <r>
      <rPr>
        <i/>
        <sz val="11"/>
        <color theme="1"/>
        <rFont val="Arial"/>
        <family val="2"/>
      </rPr>
      <t>påverkar inte alls</t>
    </r>
    <r>
      <rPr>
        <sz val="11"/>
        <color theme="1"/>
        <rFont val="Arial"/>
        <family val="2"/>
      </rPr>
      <t xml:space="preserve"> utvecklingsinsatsens genomförbarhet.</t>
    </r>
  </si>
  <si>
    <r>
      <rPr>
        <i/>
        <sz val="11"/>
        <color theme="1"/>
        <rFont val="Arial"/>
        <family val="2"/>
      </rPr>
      <t>Ett mycket stort antal</t>
    </r>
    <r>
      <rPr>
        <sz val="11"/>
        <color theme="1"/>
        <rFont val="Arial"/>
        <family val="2"/>
      </rPr>
      <t xml:space="preserve"> användare berörs av den förändring som utvecklingsinsatsen avser åstadkomma. Antalet berörda användare påverkar utvecklingsinsatsens genomförbarhet i </t>
    </r>
    <r>
      <rPr>
        <i/>
        <sz val="11"/>
        <color theme="1"/>
        <rFont val="Arial"/>
        <family val="2"/>
      </rPr>
      <t>mycket hög grad.</t>
    </r>
  </si>
  <si>
    <r>
      <rPr>
        <i/>
        <sz val="11"/>
        <color theme="1"/>
        <rFont val="Arial"/>
        <family val="2"/>
      </rPr>
      <t xml:space="preserve">Ett stort antal </t>
    </r>
    <r>
      <rPr>
        <sz val="11"/>
        <color theme="1"/>
        <rFont val="Arial"/>
        <family val="2"/>
      </rPr>
      <t xml:space="preserve">användare berörs av den förändring som utvecklingsinsatsen avser åstadkomma. Antalet berörda användare påverkar utvecklingsinsatsens genomförbarhet i </t>
    </r>
    <r>
      <rPr>
        <i/>
        <sz val="11"/>
        <color theme="1"/>
        <rFont val="Arial"/>
        <family val="2"/>
      </rPr>
      <t>hög grad.</t>
    </r>
  </si>
  <si>
    <r>
      <rPr>
        <i/>
        <sz val="11"/>
        <color theme="1"/>
        <rFont val="Arial"/>
        <family val="2"/>
      </rPr>
      <t>Flera</t>
    </r>
    <r>
      <rPr>
        <sz val="11"/>
        <color theme="1"/>
        <rFont val="Arial"/>
        <family val="2"/>
      </rPr>
      <t xml:space="preserve"> användare berörs av den förändring som utvecklingsinsatsen avser åstadkomma. Antalet berörda användare </t>
    </r>
    <r>
      <rPr>
        <i/>
        <sz val="11"/>
        <color theme="1"/>
        <rFont val="Arial"/>
        <family val="2"/>
      </rPr>
      <t>påverkar till viss del</t>
    </r>
    <r>
      <rPr>
        <sz val="11"/>
        <color theme="1"/>
        <rFont val="Arial"/>
        <family val="2"/>
      </rPr>
      <t xml:space="preserve"> utvecklingsinsatsens genomförbarhet.</t>
    </r>
  </si>
  <si>
    <r>
      <rPr>
        <i/>
        <sz val="11"/>
        <color theme="1"/>
        <rFont val="Arial"/>
        <family val="2"/>
      </rPr>
      <t>Ett begränsat antal</t>
    </r>
    <r>
      <rPr>
        <sz val="11"/>
        <color theme="1"/>
        <rFont val="Arial"/>
        <family val="2"/>
      </rPr>
      <t xml:space="preserve"> användare berörs av den förändring som utvecklingsinsatsen avser åstadkomma. Antalet berörda användare </t>
    </r>
    <r>
      <rPr>
        <i/>
        <sz val="11"/>
        <color theme="1"/>
        <rFont val="Arial"/>
        <family val="2"/>
      </rPr>
      <t>påverkar inte nämnvärt</t>
    </r>
    <r>
      <rPr>
        <sz val="11"/>
        <color theme="1"/>
        <rFont val="Arial"/>
        <family val="2"/>
      </rPr>
      <t xml:space="preserve"> utvecklingsinsatsens genomförbarhet.</t>
    </r>
  </si>
  <si>
    <r>
      <rPr>
        <i/>
        <sz val="11"/>
        <color theme="1"/>
        <rFont val="Arial"/>
        <family val="2"/>
      </rPr>
      <t>Ett mycket begränsat</t>
    </r>
    <r>
      <rPr>
        <sz val="11"/>
        <color theme="1"/>
        <rFont val="Arial"/>
        <family val="2"/>
      </rPr>
      <t xml:space="preserve"> antal användare berörs av den förändring som utvecklingsinsatsen avser åstadkomma. Antalet berörda användare </t>
    </r>
    <r>
      <rPr>
        <i/>
        <sz val="11"/>
        <color theme="1"/>
        <rFont val="Arial"/>
        <family val="2"/>
      </rPr>
      <t xml:space="preserve">påverkar inte alls </t>
    </r>
    <r>
      <rPr>
        <sz val="11"/>
        <color theme="1"/>
        <rFont val="Arial"/>
        <family val="2"/>
      </rPr>
      <t>utvecklingsinsatsens genomförbarhet.</t>
    </r>
  </si>
  <si>
    <r>
      <t xml:space="preserve">Förmågan hos de berörda användarna att ta till sig och nyttja de förändringar som utvecklingsinsatsen avser åstadkomma är </t>
    </r>
    <r>
      <rPr>
        <i/>
        <sz val="11"/>
        <color theme="1"/>
        <rFont val="Arial"/>
        <family val="2"/>
      </rPr>
      <t xml:space="preserve">mycket god. </t>
    </r>
    <r>
      <rPr>
        <sz val="11"/>
        <color theme="1"/>
        <rFont val="Arial"/>
        <family val="2"/>
      </rPr>
      <t xml:space="preserve">Det finns </t>
    </r>
    <r>
      <rPr>
        <i/>
        <sz val="11"/>
        <color theme="1"/>
        <rFont val="Arial"/>
        <family val="2"/>
      </rPr>
      <t xml:space="preserve">inget behov </t>
    </r>
    <r>
      <rPr>
        <sz val="11"/>
        <color theme="1"/>
        <rFont val="Arial"/>
        <family val="2"/>
      </rPr>
      <t xml:space="preserve">av utbildningsinsatser. </t>
    </r>
  </si>
  <si>
    <r>
      <t xml:space="preserve">Förmågan hos de berörda användarna att ta till sig och nyttja de förändringar som utvecklingsinsatsen avser åstadkomma är </t>
    </r>
    <r>
      <rPr>
        <i/>
        <sz val="11"/>
        <color theme="1"/>
        <rFont val="Arial"/>
        <family val="2"/>
      </rPr>
      <t>god.</t>
    </r>
    <r>
      <rPr>
        <sz val="11"/>
        <color theme="1"/>
        <rFont val="Arial"/>
        <family val="2"/>
      </rPr>
      <t xml:space="preserve"> Det finns ett </t>
    </r>
    <r>
      <rPr>
        <i/>
        <sz val="11"/>
        <color theme="1"/>
        <rFont val="Arial"/>
        <family val="2"/>
      </rPr>
      <t>mycket litet behov</t>
    </r>
    <r>
      <rPr>
        <sz val="11"/>
        <color theme="1"/>
        <rFont val="Arial"/>
        <family val="2"/>
      </rPr>
      <t xml:space="preserve"> av utbildningsinsatser. </t>
    </r>
  </si>
  <si>
    <r>
      <t xml:space="preserve">Förmågan hos de berörda användarna att ta till sig och nyttja de förändringar som utvecklingsinsatsen avser åstadkomma är </t>
    </r>
    <r>
      <rPr>
        <i/>
        <sz val="11"/>
        <color theme="1"/>
        <rFont val="Arial"/>
        <family val="2"/>
      </rPr>
      <t>delvis god</t>
    </r>
    <r>
      <rPr>
        <sz val="11"/>
        <color theme="1"/>
        <rFont val="Arial"/>
        <family val="2"/>
      </rPr>
      <t xml:space="preserve">. Det finns ett </t>
    </r>
    <r>
      <rPr>
        <i/>
        <sz val="11"/>
        <color theme="1"/>
        <rFont val="Arial"/>
        <family val="2"/>
      </rPr>
      <t>visst behov</t>
    </r>
    <r>
      <rPr>
        <sz val="11"/>
        <color theme="1"/>
        <rFont val="Arial"/>
        <family val="2"/>
      </rPr>
      <t xml:space="preserve"> av utbildningsinsatser. </t>
    </r>
  </si>
  <si>
    <r>
      <t xml:space="preserve">Förmågan hos de berörda användarna att ta till sig och nyttja de förändringar som utvecklingsinsatsen avser åstadkomma är </t>
    </r>
    <r>
      <rPr>
        <i/>
        <sz val="11"/>
        <color theme="1"/>
        <rFont val="Arial"/>
        <family val="2"/>
      </rPr>
      <t>bristfällig.</t>
    </r>
    <r>
      <rPr>
        <sz val="11"/>
        <color theme="1"/>
        <rFont val="Arial"/>
        <family val="2"/>
      </rPr>
      <t xml:space="preserve"> Det finns ett </t>
    </r>
    <r>
      <rPr>
        <i/>
        <sz val="11"/>
        <color theme="1"/>
        <rFont val="Arial"/>
        <family val="2"/>
      </rPr>
      <t xml:space="preserve">tydligt behov </t>
    </r>
    <r>
      <rPr>
        <sz val="11"/>
        <color theme="1"/>
        <rFont val="Arial"/>
        <family val="2"/>
      </rPr>
      <t xml:space="preserve">av utbildningsinsatser. </t>
    </r>
  </si>
  <si>
    <r>
      <t xml:space="preserve">Förmågan hos de berörda användarna att ta till sig och nyttja de förändringar som utvecklingsinsatsen avser åstadkomma är </t>
    </r>
    <r>
      <rPr>
        <i/>
        <sz val="11"/>
        <color theme="1"/>
        <rFont val="Arial"/>
        <family val="2"/>
      </rPr>
      <t>mycket bristfällig</t>
    </r>
    <r>
      <rPr>
        <sz val="11"/>
        <color theme="1"/>
        <rFont val="Arial"/>
        <family val="2"/>
      </rPr>
      <t xml:space="preserve">. Det finns ett </t>
    </r>
    <r>
      <rPr>
        <i/>
        <sz val="11"/>
        <color theme="1"/>
        <rFont val="Arial"/>
        <family val="2"/>
      </rPr>
      <t>tydligt behov av mer omfattande</t>
    </r>
    <r>
      <rPr>
        <sz val="11"/>
        <color theme="1"/>
        <rFont val="Arial"/>
        <family val="2"/>
      </rPr>
      <t xml:space="preserve"> utbildningsinsatser. </t>
    </r>
  </si>
  <si>
    <r>
      <t>Mottagligheten hos de berörda användarna/intressenterna för de förändringar som utvecklingsinsatsen avser åstadkomma är</t>
    </r>
    <r>
      <rPr>
        <i/>
        <sz val="11"/>
        <color theme="1"/>
        <rFont val="Arial"/>
        <family val="2"/>
      </rPr>
      <t>mycket hög.</t>
    </r>
  </si>
  <si>
    <r>
      <t xml:space="preserve">Mottagligheten hos de berörda användarna/intressenterna för de förändringar som utvecklingsinsatsen avser åstadkomma är </t>
    </r>
    <r>
      <rPr>
        <i/>
        <sz val="11"/>
        <color theme="1"/>
        <rFont val="Arial"/>
        <family val="2"/>
      </rPr>
      <t>hög.</t>
    </r>
  </si>
  <si>
    <r>
      <t>De berörda användarna/intressenterna är</t>
    </r>
    <r>
      <rPr>
        <i/>
        <sz val="11"/>
        <color theme="1"/>
        <rFont val="Arial"/>
        <family val="2"/>
      </rPr>
      <t xml:space="preserve"> varken positiva eller negativa</t>
    </r>
    <r>
      <rPr>
        <sz val="11"/>
        <color theme="1"/>
        <rFont val="Arial"/>
        <family val="2"/>
      </rPr>
      <t xml:space="preserve"> till de  förändringar som utvecklingsinsatsen avser åstadkomma</t>
    </r>
  </si>
  <si>
    <r>
      <t xml:space="preserve">Mottagligheten hos de berörda användarna/intressenterna för de förändringar som utvecklingsinsatsen avser åstadkomma är </t>
    </r>
    <r>
      <rPr>
        <i/>
        <sz val="11"/>
        <color theme="1"/>
        <rFont val="Arial"/>
        <family val="2"/>
      </rPr>
      <t>svag.</t>
    </r>
  </si>
  <si>
    <r>
      <t xml:space="preserve">Mottagligheten hos de berörda användarna/intressenterna för de förändringar som utvecklingsinsatsen avser åstadkomma är </t>
    </r>
    <r>
      <rPr>
        <i/>
        <sz val="11"/>
        <color theme="1"/>
        <rFont val="Arial"/>
        <family val="2"/>
      </rPr>
      <t>mycket svag</t>
    </r>
    <r>
      <rPr>
        <sz val="11"/>
        <color theme="1"/>
        <rFont val="Arial"/>
        <family val="2"/>
      </rPr>
      <t>.</t>
    </r>
  </si>
  <si>
    <r>
      <t>Projekt- och programstyrning är</t>
    </r>
    <r>
      <rPr>
        <i/>
        <sz val="11"/>
        <color theme="1"/>
        <rFont val="Arial"/>
        <family val="2"/>
      </rPr>
      <t xml:space="preserve"> mycket väl etablerat</t>
    </r>
    <r>
      <rPr>
        <sz val="11"/>
        <color theme="1"/>
        <rFont val="Arial"/>
        <family val="2"/>
      </rPr>
      <t xml:space="preserve"> i organisationen och </t>
    </r>
    <r>
      <rPr>
        <i/>
        <sz val="11"/>
        <color theme="1"/>
        <rFont val="Arial"/>
        <family val="2"/>
      </rPr>
      <t>används systematiskt och på ett effektivt sätt</t>
    </r>
    <r>
      <rPr>
        <sz val="11"/>
        <color theme="1"/>
        <rFont val="Arial"/>
        <family val="2"/>
      </rPr>
      <t xml:space="preserve"> vid genomförande av utvecklingsinsatser. Organisationen präglas av en kultur där det är </t>
    </r>
    <r>
      <rPr>
        <i/>
        <sz val="11"/>
        <color theme="1"/>
        <rFont val="Arial"/>
        <family val="2"/>
      </rPr>
      <t>helt naturligt att tillämpa</t>
    </r>
    <r>
      <rPr>
        <sz val="11"/>
        <color theme="1"/>
        <rFont val="Arial"/>
        <family val="2"/>
      </rPr>
      <t xml:space="preserve"> projekt- och programstyrning för att nå avsedda resultat. </t>
    </r>
  </si>
  <si>
    <r>
      <t xml:space="preserve">Projekt- och programstyrning är </t>
    </r>
    <r>
      <rPr>
        <i/>
        <sz val="11"/>
        <color theme="1"/>
        <rFont val="Arial"/>
        <family val="2"/>
      </rPr>
      <t>etablerat</t>
    </r>
    <r>
      <rPr>
        <sz val="11"/>
        <color theme="1"/>
        <rFont val="Arial"/>
        <family val="2"/>
      </rPr>
      <t xml:space="preserve"> i organisationen och </t>
    </r>
    <r>
      <rPr>
        <i/>
        <sz val="11"/>
        <color theme="1"/>
        <rFont val="Arial"/>
        <family val="2"/>
      </rPr>
      <t>används, i stora delar, på ett systematiskt och effektivt sätt</t>
    </r>
    <r>
      <rPr>
        <sz val="11"/>
        <color theme="1"/>
        <rFont val="Arial"/>
        <family val="2"/>
      </rPr>
      <t xml:space="preserve"> vid genomförande av utvecklingsinsatser. Organisationen präglas av en kultur där det är </t>
    </r>
    <r>
      <rPr>
        <i/>
        <sz val="11"/>
        <color theme="1"/>
        <rFont val="Arial"/>
        <family val="2"/>
      </rPr>
      <t>naturligt</t>
    </r>
    <r>
      <rPr>
        <sz val="11"/>
        <color theme="1"/>
        <rFont val="Arial"/>
        <family val="2"/>
      </rPr>
      <t xml:space="preserve"> att tillämpa projekt- och programstyrning för att nå avsedda resultat. </t>
    </r>
  </si>
  <si>
    <r>
      <t xml:space="preserve">Projekt- och programstyrning är </t>
    </r>
    <r>
      <rPr>
        <i/>
        <sz val="11"/>
        <color theme="1"/>
        <rFont val="Arial"/>
        <family val="2"/>
      </rPr>
      <t>delvis etablerat</t>
    </r>
    <r>
      <rPr>
        <sz val="11"/>
        <color theme="1"/>
        <rFont val="Arial"/>
        <family val="2"/>
      </rPr>
      <t xml:space="preserve"> i organisationen och </t>
    </r>
    <r>
      <rPr>
        <i/>
        <sz val="11"/>
        <color theme="1"/>
        <rFont val="Arial"/>
        <family val="2"/>
      </rPr>
      <t xml:space="preserve">används endast sporadiskt </t>
    </r>
    <r>
      <rPr>
        <sz val="11"/>
        <color theme="1"/>
        <rFont val="Arial"/>
        <family val="2"/>
      </rPr>
      <t xml:space="preserve">vid genomförande av utvecklingsinsatser. Organisationen har en kultur där det, </t>
    </r>
    <r>
      <rPr>
        <i/>
        <sz val="11"/>
        <color theme="1"/>
        <rFont val="Arial"/>
        <family val="2"/>
      </rPr>
      <t>i</t>
    </r>
    <r>
      <rPr>
        <sz val="11"/>
        <color theme="1"/>
        <rFont val="Arial"/>
        <family val="2"/>
      </rPr>
      <t xml:space="preserve"> </t>
    </r>
    <r>
      <rPr>
        <i/>
        <sz val="11"/>
        <color theme="1"/>
        <rFont val="Arial"/>
        <family val="2"/>
      </rPr>
      <t>vissa sammanhang, ses som en fördel</t>
    </r>
    <r>
      <rPr>
        <sz val="11"/>
        <color theme="1"/>
        <rFont val="Arial"/>
        <family val="2"/>
      </rPr>
      <t xml:space="preserve"> att tillämpa projekt- och programstyrning för att nå avsedda resultat. </t>
    </r>
  </si>
  <si>
    <r>
      <t xml:space="preserve">Projekt- och programstyrning är </t>
    </r>
    <r>
      <rPr>
        <i/>
        <sz val="11"/>
        <color theme="1"/>
        <rFont val="Arial"/>
        <family val="2"/>
      </rPr>
      <t>inte etablerat</t>
    </r>
    <r>
      <rPr>
        <sz val="11"/>
        <color theme="1"/>
        <rFont val="Arial"/>
        <family val="2"/>
      </rPr>
      <t xml:space="preserve"> i organisationen och </t>
    </r>
    <r>
      <rPr>
        <i/>
        <sz val="11"/>
        <color theme="1"/>
        <rFont val="Arial"/>
        <family val="2"/>
      </rPr>
      <t>används</t>
    </r>
    <r>
      <rPr>
        <sz val="11"/>
        <color theme="1"/>
        <rFont val="Arial"/>
        <family val="2"/>
      </rPr>
      <t xml:space="preserve"> </t>
    </r>
    <r>
      <rPr>
        <i/>
        <sz val="11"/>
        <color theme="1"/>
        <rFont val="Arial"/>
        <family val="2"/>
      </rPr>
      <t>mycket sällan</t>
    </r>
    <r>
      <rPr>
        <sz val="11"/>
        <color theme="1"/>
        <rFont val="Arial"/>
        <family val="2"/>
      </rPr>
      <t xml:space="preserve"> vid genomförande av utvecklingsinsatser. Organisationen har en kultur där det </t>
    </r>
    <r>
      <rPr>
        <i/>
        <sz val="11"/>
        <color theme="1"/>
        <rFont val="Arial"/>
        <family val="2"/>
      </rPr>
      <t>inte ses som en fördel</t>
    </r>
    <r>
      <rPr>
        <sz val="11"/>
        <color theme="1"/>
        <rFont val="Arial"/>
        <family val="2"/>
      </rPr>
      <t xml:space="preserve"> att tillämpa projekt- och programstyrning för att nå avsedda resultat. </t>
    </r>
  </si>
  <si>
    <r>
      <t xml:space="preserve">Projekt- och programstyrning </t>
    </r>
    <r>
      <rPr>
        <i/>
        <sz val="11"/>
        <color theme="1"/>
        <rFont val="Arial"/>
        <family val="2"/>
      </rPr>
      <t xml:space="preserve">existerar inte </t>
    </r>
    <r>
      <rPr>
        <sz val="11"/>
        <color theme="1"/>
        <rFont val="Arial"/>
        <family val="2"/>
      </rPr>
      <t xml:space="preserve">i organisationen.  </t>
    </r>
  </si>
  <si>
    <r>
      <t xml:space="preserve">Den förändring som utvecklingsinsatsen avser åstadkomma förutsätter en </t>
    </r>
    <r>
      <rPr>
        <i/>
        <sz val="11"/>
        <rFont val="Arial"/>
        <family val="2"/>
      </rPr>
      <t xml:space="preserve">mycket komplex </t>
    </r>
    <r>
      <rPr>
        <sz val="11"/>
        <rFont val="Arial"/>
        <family val="2"/>
      </rPr>
      <t>teknisk</t>
    </r>
    <r>
      <rPr>
        <i/>
        <sz val="11"/>
        <rFont val="Arial"/>
        <family val="2"/>
      </rPr>
      <t xml:space="preserve"> </t>
    </r>
    <r>
      <rPr>
        <sz val="11"/>
        <rFont val="Arial"/>
        <family val="2"/>
      </rPr>
      <t xml:space="preserve">lösning. Exempelvis, strävan efter den avsedda förändringen förutsätter att utvecklingsinsatsen ger sig i kast med ett </t>
    </r>
    <r>
      <rPr>
        <i/>
        <sz val="11"/>
        <rFont val="Arial"/>
        <family val="2"/>
      </rPr>
      <t>tekniskt område som tidigare varit helt främmande</t>
    </r>
    <r>
      <rPr>
        <sz val="11"/>
        <rFont val="Arial"/>
        <family val="2"/>
      </rPr>
      <t xml:space="preserve"> för organisationen, alternativt att lösningen ställer </t>
    </r>
    <r>
      <rPr>
        <i/>
        <sz val="11"/>
        <rFont val="Arial"/>
        <family val="2"/>
      </rPr>
      <t>mycket höga krav på integration</t>
    </r>
    <r>
      <rPr>
        <sz val="11"/>
        <rFont val="Arial"/>
        <family val="2"/>
      </rPr>
      <t xml:space="preserve"> mellan flera olika system.</t>
    </r>
  </si>
  <si>
    <r>
      <t xml:space="preserve">Den förändring som utvecklingsinsatsen avser åstadkomma förutsätter en </t>
    </r>
    <r>
      <rPr>
        <i/>
        <sz val="11"/>
        <rFont val="Arial"/>
        <family val="2"/>
      </rPr>
      <t>komplex</t>
    </r>
    <r>
      <rPr>
        <sz val="11"/>
        <rFont val="Arial"/>
        <family val="2"/>
      </rPr>
      <t xml:space="preserve"> teknisk lösning. Exempelvis, strävan efter den avsedda förändringen förutsätter att utvecklingsinsatsen ger sig i kast med ett </t>
    </r>
    <r>
      <rPr>
        <i/>
        <sz val="11"/>
        <rFont val="Arial"/>
        <family val="2"/>
      </rPr>
      <t>relativt nytt tekniskt område</t>
    </r>
    <r>
      <rPr>
        <sz val="11"/>
        <rFont val="Arial"/>
        <family val="2"/>
      </rPr>
      <t xml:space="preserve"> för organisationen, alternativt att lösningen ställer </t>
    </r>
    <r>
      <rPr>
        <i/>
        <sz val="11"/>
        <rFont val="Arial"/>
        <family val="2"/>
      </rPr>
      <t>höga krav på integration</t>
    </r>
    <r>
      <rPr>
        <sz val="11"/>
        <rFont val="Arial"/>
        <family val="2"/>
      </rPr>
      <t xml:space="preserve"> mellan olika system. </t>
    </r>
  </si>
  <si>
    <r>
      <t>Den förändring som utvecklingsinsatsen avser åstadkomma förutsätter en</t>
    </r>
    <r>
      <rPr>
        <i/>
        <sz val="11"/>
        <rFont val="Arial"/>
        <family val="2"/>
      </rPr>
      <t xml:space="preserve"> delvis komplex </t>
    </r>
    <r>
      <rPr>
        <sz val="11"/>
        <rFont val="Arial"/>
        <family val="2"/>
      </rPr>
      <t>teknisk lösning. Exempelvis, strävan efter den avsedda förändringen förutsätter att utvecklingsinsatsen ger sig i kast med ett</t>
    </r>
    <r>
      <rPr>
        <i/>
        <sz val="11"/>
        <rFont val="Arial"/>
        <family val="2"/>
      </rPr>
      <t xml:space="preserve"> tekniskt område som är känt</t>
    </r>
    <r>
      <rPr>
        <sz val="11"/>
        <rFont val="Arial"/>
        <family val="2"/>
      </rPr>
      <t xml:space="preserve"> för organisationen, alternativt att lösningen ställer  </t>
    </r>
    <r>
      <rPr>
        <i/>
        <sz val="11"/>
        <rFont val="Arial"/>
        <family val="2"/>
      </rPr>
      <t>krav på integration</t>
    </r>
    <r>
      <rPr>
        <sz val="11"/>
        <rFont val="Arial"/>
        <family val="2"/>
      </rPr>
      <t xml:space="preserve"> mellan olika system. </t>
    </r>
  </si>
  <si>
    <r>
      <t>Den förändring som utvecklingsinsatsen avser åstadkomma förutsätter en teknisk lösning som</t>
    </r>
    <r>
      <rPr>
        <i/>
        <sz val="11"/>
        <rFont val="Arial"/>
        <family val="2"/>
      </rPr>
      <t xml:space="preserve"> inte är komplex, alternativt komplex enbart i mindre betydelsefulla avseenden. </t>
    </r>
    <r>
      <rPr>
        <sz val="11"/>
        <rFont val="Arial"/>
        <family val="2"/>
      </rPr>
      <t xml:space="preserve">Exempelvis, strävan efter den avsedda förändringen förutsätter att utvecklingsinsatsen ger sig i kast med ett </t>
    </r>
    <r>
      <rPr>
        <i/>
        <sz val="11"/>
        <rFont val="Arial"/>
        <family val="2"/>
      </rPr>
      <t xml:space="preserve">tekniskt område som är välkänt </t>
    </r>
    <r>
      <rPr>
        <sz val="11"/>
        <rFont val="Arial"/>
        <family val="2"/>
      </rPr>
      <t xml:space="preserve">för organisationen, alternativt att lösningen ställer </t>
    </r>
    <r>
      <rPr>
        <i/>
        <sz val="11"/>
        <rFont val="Arial"/>
        <family val="2"/>
      </rPr>
      <t>låga krav på integration</t>
    </r>
    <r>
      <rPr>
        <sz val="11"/>
        <rFont val="Arial"/>
        <family val="2"/>
      </rPr>
      <t xml:space="preserve"> mellan olika system. </t>
    </r>
  </si>
  <si>
    <r>
      <t xml:space="preserve">Den förändring som utvecklingsinsatsen avser åstadkomma förutsätter en teknisk lösning som </t>
    </r>
    <r>
      <rPr>
        <i/>
        <sz val="11"/>
        <rFont val="Arial"/>
        <family val="2"/>
      </rPr>
      <t>inte alls är komplex.</t>
    </r>
    <r>
      <rPr>
        <sz val="11"/>
        <rFont val="Arial"/>
        <family val="2"/>
      </rPr>
      <t xml:space="preserve"> Exempelvis, strävan efter den avsedda förändringen förutsätter att utvecklingsinsatsen ger sig i kast med ett </t>
    </r>
    <r>
      <rPr>
        <i/>
        <sz val="11"/>
        <rFont val="Arial"/>
        <family val="2"/>
      </rPr>
      <t>tekniskt område som är "vardagsmat"</t>
    </r>
    <r>
      <rPr>
        <sz val="11"/>
        <rFont val="Arial"/>
        <family val="2"/>
      </rPr>
      <t xml:space="preserve"> för organisationen, alternativt att lösningen ställer </t>
    </r>
    <r>
      <rPr>
        <i/>
        <sz val="11"/>
        <rFont val="Arial"/>
        <family val="2"/>
      </rPr>
      <t>mycket låga krav på integration</t>
    </r>
    <r>
      <rPr>
        <sz val="11"/>
        <rFont val="Arial"/>
        <family val="2"/>
      </rPr>
      <t xml:space="preserve"> mellan olika system. </t>
    </r>
  </si>
  <si>
    <r>
      <t xml:space="preserve">Personella resurser som har </t>
    </r>
    <r>
      <rPr>
        <i/>
        <sz val="11"/>
        <color theme="1"/>
        <rFont val="Arial"/>
        <family val="2"/>
      </rPr>
      <t>spetskompetens</t>
    </r>
    <r>
      <rPr>
        <sz val="11"/>
        <color theme="1"/>
        <rFont val="Arial"/>
        <family val="2"/>
      </rPr>
      <t xml:space="preserve"> inom det aktuella tekniska området finns </t>
    </r>
    <r>
      <rPr>
        <i/>
        <sz val="11"/>
        <color theme="1"/>
        <rFont val="Arial"/>
        <family val="2"/>
      </rPr>
      <t xml:space="preserve">mycket lättillgängliga, </t>
    </r>
    <r>
      <rPr>
        <sz val="11"/>
        <color theme="1"/>
        <rFont val="Arial"/>
        <family val="2"/>
      </rPr>
      <t xml:space="preserve">såväl internt i organisationen som på konsultmarknaden. </t>
    </r>
  </si>
  <si>
    <r>
      <t xml:space="preserve">Personella resurser som har </t>
    </r>
    <r>
      <rPr>
        <i/>
        <sz val="11"/>
        <color theme="1"/>
        <rFont val="Arial"/>
        <family val="2"/>
      </rPr>
      <t>kompetens</t>
    </r>
    <r>
      <rPr>
        <sz val="11"/>
        <color theme="1"/>
        <rFont val="Arial"/>
        <family val="2"/>
      </rPr>
      <t xml:space="preserve"> inom det aktuella tekniska området finns </t>
    </r>
    <r>
      <rPr>
        <i/>
        <sz val="11"/>
        <color theme="1"/>
        <rFont val="Arial"/>
        <family val="2"/>
      </rPr>
      <t>lättillgängliga,</t>
    </r>
    <r>
      <rPr>
        <sz val="11"/>
        <color theme="1"/>
        <rFont val="Arial"/>
        <family val="2"/>
      </rPr>
      <t xml:space="preserve"> såväl internt i organisationen som på konsultmarknaden. </t>
    </r>
  </si>
  <si>
    <r>
      <t xml:space="preserve">Internt i organisationen finns </t>
    </r>
    <r>
      <rPr>
        <i/>
        <sz val="11"/>
        <color theme="1"/>
        <rFont val="Arial"/>
        <family val="2"/>
      </rPr>
      <t>några personella resurser som har kompetens</t>
    </r>
    <r>
      <rPr>
        <sz val="11"/>
        <color theme="1"/>
        <rFont val="Arial"/>
        <family val="2"/>
      </rPr>
      <t xml:space="preserve"> inom det aktuella tekniska området, men de är</t>
    </r>
    <r>
      <rPr>
        <i/>
        <sz val="11"/>
        <color theme="1"/>
        <rFont val="Arial"/>
        <family val="2"/>
      </rPr>
      <t xml:space="preserve"> tillgängliga endast i viss utsträckning</t>
    </r>
    <r>
      <rPr>
        <sz val="11"/>
        <color theme="1"/>
        <rFont val="Arial"/>
        <family val="2"/>
      </rPr>
      <t xml:space="preserve">. </t>
    </r>
    <r>
      <rPr>
        <i/>
        <sz val="11"/>
        <color theme="1"/>
        <rFont val="Arial"/>
        <family val="2"/>
      </rPr>
      <t>På konsultmarknaden är dock tillgängligheten god</t>
    </r>
    <r>
      <rPr>
        <sz val="11"/>
        <color theme="1"/>
        <rFont val="Arial"/>
        <family val="2"/>
      </rPr>
      <t xml:space="preserve"> vad gäller kompetens inom det aktuella tekniska området.  </t>
    </r>
  </si>
  <si>
    <r>
      <t>Internt i organisationen</t>
    </r>
    <r>
      <rPr>
        <i/>
        <sz val="11"/>
        <color theme="1"/>
        <rFont val="Arial"/>
        <family val="2"/>
      </rPr>
      <t xml:space="preserve"> finns få personella resurser som har kompetens</t>
    </r>
    <r>
      <rPr>
        <sz val="11"/>
        <color theme="1"/>
        <rFont val="Arial"/>
        <family val="2"/>
      </rPr>
      <t xml:space="preserve"> inom det aktuella tekniska området, men de är </t>
    </r>
    <r>
      <rPr>
        <i/>
        <sz val="11"/>
        <color theme="1"/>
        <rFont val="Arial"/>
        <family val="2"/>
      </rPr>
      <t>tillgängliga endast i mycket begränsad utsträckning</t>
    </r>
    <r>
      <rPr>
        <sz val="11"/>
        <color theme="1"/>
        <rFont val="Arial"/>
        <family val="2"/>
      </rPr>
      <t xml:space="preserve">. </t>
    </r>
    <r>
      <rPr>
        <i/>
        <sz val="11"/>
        <color theme="1"/>
        <rFont val="Arial"/>
        <family val="2"/>
      </rPr>
      <t>På konsultmarknaden är tillgängligheten bristfällig</t>
    </r>
    <r>
      <rPr>
        <sz val="11"/>
        <color theme="1"/>
        <rFont val="Arial"/>
        <family val="2"/>
      </rPr>
      <t xml:space="preserve"> vad gäller kompetens inom det aktuella tekniska området.  </t>
    </r>
  </si>
  <si>
    <r>
      <t>Internt i organisationen</t>
    </r>
    <r>
      <rPr>
        <i/>
        <sz val="11"/>
        <color theme="1"/>
        <rFont val="Arial"/>
        <family val="2"/>
      </rPr>
      <t xml:space="preserve"> saknas personella resurser som har kompetens</t>
    </r>
    <r>
      <rPr>
        <sz val="11"/>
        <color theme="1"/>
        <rFont val="Arial"/>
        <family val="2"/>
      </rPr>
      <t xml:space="preserve"> inom det aktuella tekniska området. </t>
    </r>
    <r>
      <rPr>
        <i/>
        <sz val="11"/>
        <color theme="1"/>
        <rFont val="Arial"/>
        <family val="2"/>
      </rPr>
      <t>På konsultmarknaden är tillgängligheten mycket bristfällig</t>
    </r>
    <r>
      <rPr>
        <sz val="11"/>
        <color theme="1"/>
        <rFont val="Arial"/>
        <family val="2"/>
      </rPr>
      <t xml:space="preserve"> vad gäller kompetens inom det aktuella tekniska området.  </t>
    </r>
  </si>
  <si>
    <r>
      <t xml:space="preserve">Tillgången till personella resurser inom organisationen, som kan bidra till att åstadkomma utvecklingsinsatsens avsedda förändring, är </t>
    </r>
    <r>
      <rPr>
        <i/>
        <sz val="11"/>
        <color theme="1"/>
        <rFont val="Arial"/>
        <family val="2"/>
      </rPr>
      <t>mycket god</t>
    </r>
    <r>
      <rPr>
        <sz val="11"/>
        <color theme="1"/>
        <rFont val="Arial"/>
        <family val="2"/>
      </rPr>
      <t xml:space="preserve">. Dessa personella resurser har </t>
    </r>
    <r>
      <rPr>
        <i/>
        <sz val="11"/>
        <color theme="1"/>
        <rFont val="Arial"/>
        <family val="2"/>
      </rPr>
      <t>gott om tillgänglig tid</t>
    </r>
    <r>
      <rPr>
        <sz val="11"/>
        <color theme="1"/>
        <rFont val="Arial"/>
        <family val="2"/>
      </rPr>
      <t xml:space="preserve"> till att kunna bidra.</t>
    </r>
    <r>
      <rPr>
        <i/>
        <sz val="11"/>
        <color theme="1"/>
        <rFont val="Arial"/>
        <family val="2"/>
      </rPr>
      <t xml:space="preserve"> </t>
    </r>
  </si>
  <si>
    <r>
      <t xml:space="preserve">Tillgången till personella resurser inom organisationen, som kan bidra till att åstadkomma utvecklingsinsatsens avsedda förändring, är </t>
    </r>
    <r>
      <rPr>
        <i/>
        <sz val="11"/>
        <color theme="1"/>
        <rFont val="Arial"/>
        <family val="2"/>
      </rPr>
      <t>god.</t>
    </r>
    <r>
      <rPr>
        <sz val="11"/>
        <color theme="1"/>
        <rFont val="Arial"/>
        <family val="2"/>
      </rPr>
      <t xml:space="preserve"> Dessa personella resurser har </t>
    </r>
    <r>
      <rPr>
        <i/>
        <sz val="11"/>
        <color theme="1"/>
        <rFont val="Arial"/>
        <family val="2"/>
      </rPr>
      <t>tillgänglig tid</t>
    </r>
    <r>
      <rPr>
        <sz val="11"/>
        <color theme="1"/>
        <rFont val="Arial"/>
        <family val="2"/>
      </rPr>
      <t xml:space="preserve"> till att kunna bidra. </t>
    </r>
  </si>
  <si>
    <r>
      <t xml:space="preserve">Tillgången till personella resurser inom organisationen, som kan bidra till att åstadkomma utvecklingsinsatsens avsedda förändring, är </t>
    </r>
    <r>
      <rPr>
        <i/>
        <sz val="11"/>
        <color theme="1"/>
        <rFont val="Arial"/>
        <family val="2"/>
      </rPr>
      <t>delvis god</t>
    </r>
    <r>
      <rPr>
        <sz val="11"/>
        <color theme="1"/>
        <rFont val="Arial"/>
        <family val="2"/>
      </rPr>
      <t xml:space="preserve">. Dessa personella resurser har </t>
    </r>
    <r>
      <rPr>
        <i/>
        <sz val="11"/>
        <color theme="1"/>
        <rFont val="Arial"/>
        <family val="2"/>
      </rPr>
      <t>viss tillgänglig tid</t>
    </r>
    <r>
      <rPr>
        <sz val="11"/>
        <color theme="1"/>
        <rFont val="Arial"/>
        <family val="2"/>
      </rPr>
      <t xml:space="preserve"> till att kunna bidra. </t>
    </r>
  </si>
  <si>
    <r>
      <t xml:space="preserve">Tillgången till personella resurser inom organisationen, som kan bidra till att åstadkomma utvecklingsinsatsens avsedda förändring, är </t>
    </r>
    <r>
      <rPr>
        <i/>
        <sz val="11"/>
        <color theme="1"/>
        <rFont val="Arial"/>
        <family val="2"/>
      </rPr>
      <t>begränsad.</t>
    </r>
    <r>
      <rPr>
        <sz val="11"/>
        <color theme="1"/>
        <rFont val="Arial"/>
        <family val="2"/>
      </rPr>
      <t xml:space="preserve"> Dessa personella resurser har </t>
    </r>
    <r>
      <rPr>
        <i/>
        <sz val="11"/>
        <color theme="1"/>
        <rFont val="Arial"/>
        <family val="2"/>
      </rPr>
      <t>ont om tillgänglig tid</t>
    </r>
    <r>
      <rPr>
        <sz val="11"/>
        <color theme="1"/>
        <rFont val="Arial"/>
        <family val="2"/>
      </rPr>
      <t xml:space="preserve"> till att kunna bidra. </t>
    </r>
  </si>
  <si>
    <r>
      <t xml:space="preserve">Tillgången till personella resurser inom organisationen, som kan bidra till att åstadkomma utvecklingsinsatsens avsedda förändring, är mycket begränsad. Dessa personella resurser har, </t>
    </r>
    <r>
      <rPr>
        <i/>
        <sz val="11"/>
        <color theme="1"/>
        <rFont val="Arial"/>
        <family val="2"/>
      </rPr>
      <t>i allt väsentligt, ingen tillgänglig tid alls,</t>
    </r>
    <r>
      <rPr>
        <sz val="11"/>
        <color theme="1"/>
        <rFont val="Arial"/>
        <family val="2"/>
      </rPr>
      <t xml:space="preserve"> till att kunna bidra. </t>
    </r>
  </si>
  <si>
    <r>
      <t xml:space="preserve">De juridiska förutsättningarna är </t>
    </r>
    <r>
      <rPr>
        <i/>
        <sz val="11"/>
        <color theme="1"/>
        <rFont val="Arial"/>
        <family val="2"/>
      </rPr>
      <t>tydligt kartlagda</t>
    </r>
    <r>
      <rPr>
        <sz val="11"/>
        <color theme="1"/>
        <rFont val="Arial"/>
        <family val="2"/>
      </rPr>
      <t xml:space="preserve">, och det finns </t>
    </r>
    <r>
      <rPr>
        <i/>
        <sz val="11"/>
        <color theme="1"/>
        <rFont val="Arial"/>
        <family val="2"/>
      </rPr>
      <t>inga</t>
    </r>
    <r>
      <rPr>
        <sz val="11"/>
        <color theme="1"/>
        <rFont val="Arial"/>
        <family val="2"/>
      </rPr>
      <t xml:space="preserve"> juridiska hinder för att åstadkomma utvecklingsinsatsens avsedda förändring.</t>
    </r>
  </si>
  <si>
    <r>
      <t xml:space="preserve">De juridiska förutsättningarna är </t>
    </r>
    <r>
      <rPr>
        <i/>
        <sz val="11"/>
        <color theme="1"/>
        <rFont val="Arial"/>
        <family val="2"/>
      </rPr>
      <t xml:space="preserve">kartlagda. </t>
    </r>
    <r>
      <rPr>
        <sz val="11"/>
        <color theme="1"/>
        <rFont val="Arial"/>
        <family val="2"/>
      </rPr>
      <t xml:space="preserve">Det finns enbart </t>
    </r>
    <r>
      <rPr>
        <i/>
        <sz val="11"/>
        <color theme="1"/>
        <rFont val="Arial"/>
        <family val="2"/>
      </rPr>
      <t>något enstaka</t>
    </r>
    <r>
      <rPr>
        <sz val="11"/>
        <color theme="1"/>
        <rFont val="Arial"/>
        <family val="2"/>
      </rPr>
      <t xml:space="preserve"> juridiskt hinder för att åstadkomma utvecklingsinsatsens avsedda förändring. Dessa hinder förväntas kunna </t>
    </r>
    <r>
      <rPr>
        <i/>
        <sz val="11"/>
        <color theme="1"/>
        <rFont val="Arial"/>
        <family val="2"/>
      </rPr>
      <t>överbryggas på ett enkelt sätt</t>
    </r>
    <r>
      <rPr>
        <sz val="11"/>
        <color theme="1"/>
        <rFont val="Arial"/>
        <family val="2"/>
      </rPr>
      <t>.</t>
    </r>
  </si>
  <si>
    <r>
      <t xml:space="preserve">Det </t>
    </r>
    <r>
      <rPr>
        <i/>
        <sz val="11"/>
        <color theme="1"/>
        <rFont val="Arial"/>
        <family val="2"/>
      </rPr>
      <t>finns</t>
    </r>
    <r>
      <rPr>
        <sz val="11"/>
        <color theme="1"/>
        <rFont val="Arial"/>
        <family val="2"/>
      </rPr>
      <t xml:space="preserve"> </t>
    </r>
    <r>
      <rPr>
        <i/>
        <sz val="11"/>
        <color theme="1"/>
        <rFont val="Arial"/>
        <family val="2"/>
      </rPr>
      <t>kännedom</t>
    </r>
    <r>
      <rPr>
        <sz val="11"/>
        <color theme="1"/>
        <rFont val="Arial"/>
        <family val="2"/>
      </rPr>
      <t xml:space="preserve"> om de juridiska förutsättningarna. Det finns</t>
    </r>
    <r>
      <rPr>
        <i/>
        <sz val="11"/>
        <color theme="1"/>
        <rFont val="Arial"/>
        <family val="2"/>
      </rPr>
      <t xml:space="preserve"> ett eller flera </t>
    </r>
    <r>
      <rPr>
        <sz val="11"/>
        <color theme="1"/>
        <rFont val="Arial"/>
        <family val="2"/>
      </rPr>
      <t xml:space="preserve">juridiska hinder för att åstadkomma utvecklingsinsatsens avsedda förändring. Dessa hinder är </t>
    </r>
    <r>
      <rPr>
        <i/>
        <sz val="11"/>
        <color theme="1"/>
        <rFont val="Arial"/>
        <family val="2"/>
      </rPr>
      <t>inte helt oproblematiska, men förväntas likväl kunna överbryggas</t>
    </r>
    <r>
      <rPr>
        <sz val="11"/>
        <color theme="1"/>
        <rFont val="Arial"/>
        <family val="2"/>
      </rPr>
      <t xml:space="preserve">. </t>
    </r>
  </si>
  <si>
    <r>
      <rPr>
        <i/>
        <sz val="11"/>
        <color theme="1"/>
        <rFont val="Arial"/>
        <family val="2"/>
      </rPr>
      <t>Kännedomen</t>
    </r>
    <r>
      <rPr>
        <sz val="11"/>
        <color theme="1"/>
        <rFont val="Arial"/>
        <family val="2"/>
      </rPr>
      <t xml:space="preserve"> om de juridiska förutsättningarna är </t>
    </r>
    <r>
      <rPr>
        <i/>
        <sz val="11"/>
        <color theme="1"/>
        <rFont val="Arial"/>
        <family val="2"/>
      </rPr>
      <t>bristfällig,</t>
    </r>
    <r>
      <rPr>
        <sz val="11"/>
        <color theme="1"/>
        <rFont val="Arial"/>
        <family val="2"/>
      </rPr>
      <t xml:space="preserve"> alternativt det finns</t>
    </r>
    <r>
      <rPr>
        <i/>
        <sz val="11"/>
        <color theme="1"/>
        <rFont val="Arial"/>
        <family val="2"/>
      </rPr>
      <t xml:space="preserve"> ett eller flera </t>
    </r>
    <r>
      <rPr>
        <sz val="11"/>
        <color theme="1"/>
        <rFont val="Arial"/>
        <family val="2"/>
      </rPr>
      <t xml:space="preserve">juridiska hinder för att åstadkomma utvecklingsinsatsens avsedda förändring (som förväntas bli </t>
    </r>
    <r>
      <rPr>
        <i/>
        <sz val="11"/>
        <color theme="1"/>
        <rFont val="Arial"/>
        <family val="2"/>
      </rPr>
      <t>svåra att överbrygga)</t>
    </r>
    <r>
      <rPr>
        <sz val="11"/>
        <color theme="1"/>
        <rFont val="Arial"/>
        <family val="2"/>
      </rPr>
      <t xml:space="preserve">. </t>
    </r>
  </si>
  <si>
    <r>
      <t xml:space="preserve">Det </t>
    </r>
    <r>
      <rPr>
        <i/>
        <sz val="11"/>
        <color theme="1"/>
        <rFont val="Arial"/>
        <family val="2"/>
      </rPr>
      <t>saknas helt kännedom</t>
    </r>
    <r>
      <rPr>
        <sz val="11"/>
        <color theme="1"/>
        <rFont val="Arial"/>
        <family val="2"/>
      </rPr>
      <t xml:space="preserve"> om de juridiska förutsättningarna, alternativt det finns </t>
    </r>
    <r>
      <rPr>
        <i/>
        <sz val="11"/>
        <color theme="1"/>
        <rFont val="Arial"/>
        <family val="2"/>
      </rPr>
      <t>flera</t>
    </r>
    <r>
      <rPr>
        <sz val="11"/>
        <color theme="1"/>
        <rFont val="Arial"/>
        <family val="2"/>
      </rPr>
      <t xml:space="preserve"> juridiska hinder för att åstadkomma utvecklingsinsatsens avsedda förändring. Dessa hinder </t>
    </r>
    <r>
      <rPr>
        <i/>
        <sz val="11"/>
        <color theme="1"/>
        <rFont val="Arial"/>
        <family val="2"/>
      </rPr>
      <t>kan inte överbryggas</t>
    </r>
    <r>
      <rPr>
        <sz val="11"/>
        <color theme="1"/>
        <rFont val="Arial"/>
        <family val="2"/>
      </rPr>
      <t xml:space="preserve">. </t>
    </r>
  </si>
  <si>
    <t>Har riskanalysen genomförts tidigare i en annan mall, behöver inte enskilda risker redovisas i tabellen. I sådana fall, ska den riskanalysen bifogas business case.et. Däremot behöver man fylla i den sammantagna bedömningen av risker och hinder längst ned, under tabellen.</t>
  </si>
  <si>
    <t>Nyttan som ska periodiseras</t>
  </si>
  <si>
    <t>Prognostisera för hela kalkylperioden utifrån antingen estimerat nuvärde eller faktiskt nuvärde</t>
  </si>
  <si>
    <t>4.0</t>
  </si>
  <si>
    <t>Årsarbetstid</t>
  </si>
  <si>
    <t>timmar</t>
  </si>
  <si>
    <t>kr</t>
  </si>
  <si>
    <t>Beräknad årsarbetstid är uppskattad utifrån antal timmar en helårstjänst kan redovisasa på ett projekt/uppdrag.</t>
  </si>
  <si>
    <t>Intern genomsnittlig lönekostnad:  (Månadslön heltid * 12 * 1,5 /1600).  400 kr/h motsvarar en genomsnittslön på cirka 35 000 kr/mån.</t>
  </si>
  <si>
    <t>1.0</t>
  </si>
  <si>
    <t>Kontaktuppgifter (ESV)</t>
  </si>
  <si>
    <t>Digitalisering och medicinsk teknik</t>
  </si>
  <si>
    <t>Detta är Ekonomistyrningsverkets stödverktyg (v. 2.0-5) för dokumentation av ett Business Case inklusive kostnads-/nyttokalkyl och andra beslutsparametrar. Verktyget syftar till att underlätta dokumentation och kalkylering av nyttor, kostnader, angelägenhet, hinder samt genomförbarhetsaspekten på den önskade förändringen för offentliga investeringar i verksamhetsutveckling.</t>
  </si>
  <si>
    <t>Verksamhetsområde</t>
  </si>
  <si>
    <t>Toni Suhonen (toni.suhonen@regionvasterbotten.se), Affärsutvecklare digitalisering</t>
  </si>
  <si>
    <t xml:space="preserve">Lina Sandman (lina.sandman@regionvasterbotten.se), Controller </t>
  </si>
  <si>
    <t>RV Verksamheter</t>
  </si>
  <si>
    <t>RV Hälsocentraler</t>
  </si>
  <si>
    <t>Folkhälsa</t>
  </si>
  <si>
    <t>ANOPIVA</t>
  </si>
  <si>
    <t>VO Digitalisering och medicinsk teknik</t>
  </si>
  <si>
    <t>Patienter</t>
  </si>
  <si>
    <t>Epidemiologen</t>
  </si>
  <si>
    <t>Minskat behov att vårdpersonal som scannar in pappersenkäter i NCS Cross (ANOPIVA)</t>
  </si>
  <si>
    <t>Minskat behov att vårdpersonal manuellt överföra info från hälsodeklarationer till Metavision (ANOPIVA)</t>
  </si>
  <si>
    <t>Anslutningsavgift patientportal (inkorg/avisering i 1177)</t>
  </si>
  <si>
    <t>Utbildning EyeDoc för utvecklare</t>
  </si>
  <si>
    <t>Utveckling i Metavision - utökad uthoppsfunktion</t>
  </si>
  <si>
    <t xml:space="preserve">Utveckling i Metavision - integration av patientsvar  </t>
  </si>
  <si>
    <t xml:space="preserve">Utvecklingskostnad av formulär i formulärtjänsten </t>
  </si>
  <si>
    <t>Utveckling av rapportuttag EyeDoc</t>
  </si>
  <si>
    <t>Stort regionövergripande behov</t>
  </si>
  <si>
    <t>Hållbar ekonomi</t>
  </si>
  <si>
    <t>Pappersenkäter fortsätter användas</t>
  </si>
  <si>
    <t>Digitala patientenkäter</t>
  </si>
  <si>
    <t>Jim Johansson</t>
  </si>
  <si>
    <t>Reducerad personalkostnad @ ANOPIVA</t>
  </si>
  <si>
    <t>Jenny Åkerblom (Biobanken)</t>
  </si>
  <si>
    <t>Minskad pappersanvändning, vilket är positivt för miljön (Folkhälsa)</t>
  </si>
  <si>
    <t>Minskade extern kostnad för tryck av pappersenkäter (VHU)</t>
  </si>
  <si>
    <t>Minskade extern kostnad för optisk inläsning (VHU)</t>
  </si>
  <si>
    <t>Minskad arbetstid på Biobanken Norr för omhändertagande av pappersenkäter (VHU)</t>
  </si>
  <si>
    <t>Biobanken Norr</t>
  </si>
  <si>
    <t>Maria Falck (Folkhälsa)</t>
  </si>
  <si>
    <t>Niklas Larsson (ANOPIVA)</t>
  </si>
  <si>
    <t>Reducerad personalkostnad @ Biobanken Norr</t>
  </si>
  <si>
    <t>Övriga besparingar @ Folkhälsa</t>
  </si>
  <si>
    <t>Minskad pappersanvändning, vilket är positivt för miljön (ANOPIVA)</t>
  </si>
  <si>
    <t>0.9</t>
  </si>
  <si>
    <t>Säkrare hantering enkäter (minskad risk att tappa bort enkäter, säker inloggning)</t>
  </si>
  <si>
    <t>Utskick till 1177 inkorg á 3,1 kr/utskick (6000 + 30.000 enkätutskick)</t>
  </si>
  <si>
    <t xml:space="preserve"> </t>
  </si>
  <si>
    <t xml:space="preserve">Patienten kan ej svara på enkät på 1177 med BankID. Finns möjlighet att skaffa Freija eID+ för dessa ungdomar. </t>
  </si>
  <si>
    <t>Patienten saknar bankid för inloggning på 1177 (86% av befolkningen har bankid)</t>
  </si>
  <si>
    <t>Patienten har inte aktiverat avisering (SMS/e-post) för 1177 inkorgen (70% av befolkningen i Västerbotten har aktivt konto, ca 55% av dessa har avisering)</t>
  </si>
  <si>
    <t>Begränsad möjlighet för ungdomar 13-17 år att skaffa bankid (olika banker har olika regler, 
67% av ungdomar i detta åldersintervall har bankid)</t>
  </si>
  <si>
    <t xml:space="preserve">Patienten kan ej svara på enkät på 1177. Främst ett problem bland ungdomar och äldre över 70 år. Finns möjlighet att skaffa Freija eID+ för inloggning. </t>
  </si>
  <si>
    <t>Om kostnader belastar verksamheterna kan de avstå från att utveckla digitala patientenkäter</t>
  </si>
  <si>
    <t>Alla patienter får inte avisering om att det finns en patientenkät att besvara på 1177. Avisering behöver ske på annat sätt.</t>
  </si>
  <si>
    <t xml:space="preserve">Medarbetare tar inte till sig det nya arbetssättet med digitala patientenkäter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</si>
</sst>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 _k_r"/>
    <numFmt numFmtId="167" formatCode="yyyy/mm/dd;@"/>
  </numFmts>
  <fonts count="69" x14ac:knownFonts="1">
    <font>
      <sz val="11"/>
      <color theme="1"/>
      <name val="Calibri"/>
      <family val="2"/>
      <scheme val="minor"/>
    </font>
    <font>
      <sz val="11"/>
      <color theme="1"/>
      <name val="Arial"/>
      <family val="2"/>
    </font>
    <font>
      <sz val="10"/>
      <color theme="1"/>
      <name val="Arial"/>
      <family val="2"/>
    </font>
    <font>
      <sz val="11"/>
      <color theme="1" tint="0.499984740745262"/>
      <name val="Arial"/>
      <family val="2"/>
    </font>
    <font>
      <b/>
      <sz val="14"/>
      <color rgb="FF035E74"/>
      <name val="Arial"/>
      <family val="2"/>
    </font>
    <font>
      <sz val="8"/>
      <color theme="1" tint="0.499984740745262"/>
      <name val="Arial"/>
      <family val="2"/>
    </font>
    <font>
      <b/>
      <sz val="10"/>
      <color theme="1"/>
      <name val="Arial"/>
      <family val="2"/>
    </font>
    <font>
      <sz val="10"/>
      <color theme="1" tint="0.499984740745262"/>
      <name val="Arial"/>
      <family val="2"/>
    </font>
    <font>
      <b/>
      <sz val="10"/>
      <color theme="1" tint="0.499984740745262"/>
      <name val="Arial"/>
      <family val="2"/>
    </font>
    <font>
      <b/>
      <sz val="10"/>
      <color theme="1" tint="0.34998626667073579"/>
      <name val="Arial"/>
      <family val="2"/>
    </font>
    <font>
      <b/>
      <sz val="18"/>
      <color theme="0" tint="-0.249977111117893"/>
      <name val="Arial"/>
      <family val="2"/>
    </font>
    <font>
      <sz val="9"/>
      <color indexed="81"/>
      <name val="Tahoma"/>
      <family val="2"/>
    </font>
    <font>
      <i/>
      <sz val="10"/>
      <color theme="1" tint="0.34998626667073579"/>
      <name val="Arial"/>
      <family val="2"/>
    </font>
    <font>
      <b/>
      <sz val="11"/>
      <color theme="1"/>
      <name val="Arial"/>
      <family val="2"/>
    </font>
    <font>
      <i/>
      <sz val="11"/>
      <color theme="1"/>
      <name val="Arial"/>
      <family val="2"/>
    </font>
    <font>
      <sz val="11"/>
      <name val="Arial"/>
      <family val="2"/>
    </font>
    <font>
      <b/>
      <sz val="10"/>
      <name val="Arial"/>
      <family val="2"/>
    </font>
    <font>
      <b/>
      <sz val="14"/>
      <color theme="1"/>
      <name val="Arial"/>
      <family val="2"/>
    </font>
    <font>
      <sz val="10"/>
      <color theme="1"/>
      <name val="Calibri"/>
      <family val="2"/>
      <scheme val="minor"/>
    </font>
    <font>
      <sz val="10"/>
      <name val="Calibri"/>
      <family val="2"/>
      <scheme val="minor"/>
    </font>
    <font>
      <sz val="10"/>
      <name val="Arial"/>
      <family val="2"/>
    </font>
    <font>
      <b/>
      <sz val="14"/>
      <name val="Arial"/>
      <family val="2"/>
    </font>
    <font>
      <b/>
      <sz val="14"/>
      <color theme="5"/>
      <name val="Arial"/>
      <family val="2"/>
    </font>
    <font>
      <b/>
      <sz val="10"/>
      <color theme="0"/>
      <name val="Arial"/>
      <family val="2"/>
    </font>
    <font>
      <sz val="10"/>
      <color theme="0"/>
      <name val="Arial"/>
      <family val="2"/>
    </font>
    <font>
      <b/>
      <sz val="12"/>
      <color theme="1"/>
      <name val="Arial"/>
      <family val="2"/>
    </font>
    <font>
      <b/>
      <sz val="10"/>
      <color theme="0" tint="-0.499984740745262"/>
      <name val="Arial"/>
      <family val="2"/>
    </font>
    <font>
      <sz val="11"/>
      <color theme="0" tint="-0.499984740745262"/>
      <name val="Arial"/>
      <family val="2"/>
    </font>
    <font>
      <sz val="10"/>
      <color theme="0" tint="-0.499984740745262"/>
      <name val="Arial"/>
      <family val="2"/>
    </font>
    <font>
      <sz val="10"/>
      <color theme="0" tint="-0.34998626667073579"/>
      <name val="Arial"/>
      <family val="2"/>
    </font>
    <font>
      <sz val="8"/>
      <color theme="1" tint="0.34998626667073579"/>
      <name val="Arial"/>
      <family val="2"/>
    </font>
    <font>
      <b/>
      <sz val="11"/>
      <color theme="1"/>
      <name val="Calibri"/>
      <family val="2"/>
      <scheme val="minor"/>
    </font>
    <font>
      <b/>
      <sz val="9"/>
      <name val="Arial"/>
      <family val="2"/>
    </font>
    <font>
      <b/>
      <sz val="8"/>
      <color theme="1" tint="0.34998626667073579"/>
      <name val="Arial"/>
      <family val="2"/>
    </font>
    <font>
      <b/>
      <sz val="26"/>
      <color rgb="FF54735F"/>
      <name val="Arial"/>
      <family val="2"/>
    </font>
    <font>
      <i/>
      <sz val="10"/>
      <color theme="1" tint="0.499984740745262"/>
      <name val="Arial"/>
      <family val="2"/>
    </font>
    <font>
      <b/>
      <sz val="14"/>
      <color rgb="FF39B54A"/>
      <name val="Arial"/>
      <family val="2"/>
    </font>
    <font>
      <b/>
      <sz val="14"/>
      <color rgb="FFCB4A64"/>
      <name val="Arial"/>
      <family val="2"/>
    </font>
    <font>
      <b/>
      <sz val="14"/>
      <color rgb="FF0083C2"/>
      <name val="Arial"/>
      <family val="2"/>
    </font>
    <font>
      <b/>
      <sz val="14"/>
      <color rgb="FF54735F"/>
      <name val="Arial"/>
      <family val="2"/>
    </font>
    <font>
      <b/>
      <sz val="11"/>
      <color rgb="FF54735F"/>
      <name val="Arial"/>
      <family val="2"/>
    </font>
    <font>
      <b/>
      <sz val="10"/>
      <color rgb="FF98948E"/>
      <name val="Arial"/>
      <family val="2"/>
    </font>
    <font>
      <sz val="14"/>
      <color rgb="FF98948E"/>
      <name val="Arial"/>
      <family val="2"/>
    </font>
    <font>
      <i/>
      <sz val="10"/>
      <color rgb="FF98948E"/>
      <name val="Arial"/>
      <family val="2"/>
    </font>
    <font>
      <sz val="11"/>
      <color rgb="FF98948E"/>
      <name val="Arial"/>
      <family val="2"/>
    </font>
    <font>
      <b/>
      <sz val="14"/>
      <color rgb="FF98948E"/>
      <name val="Arial"/>
      <family val="2"/>
    </font>
    <font>
      <i/>
      <sz val="10"/>
      <color theme="1"/>
      <name val="Arial"/>
      <family val="2"/>
    </font>
    <font>
      <b/>
      <sz val="11"/>
      <color rgb="FF0083C2"/>
      <name val="Arial"/>
      <family val="2"/>
    </font>
    <font>
      <b/>
      <sz val="12"/>
      <color rgb="FFCB4A64"/>
      <name val="Arial"/>
      <family val="2"/>
    </font>
    <font>
      <b/>
      <sz val="12"/>
      <color rgb="FF39B54A"/>
      <name val="Arial"/>
      <family val="2"/>
    </font>
    <font>
      <b/>
      <sz val="12"/>
      <color rgb="FF0083C2"/>
      <name val="Arial"/>
      <family val="2"/>
    </font>
    <font>
      <sz val="11"/>
      <color rgb="FFFF0000"/>
      <name val="Arial"/>
      <family val="2"/>
    </font>
    <font>
      <b/>
      <sz val="11"/>
      <color rgb="FFFF0000"/>
      <name val="Arial"/>
      <family val="2"/>
    </font>
    <font>
      <sz val="12"/>
      <color theme="1"/>
      <name val="Arial"/>
      <family val="2"/>
    </font>
    <font>
      <b/>
      <sz val="12"/>
      <color theme="8"/>
      <name val="Arial"/>
      <family val="2"/>
    </font>
    <font>
      <b/>
      <sz val="14"/>
      <color theme="8"/>
      <name val="Arial"/>
      <family val="2"/>
    </font>
    <font>
      <sz val="8"/>
      <color theme="1"/>
      <name val="Calibri"/>
      <family val="2"/>
      <scheme val="minor"/>
    </font>
    <font>
      <b/>
      <sz val="14"/>
      <color rgb="FF0070C0"/>
      <name val="Arial"/>
      <family val="2"/>
    </font>
    <font>
      <sz val="10"/>
      <color rgb="FFFF0000"/>
      <name val="Arial"/>
      <family val="2"/>
    </font>
    <font>
      <sz val="24"/>
      <name val="Arial"/>
      <family val="2"/>
    </font>
    <font>
      <sz val="20"/>
      <color theme="0" tint="-0.34998626667073579"/>
      <name val="Arial"/>
      <family val="2"/>
    </font>
    <font>
      <sz val="18"/>
      <color theme="0" tint="-0.499984740745262"/>
      <name val="Arial"/>
      <family val="2"/>
    </font>
    <font>
      <sz val="8"/>
      <color theme="0" tint="-0.499984740745262"/>
      <name val="Arial"/>
      <family val="2"/>
    </font>
    <font>
      <b/>
      <sz val="12"/>
      <color theme="1" tint="4.9989318521683403E-2"/>
      <name val="Arial"/>
      <family val="2"/>
    </font>
    <font>
      <sz val="10"/>
      <color theme="1"/>
      <name val="Symbol"/>
      <family val="1"/>
      <charset val="2"/>
    </font>
    <font>
      <i/>
      <sz val="10"/>
      <name val="Arial"/>
      <family val="2"/>
    </font>
    <font>
      <b/>
      <i/>
      <sz val="11"/>
      <color theme="1"/>
      <name val="Arial"/>
      <family val="2"/>
    </font>
    <font>
      <i/>
      <sz val="11"/>
      <name val="Arial"/>
      <family val="2"/>
    </font>
    <font>
      <b/>
      <sz val="11"/>
      <color rgb="FF000000"/>
      <name val="Calibri"/>
      <family val="2"/>
    </font>
  </fonts>
  <fills count="11">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rgb="FFCB4A64"/>
        <bgColor indexed="64"/>
      </patternFill>
    </fill>
    <fill>
      <patternFill patternType="solid">
        <fgColor rgb="FF39B54A"/>
        <bgColor indexed="64"/>
      </patternFill>
    </fill>
    <fill>
      <patternFill patternType="solid">
        <fgColor rgb="FF0083C2"/>
        <bgColor indexed="64"/>
      </patternFill>
    </fill>
    <fill>
      <patternFill patternType="solid">
        <fgColor theme="1"/>
        <bgColor indexed="64"/>
      </patternFill>
    </fill>
    <fill>
      <patternFill patternType="solid">
        <fgColor rgb="FF0070C0"/>
        <bgColor indexed="64"/>
      </patternFill>
    </fill>
  </fills>
  <borders count="96">
    <border>
      <left/>
      <right/>
      <top/>
      <bottom/>
      <diagonal/>
    </border>
    <border>
      <left style="thin">
        <color theme="0" tint="-0.24994659260841701"/>
      </left>
      <right/>
      <top/>
      <bottom/>
      <diagonal/>
    </border>
    <border>
      <left/>
      <right/>
      <top/>
      <bottom style="thin">
        <color theme="1"/>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style="thin">
        <color theme="0"/>
      </right>
      <top/>
      <bottom style="thin">
        <color theme="1"/>
      </bottom>
      <diagonal/>
    </border>
    <border>
      <left style="thin">
        <color theme="0"/>
      </left>
      <right/>
      <top/>
      <bottom style="thin">
        <color theme="1"/>
      </bottom>
      <diagonal/>
    </border>
    <border>
      <left style="thin">
        <color theme="0"/>
      </left>
      <right/>
      <top style="thin">
        <color theme="0" tint="-0.24994659260841701"/>
      </top>
      <bottom style="thin">
        <color theme="0" tint="-0.24994659260841701"/>
      </bottom>
      <diagonal/>
    </border>
    <border>
      <left style="thin">
        <color theme="0"/>
      </left>
      <right/>
      <top style="thin">
        <color theme="0" tint="-0.24994659260841701"/>
      </top>
      <bottom/>
      <diagonal/>
    </border>
    <border>
      <left style="thin">
        <color theme="0"/>
      </left>
      <right/>
      <top style="thin">
        <color theme="0" tint="-0.24994659260841701"/>
      </top>
      <bottom style="thin">
        <color theme="1"/>
      </bottom>
      <diagonal/>
    </border>
    <border>
      <left/>
      <right/>
      <top style="thin">
        <color theme="1"/>
      </top>
      <bottom/>
      <diagonal/>
    </border>
    <border>
      <left style="thin">
        <color theme="0"/>
      </left>
      <right/>
      <top style="thin">
        <color theme="1"/>
      </top>
      <bottom/>
      <diagonal/>
    </border>
    <border>
      <left/>
      <right/>
      <top style="thin">
        <color theme="0" tint="-0.24994659260841701"/>
      </top>
      <bottom/>
      <diagonal/>
    </border>
    <border>
      <left/>
      <right/>
      <top style="thin">
        <color theme="0" tint="-0.24994659260841701"/>
      </top>
      <bottom style="thin">
        <color theme="1"/>
      </bottom>
      <diagonal/>
    </border>
    <border>
      <left style="thin">
        <color theme="0"/>
      </left>
      <right/>
      <top style="thin">
        <color theme="1"/>
      </top>
      <bottom style="thin">
        <color theme="0" tint="-0.24994659260841701"/>
      </bottom>
      <diagonal/>
    </border>
    <border>
      <left/>
      <right/>
      <top style="thin">
        <color theme="0" tint="-0.24994659260841701"/>
      </top>
      <bottom style="thin">
        <color theme="0" tint="-0.24994659260841701"/>
      </bottom>
      <diagonal/>
    </border>
    <border>
      <left style="thin">
        <color theme="0"/>
      </left>
      <right/>
      <top style="thin">
        <color theme="0" tint="-0.24994659260841701"/>
      </top>
      <bottom style="thin">
        <color auto="1"/>
      </bottom>
      <diagonal/>
    </border>
    <border>
      <left style="thin">
        <color theme="0"/>
      </left>
      <right/>
      <top/>
      <bottom style="thin">
        <color auto="1"/>
      </bottom>
      <diagonal/>
    </border>
    <border>
      <left style="thin">
        <color theme="0"/>
      </left>
      <right style="thin">
        <color theme="0"/>
      </right>
      <top style="thin">
        <color theme="1"/>
      </top>
      <bottom style="thin">
        <color theme="0" tint="-0.24994659260841701"/>
      </bottom>
      <diagonal/>
    </border>
    <border>
      <left style="thin">
        <color theme="1"/>
      </left>
      <right/>
      <top/>
      <bottom/>
      <diagonal/>
    </border>
    <border>
      <left style="thin">
        <color theme="1"/>
      </left>
      <right/>
      <top/>
      <bottom style="thin">
        <color theme="1"/>
      </bottom>
      <diagonal/>
    </border>
    <border>
      <left style="thin">
        <color theme="1"/>
      </left>
      <right/>
      <top style="thin">
        <color theme="1"/>
      </top>
      <bottom/>
      <diagonal/>
    </border>
    <border>
      <left style="thin">
        <color theme="1"/>
      </left>
      <right/>
      <top style="thin">
        <color theme="0" tint="-0.24994659260841701"/>
      </top>
      <bottom/>
      <diagonal/>
    </border>
    <border>
      <left style="thin">
        <color theme="0"/>
      </left>
      <right style="thin">
        <color theme="0"/>
      </right>
      <top style="thin">
        <color theme="1"/>
      </top>
      <bottom/>
      <diagonal/>
    </border>
    <border>
      <left/>
      <right/>
      <top style="thin">
        <color auto="1"/>
      </top>
      <bottom/>
      <diagonal/>
    </border>
    <border>
      <left/>
      <right/>
      <top style="thin">
        <color theme="1"/>
      </top>
      <bottom style="thin">
        <color theme="0" tint="-0.24994659260841701"/>
      </bottom>
      <diagonal/>
    </border>
    <border>
      <left/>
      <right/>
      <top style="thin">
        <color theme="0" tint="-0.24994659260841701"/>
      </top>
      <bottom style="thin">
        <color auto="1"/>
      </bottom>
      <diagonal/>
    </border>
    <border>
      <left style="thin">
        <color theme="0"/>
      </left>
      <right style="thin">
        <color theme="0"/>
      </right>
      <top style="thin">
        <color theme="0" tint="-0.24994659260841701"/>
      </top>
      <bottom style="thin">
        <color indexed="64"/>
      </bottom>
      <diagonal/>
    </border>
    <border>
      <left/>
      <right style="thin">
        <color theme="0" tint="-0.24994659260841701"/>
      </right>
      <top/>
      <bottom/>
      <diagonal/>
    </border>
    <border>
      <left style="thin">
        <color theme="0" tint="-0.24994659260841701"/>
      </left>
      <right style="thin">
        <color theme="0" tint="-0.24994659260841701"/>
      </right>
      <top/>
      <bottom/>
      <diagonal/>
    </border>
    <border>
      <left style="thin">
        <color theme="1"/>
      </left>
      <right style="thin">
        <color theme="0"/>
      </right>
      <top style="thin">
        <color indexed="64"/>
      </top>
      <bottom style="thin">
        <color theme="0" tint="-0.24994659260841701"/>
      </bottom>
      <diagonal/>
    </border>
    <border>
      <left style="thin">
        <color theme="0"/>
      </left>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1"/>
      </top>
      <bottom style="thin">
        <color indexed="64"/>
      </bottom>
      <diagonal/>
    </border>
    <border>
      <left/>
      <right style="thin">
        <color theme="0" tint="-0.14999847407452621"/>
      </right>
      <top/>
      <bottom/>
      <diagonal/>
    </border>
    <border>
      <left style="thin">
        <color theme="0" tint="-0.14999847407452621"/>
      </left>
      <right style="thin">
        <color theme="0" tint="-0.14999847407452621"/>
      </right>
      <top style="thin">
        <color indexed="64"/>
      </top>
      <bottom style="thin">
        <color theme="0" tint="-0.24994659260841701"/>
      </bottom>
      <diagonal/>
    </border>
    <border>
      <left style="thin">
        <color theme="0" tint="-0.14999847407452621"/>
      </left>
      <right style="thin">
        <color theme="0" tint="-0.14999847407452621"/>
      </right>
      <top/>
      <bottom style="thin">
        <color theme="0" tint="-0.24994659260841701"/>
      </bottom>
      <diagonal/>
    </border>
    <border>
      <left style="thin">
        <color theme="0" tint="-0.14999847407452621"/>
      </left>
      <right style="thin">
        <color theme="0" tint="-0.14999847407452621"/>
      </right>
      <top style="thin">
        <color theme="0" tint="-0.24994659260841701"/>
      </top>
      <bottom style="thin">
        <color theme="0" tint="-0.24994659260841701"/>
      </bottom>
      <diagonal/>
    </border>
    <border>
      <left style="thin">
        <color theme="0" tint="-0.14999847407452621"/>
      </left>
      <right style="thin">
        <color theme="0" tint="-0.14999847407452621"/>
      </right>
      <top style="thin">
        <color theme="0" tint="-0.24994659260841701"/>
      </top>
      <bottom/>
      <diagonal/>
    </border>
    <border>
      <left style="thin">
        <color theme="0" tint="-0.14999847407452621"/>
      </left>
      <right style="thin">
        <color theme="0" tint="-0.14999847407452621"/>
      </right>
      <top style="thin">
        <color theme="0" tint="-0.24994659260841701"/>
      </top>
      <bottom style="thin">
        <color indexed="64"/>
      </bottom>
      <diagonal/>
    </border>
    <border>
      <left style="thin">
        <color theme="0"/>
      </left>
      <right/>
      <top style="thin">
        <color theme="1"/>
      </top>
      <bottom style="thin">
        <color theme="1"/>
      </bottom>
      <diagonal/>
    </border>
    <border>
      <left style="thin">
        <color theme="0"/>
      </left>
      <right style="thin">
        <color theme="0"/>
      </right>
      <top style="thin">
        <color theme="1"/>
      </top>
      <bottom style="thin">
        <color theme="1"/>
      </bottom>
      <diagonal/>
    </border>
    <border>
      <left style="thin">
        <color theme="0"/>
      </left>
      <right style="thin">
        <color indexed="64"/>
      </right>
      <top style="thin">
        <color indexed="64"/>
      </top>
      <bottom style="thin">
        <color indexed="64"/>
      </bottom>
      <diagonal/>
    </border>
    <border>
      <left style="thin">
        <color theme="0"/>
      </left>
      <right style="thin">
        <color theme="0"/>
      </right>
      <top style="thin">
        <color theme="1"/>
      </top>
      <bottom style="thin">
        <color indexed="64"/>
      </bottom>
      <diagonal/>
    </border>
    <border>
      <left style="thin">
        <color indexed="64"/>
      </left>
      <right/>
      <top style="thin">
        <color indexed="64"/>
      </top>
      <bottom style="thin">
        <color indexed="64"/>
      </bottom>
      <diagonal/>
    </border>
    <border>
      <left style="thin">
        <color theme="0"/>
      </left>
      <right/>
      <top style="thin">
        <color indexed="64"/>
      </top>
      <bottom/>
      <diagonal/>
    </border>
    <border>
      <left style="thin">
        <color theme="0"/>
      </left>
      <right style="thin">
        <color theme="0"/>
      </right>
      <top style="thin">
        <color theme="0"/>
      </top>
      <bottom style="thin">
        <color indexed="64"/>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style="thin">
        <color theme="0" tint="-0.249977111117893"/>
      </top>
      <bottom style="thin">
        <color theme="0" tint="-0.14999847407452621"/>
      </bottom>
      <diagonal/>
    </border>
    <border>
      <left style="thin">
        <color theme="0"/>
      </left>
      <right style="thin">
        <color theme="0"/>
      </right>
      <top/>
      <bottom style="thin">
        <color theme="0" tint="-0.14999847407452621"/>
      </bottom>
      <diagonal/>
    </border>
    <border>
      <left style="thin">
        <color theme="0" tint="-0.249977111117893"/>
      </left>
      <right style="thin">
        <color theme="0"/>
      </right>
      <top style="thin">
        <color theme="0" tint="-0.249977111117893"/>
      </top>
      <bottom style="thin">
        <color theme="0" tint="-0.14999847407452621"/>
      </bottom>
      <diagonal/>
    </border>
    <border>
      <left style="thin">
        <color theme="0"/>
      </left>
      <right style="thin">
        <color theme="0" tint="-0.249977111117893"/>
      </right>
      <top style="thin">
        <color theme="0" tint="-0.249977111117893"/>
      </top>
      <bottom style="thin">
        <color theme="0" tint="-0.14999847407452621"/>
      </bottom>
      <diagonal/>
    </border>
    <border>
      <left/>
      <right/>
      <top/>
      <bottom style="thin">
        <color indexed="64"/>
      </bottom>
      <diagonal/>
    </border>
    <border>
      <left/>
      <right/>
      <top style="thin">
        <color indexed="64"/>
      </top>
      <bottom style="thin">
        <color indexed="64"/>
      </bottom>
      <diagonal/>
    </border>
    <border>
      <left/>
      <right/>
      <top style="thin">
        <color auto="1"/>
      </top>
      <bottom style="thin">
        <color theme="0" tint="-0.34998626667073579"/>
      </bottom>
      <diagonal/>
    </border>
    <border>
      <left/>
      <right/>
      <top style="thin">
        <color theme="0" tint="-0.34998626667073579"/>
      </top>
      <bottom style="thin">
        <color theme="0" tint="-0.34998626667073579"/>
      </bottom>
      <diagonal/>
    </border>
    <border>
      <left/>
      <right style="thin">
        <color theme="0"/>
      </right>
      <top/>
      <bottom style="thin">
        <color auto="1"/>
      </bottom>
      <diagonal/>
    </border>
    <border>
      <left/>
      <right style="thin">
        <color theme="0"/>
      </right>
      <top style="thin">
        <color theme="1"/>
      </top>
      <bottom/>
      <diagonal/>
    </border>
    <border>
      <left style="thin">
        <color theme="0"/>
      </left>
      <right/>
      <top style="thin">
        <color indexed="64"/>
      </top>
      <bottom style="thin">
        <color indexed="64"/>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theme="0"/>
      </left>
      <right/>
      <top style="thin">
        <color theme="1"/>
      </top>
      <bottom style="thin">
        <color theme="0"/>
      </bottom>
      <diagonal/>
    </border>
    <border>
      <left style="thin">
        <color theme="0"/>
      </left>
      <right/>
      <top style="thin">
        <color theme="0"/>
      </top>
      <bottom style="thin">
        <color indexed="64"/>
      </bottom>
      <diagonal/>
    </border>
    <border>
      <left/>
      <right style="thin">
        <color indexed="64"/>
      </right>
      <top style="thin">
        <color indexed="64"/>
      </top>
      <bottom style="thin">
        <color indexed="64"/>
      </bottom>
      <diagonal/>
    </border>
    <border>
      <left/>
      <right/>
      <top style="thin">
        <color theme="0" tint="-0.34998626667073579"/>
      </top>
      <bottom style="thin">
        <color indexed="64"/>
      </bottom>
      <diagonal/>
    </border>
    <border>
      <left/>
      <right/>
      <top style="thin">
        <color theme="0" tint="-0.249977111117893"/>
      </top>
      <bottom style="thin">
        <color theme="0" tint="-0.249977111117893"/>
      </bottom>
      <diagonal/>
    </border>
    <border>
      <left/>
      <right/>
      <top style="thin">
        <color theme="0" tint="-0.249977111117893"/>
      </top>
      <bottom style="thin">
        <color indexed="64"/>
      </bottom>
      <diagonal/>
    </border>
    <border>
      <left/>
      <right/>
      <top style="thin">
        <color theme="0"/>
      </top>
      <bottom style="thin">
        <color theme="0"/>
      </bottom>
      <diagonal/>
    </border>
    <border>
      <left style="thin">
        <color theme="0" tint="-0.249977111117893"/>
      </left>
      <right/>
      <top style="thin">
        <color theme="1"/>
      </top>
      <bottom/>
      <diagonal/>
    </border>
    <border>
      <left style="thin">
        <color theme="0" tint="-0.249977111117893"/>
      </left>
      <right/>
      <top/>
      <bottom/>
      <diagonal/>
    </border>
    <border>
      <left/>
      <right style="thin">
        <color theme="0" tint="-0.249977111117893"/>
      </right>
      <top style="thin">
        <color theme="1"/>
      </top>
      <bottom/>
      <diagonal/>
    </border>
    <border>
      <left/>
      <right style="thin">
        <color theme="0" tint="-0.249977111117893"/>
      </right>
      <top/>
      <bottom/>
      <diagonal/>
    </border>
    <border>
      <left style="thin">
        <color theme="0"/>
      </left>
      <right style="thin">
        <color theme="0" tint="-0.249977111117893"/>
      </right>
      <top/>
      <bottom style="thin">
        <color theme="1"/>
      </bottom>
      <diagonal/>
    </border>
    <border>
      <left style="thin">
        <color theme="0" tint="-0.249977111117893"/>
      </left>
      <right style="thin">
        <color theme="0"/>
      </right>
      <top/>
      <bottom style="thin">
        <color theme="1"/>
      </bottom>
      <diagonal/>
    </border>
    <border>
      <left style="thin">
        <color theme="0" tint="-0.14999847407452621"/>
      </left>
      <right/>
      <top/>
      <bottom/>
      <diagonal/>
    </border>
    <border>
      <left style="thin">
        <color theme="0" tint="-0.14999847407452621"/>
      </left>
      <right/>
      <top/>
      <bottom style="thin">
        <color theme="0" tint="-0.14999847407452621"/>
      </bottom>
      <diagonal/>
    </border>
    <border>
      <left/>
      <right/>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indexed="64"/>
      </bottom>
      <diagonal/>
    </border>
    <border>
      <left/>
      <right/>
      <top style="thin">
        <color theme="0" tint="-0.14999847407452621"/>
      </top>
      <bottom style="thin">
        <color indexed="64"/>
      </bottom>
      <diagonal/>
    </border>
    <border>
      <left style="thin">
        <color theme="0"/>
      </left>
      <right style="thin">
        <color theme="0" tint="-0.14999847407452621"/>
      </right>
      <top style="thin">
        <color theme="1"/>
      </top>
      <bottom style="thin">
        <color theme="0" tint="-0.24994659260841701"/>
      </bottom>
      <diagonal/>
    </border>
    <border>
      <left style="thin">
        <color theme="0"/>
      </left>
      <right style="thin">
        <color theme="0" tint="-0.14999847407452621"/>
      </right>
      <top style="thin">
        <color theme="0" tint="-0.24994659260841701"/>
      </top>
      <bottom style="thin">
        <color theme="0" tint="-0.24994659260841701"/>
      </bottom>
      <diagonal/>
    </border>
    <border>
      <left style="thin">
        <color theme="0"/>
      </left>
      <right style="thin">
        <color theme="0" tint="-0.14999847407452621"/>
      </right>
      <top style="thin">
        <color theme="0" tint="-0.24994659260841701"/>
      </top>
      <bottom style="thin">
        <color indexed="64"/>
      </bottom>
      <diagonal/>
    </border>
    <border>
      <left style="thin">
        <color theme="0"/>
      </left>
      <right style="thin">
        <color theme="0" tint="-0.14999847407452621"/>
      </right>
      <top style="thin">
        <color indexed="64"/>
      </top>
      <bottom style="thin">
        <color theme="0" tint="-0.24994659260841701"/>
      </bottom>
      <diagonal/>
    </border>
    <border>
      <left/>
      <right/>
      <top style="thin">
        <color auto="1"/>
      </top>
      <bottom style="thin">
        <color theme="0" tint="-0.249977111117893"/>
      </bottom>
      <diagonal/>
    </border>
  </borders>
  <cellStyleXfs count="2">
    <xf numFmtId="0" fontId="0" fillId="0" borderId="0"/>
    <xf numFmtId="0" fontId="56" fillId="0" borderId="0"/>
  </cellStyleXfs>
  <cellXfs count="531">
    <xf numFmtId="0" fontId="0" fillId="0" borderId="0" xfId="0"/>
    <xf numFmtId="0" fontId="1" fillId="0" borderId="0" xfId="0" applyFont="1"/>
    <xf numFmtId="0" fontId="2" fillId="0" borderId="0" xfId="0" applyFont="1"/>
    <xf numFmtId="0" fontId="2" fillId="0" borderId="0" xfId="0" applyFont="1" applyAlignment="1">
      <alignment wrapText="1"/>
    </xf>
    <xf numFmtId="0" fontId="1" fillId="0" borderId="0" xfId="0" applyFont="1" applyAlignment="1">
      <alignment vertical="center" wrapText="1"/>
    </xf>
    <xf numFmtId="0" fontId="3" fillId="0" borderId="0" xfId="0" applyFont="1"/>
    <xf numFmtId="0" fontId="4" fillId="0" borderId="0" xfId="0" applyFont="1" applyAlignment="1">
      <alignment horizontal="left" vertical="center"/>
    </xf>
    <xf numFmtId="0" fontId="7" fillId="0" borderId="0" xfId="0" applyFont="1" applyAlignment="1">
      <alignment vertical="center"/>
    </xf>
    <xf numFmtId="0" fontId="2" fillId="0" borderId="10" xfId="0" applyFont="1" applyBorder="1" applyAlignment="1">
      <alignment vertical="center" wrapText="1"/>
    </xf>
    <xf numFmtId="0" fontId="6" fillId="4" borderId="12" xfId="0" applyFont="1" applyFill="1" applyBorder="1" applyAlignment="1">
      <alignment horizontal="left" vertical="center"/>
    </xf>
    <xf numFmtId="0" fontId="2" fillId="0" borderId="15" xfId="0" applyFont="1" applyBorder="1" applyAlignment="1">
      <alignment vertical="center" wrapText="1"/>
    </xf>
    <xf numFmtId="0" fontId="2" fillId="0" borderId="0" xfId="0" applyFont="1" applyAlignment="1">
      <alignment vertical="center"/>
    </xf>
    <xf numFmtId="0" fontId="2" fillId="0" borderId="16" xfId="0" applyFont="1" applyBorder="1" applyAlignment="1">
      <alignment vertical="center"/>
    </xf>
    <xf numFmtId="0" fontId="2" fillId="0" borderId="0" xfId="0" applyFont="1" applyAlignment="1">
      <alignment vertical="center" wrapText="1"/>
    </xf>
    <xf numFmtId="0" fontId="21" fillId="0" borderId="0" xfId="0" applyFont="1" applyAlignment="1">
      <alignment horizontal="left" vertical="center"/>
    </xf>
    <xf numFmtId="0" fontId="6" fillId="4" borderId="18" xfId="0" applyFont="1" applyFill="1" applyBorder="1" applyAlignment="1">
      <alignment vertical="center"/>
    </xf>
    <xf numFmtId="0" fontId="2" fillId="0" borderId="13" xfId="0" applyFont="1" applyBorder="1" applyAlignment="1">
      <alignment vertical="center"/>
    </xf>
    <xf numFmtId="0" fontId="2" fillId="0" borderId="25" xfId="0" applyFont="1" applyBorder="1" applyAlignment="1">
      <alignment vertical="center"/>
    </xf>
    <xf numFmtId="0" fontId="6" fillId="4" borderId="11" xfId="0" applyFont="1" applyFill="1" applyBorder="1" applyAlignment="1">
      <alignment horizontal="left" vertical="center"/>
    </xf>
    <xf numFmtId="0" fontId="2" fillId="0" borderId="26" xfId="0" applyFont="1" applyBorder="1" applyAlignment="1">
      <alignment vertical="center" wrapText="1"/>
    </xf>
    <xf numFmtId="0" fontId="2" fillId="5" borderId="0" xfId="0" applyFont="1" applyFill="1"/>
    <xf numFmtId="0" fontId="25" fillId="0" borderId="0" xfId="0" applyFont="1"/>
    <xf numFmtId="1" fontId="1" fillId="0" borderId="0" xfId="0" applyNumberFormat="1" applyFont="1"/>
    <xf numFmtId="0" fontId="2" fillId="0" borderId="15"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10" fontId="2" fillId="0" borderId="8" xfId="0" applyNumberFormat="1" applyFont="1" applyBorder="1" applyAlignment="1" applyProtection="1">
      <alignment horizontal="center" vertical="center" wrapText="1"/>
      <protection locked="0"/>
    </xf>
    <xf numFmtId="0" fontId="2" fillId="0" borderId="12"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3" fontId="20" fillId="0" borderId="12" xfId="0" applyNumberFormat="1" applyFont="1" applyBorder="1" applyAlignment="1" applyProtection="1">
      <alignment vertical="center" wrapText="1"/>
      <protection locked="0"/>
    </xf>
    <xf numFmtId="3" fontId="20" fillId="0" borderId="9" xfId="0" applyNumberFormat="1" applyFont="1" applyBorder="1" applyAlignment="1" applyProtection="1">
      <alignment vertical="center" wrapText="1"/>
      <protection locked="0"/>
    </xf>
    <xf numFmtId="0" fontId="2" fillId="0" borderId="16" xfId="0" applyFont="1" applyBorder="1" applyAlignment="1" applyProtection="1">
      <alignment vertical="center" wrapText="1"/>
      <protection locked="0"/>
    </xf>
    <xf numFmtId="0" fontId="2" fillId="0" borderId="8" xfId="0" applyFont="1" applyBorder="1" applyAlignment="1" applyProtection="1">
      <alignment vertical="center" wrapText="1"/>
      <protection locked="0"/>
    </xf>
    <xf numFmtId="0" fontId="2" fillId="0" borderId="17" xfId="0" applyFont="1" applyBorder="1" applyAlignment="1" applyProtection="1">
      <alignment vertical="center" wrapText="1"/>
      <protection locked="0"/>
    </xf>
    <xf numFmtId="3" fontId="2" fillId="0" borderId="12" xfId="0" applyNumberFormat="1" applyFont="1" applyBorder="1" applyAlignment="1" applyProtection="1">
      <alignment vertical="center" wrapText="1"/>
      <protection locked="0"/>
    </xf>
    <xf numFmtId="3" fontId="2" fillId="0" borderId="9" xfId="0" applyNumberFormat="1" applyFont="1" applyBorder="1" applyAlignment="1" applyProtection="1">
      <alignment vertical="center" wrapText="1"/>
      <protection locked="0"/>
    </xf>
    <xf numFmtId="3" fontId="8" fillId="2" borderId="4" xfId="0" applyNumberFormat="1" applyFont="1" applyFill="1" applyBorder="1" applyAlignment="1">
      <alignment vertical="center" wrapText="1"/>
    </xf>
    <xf numFmtId="0" fontId="2" fillId="0" borderId="14" xfId="0" applyFont="1" applyBorder="1" applyAlignment="1">
      <alignment vertical="center"/>
    </xf>
    <xf numFmtId="0" fontId="0" fillId="0" borderId="0" xfId="0" applyAlignment="1">
      <alignment vertical="center"/>
    </xf>
    <xf numFmtId="0" fontId="6" fillId="0" borderId="0" xfId="0" applyFont="1" applyAlignment="1">
      <alignment vertical="center"/>
    </xf>
    <xf numFmtId="0" fontId="31" fillId="0" borderId="0" xfId="0" applyFont="1" applyAlignment="1">
      <alignment vertical="center"/>
    </xf>
    <xf numFmtId="3" fontId="20" fillId="0" borderId="19" xfId="0" applyNumberFormat="1" applyFont="1" applyBorder="1" applyAlignment="1" applyProtection="1">
      <alignment vertical="center" wrapText="1"/>
      <protection locked="0"/>
    </xf>
    <xf numFmtId="3" fontId="20" fillId="0" borderId="17" xfId="0" applyNumberFormat="1" applyFont="1" applyBorder="1" applyAlignment="1" applyProtection="1">
      <alignment vertical="center" wrapText="1"/>
      <protection locked="0"/>
    </xf>
    <xf numFmtId="3" fontId="2" fillId="0" borderId="17" xfId="0" applyNumberFormat="1" applyFont="1" applyBorder="1" applyAlignment="1" applyProtection="1">
      <alignment vertical="center" wrapText="1"/>
      <protection locked="0"/>
    </xf>
    <xf numFmtId="3" fontId="20" fillId="0" borderId="11" xfId="0" applyNumberFormat="1" applyFont="1" applyBorder="1" applyAlignment="1" applyProtection="1">
      <alignment vertical="center" wrapText="1"/>
      <protection locked="0"/>
    </xf>
    <xf numFmtId="3" fontId="20" fillId="0" borderId="13" xfId="0" applyNumberFormat="1" applyFont="1" applyBorder="1" applyAlignment="1" applyProtection="1">
      <alignment vertical="center" wrapText="1"/>
      <protection locked="0"/>
    </xf>
    <xf numFmtId="3" fontId="20" fillId="0" borderId="27" xfId="0" applyNumberFormat="1" applyFont="1" applyBorder="1" applyAlignment="1" applyProtection="1">
      <alignment vertical="center" wrapText="1"/>
      <protection locked="0"/>
    </xf>
    <xf numFmtId="0" fontId="20" fillId="0" borderId="11" xfId="0" applyFont="1" applyBorder="1" applyAlignment="1" applyProtection="1">
      <alignment vertical="center" wrapText="1"/>
      <protection locked="0"/>
    </xf>
    <xf numFmtId="0" fontId="20" fillId="0" borderId="13" xfId="0" applyFont="1" applyBorder="1" applyAlignment="1" applyProtection="1">
      <alignment vertical="center" wrapText="1"/>
      <protection locked="0"/>
    </xf>
    <xf numFmtId="0" fontId="20" fillId="0" borderId="27" xfId="0" applyFont="1" applyBorder="1" applyAlignment="1" applyProtection="1">
      <alignment vertical="center" wrapText="1"/>
      <protection locked="0"/>
    </xf>
    <xf numFmtId="3" fontId="16" fillId="3" borderId="4" xfId="0" applyNumberFormat="1" applyFont="1" applyFill="1" applyBorder="1" applyAlignment="1">
      <alignment vertical="center" wrapText="1"/>
    </xf>
    <xf numFmtId="0" fontId="7" fillId="0" borderId="0" xfId="0" applyFont="1" applyAlignment="1">
      <alignment horizontal="left" vertical="center"/>
    </xf>
    <xf numFmtId="0" fontId="2" fillId="0" borderId="0" xfId="0" pivotButton="1" applyFont="1" applyAlignment="1">
      <alignment vertical="center"/>
    </xf>
    <xf numFmtId="0" fontId="35" fillId="0" borderId="0" xfId="0" applyFont="1" applyAlignment="1">
      <alignment vertical="center"/>
    </xf>
    <xf numFmtId="3" fontId="0" fillId="0" borderId="0" xfId="0" applyNumberFormat="1"/>
    <xf numFmtId="1" fontId="2" fillId="0" borderId="0" xfId="0" applyNumberFormat="1" applyFont="1" applyAlignment="1">
      <alignment vertical="center"/>
    </xf>
    <xf numFmtId="0" fontId="46" fillId="0" borderId="0" xfId="0" applyFont="1" applyAlignment="1">
      <alignment vertical="center"/>
    </xf>
    <xf numFmtId="0" fontId="0" fillId="0" borderId="0" xfId="0" pivotButton="1"/>
    <xf numFmtId="0" fontId="48" fillId="0" borderId="0" xfId="0" applyFont="1"/>
    <xf numFmtId="0" fontId="23" fillId="6" borderId="0" xfId="0" applyFont="1" applyFill="1" applyAlignment="1">
      <alignment vertical="center"/>
    </xf>
    <xf numFmtId="0" fontId="24" fillId="6" borderId="0" xfId="0" applyFont="1" applyFill="1" applyAlignment="1">
      <alignment vertical="center"/>
    </xf>
    <xf numFmtId="0" fontId="16" fillId="7" borderId="0" xfId="0" applyFont="1" applyFill="1" applyAlignment="1">
      <alignment vertical="center"/>
    </xf>
    <xf numFmtId="0" fontId="49" fillId="0" borderId="0" xfId="0" applyFont="1"/>
    <xf numFmtId="0" fontId="23" fillId="7" borderId="0" xfId="0" applyFont="1" applyFill="1" applyAlignment="1">
      <alignment vertical="center"/>
    </xf>
    <xf numFmtId="3" fontId="2" fillId="2" borderId="9" xfId="0" applyNumberFormat="1" applyFont="1" applyFill="1" applyBorder="1" applyAlignment="1">
      <alignment horizontal="left" vertical="center"/>
    </xf>
    <xf numFmtId="3" fontId="2" fillId="2" borderId="17" xfId="0" applyNumberFormat="1" applyFont="1" applyFill="1" applyBorder="1" applyAlignment="1">
      <alignment horizontal="left" vertical="center"/>
    </xf>
    <xf numFmtId="0" fontId="50" fillId="0" borderId="0" xfId="0" applyFont="1"/>
    <xf numFmtId="0" fontId="24" fillId="8" borderId="0" xfId="0" applyFont="1" applyFill="1" applyAlignment="1">
      <alignment vertical="center"/>
    </xf>
    <xf numFmtId="0" fontId="1" fillId="9" borderId="0" xfId="0" applyFont="1" applyFill="1"/>
    <xf numFmtId="0" fontId="1" fillId="9" borderId="0" xfId="0" applyFont="1" applyFill="1" applyAlignment="1">
      <alignment horizontal="left" vertical="center" wrapText="1"/>
    </xf>
    <xf numFmtId="0" fontId="1" fillId="9" borderId="0" xfId="0" applyFont="1" applyFill="1" applyAlignment="1">
      <alignment vertical="center" wrapText="1"/>
    </xf>
    <xf numFmtId="0" fontId="0" fillId="9" borderId="0" xfId="0" applyFill="1"/>
    <xf numFmtId="0" fontId="1" fillId="8" borderId="0" xfId="0" applyFont="1" applyFill="1"/>
    <xf numFmtId="0" fontId="1" fillId="8" borderId="0" xfId="0" applyFont="1" applyFill="1" applyAlignment="1">
      <alignment horizontal="left" vertical="center" wrapText="1"/>
    </xf>
    <xf numFmtId="0" fontId="1" fillId="8" borderId="0" xfId="0" applyFont="1" applyFill="1" applyAlignment="1">
      <alignment vertical="center" wrapText="1"/>
    </xf>
    <xf numFmtId="0" fontId="6" fillId="0" borderId="0" xfId="0" applyFont="1" applyAlignment="1">
      <alignment horizontal="left" vertical="center"/>
    </xf>
    <xf numFmtId="3" fontId="2" fillId="0" borderId="0" xfId="0" applyNumberFormat="1" applyFont="1" applyAlignment="1">
      <alignment horizontal="left" vertical="center"/>
    </xf>
    <xf numFmtId="166" fontId="2" fillId="0" borderId="12" xfId="0" applyNumberFormat="1" applyFont="1" applyBorder="1" applyAlignment="1" applyProtection="1">
      <alignment vertical="center" wrapText="1"/>
      <protection locked="0"/>
    </xf>
    <xf numFmtId="166" fontId="2" fillId="0" borderId="9" xfId="0" applyNumberFormat="1" applyFont="1" applyBorder="1" applyAlignment="1" applyProtection="1">
      <alignment vertical="center" wrapText="1"/>
      <protection locked="0"/>
    </xf>
    <xf numFmtId="166" fontId="2" fillId="0" borderId="17" xfId="0" applyNumberFormat="1" applyFont="1" applyBorder="1" applyAlignment="1" applyProtection="1">
      <alignment vertical="center" wrapText="1"/>
      <protection locked="0"/>
    </xf>
    <xf numFmtId="3" fontId="2" fillId="0" borderId="9" xfId="0" applyNumberFormat="1" applyFont="1" applyBorder="1" applyAlignment="1" applyProtection="1">
      <alignment horizontal="center" vertical="center" wrapText="1"/>
      <protection locked="0"/>
    </xf>
    <xf numFmtId="3" fontId="2" fillId="0" borderId="17" xfId="0" applyNumberFormat="1" applyFont="1" applyBorder="1" applyAlignment="1" applyProtection="1">
      <alignment horizontal="center" vertical="center" wrapText="1"/>
      <protection locked="0"/>
    </xf>
    <xf numFmtId="0" fontId="1" fillId="0" borderId="0" xfId="0" applyFont="1" applyAlignment="1">
      <alignment horizontal="left" vertical="center" wrapText="1"/>
    </xf>
    <xf numFmtId="0" fontId="1" fillId="8" borderId="0" xfId="0" applyFont="1" applyFill="1" applyAlignment="1">
      <alignment wrapText="1"/>
    </xf>
    <xf numFmtId="0" fontId="1" fillId="0" borderId="0" xfId="0" applyFont="1" applyAlignment="1">
      <alignment wrapText="1"/>
    </xf>
    <xf numFmtId="0" fontId="38" fillId="0" borderId="0" xfId="0" applyFont="1" applyAlignment="1">
      <alignment horizontal="left" vertical="center" wrapText="1"/>
    </xf>
    <xf numFmtId="0" fontId="35" fillId="0" borderId="0" xfId="0" applyFont="1" applyAlignment="1">
      <alignment vertical="center" wrapText="1"/>
    </xf>
    <xf numFmtId="0" fontId="3" fillId="0" borderId="0" xfId="0" applyFont="1" applyAlignment="1">
      <alignment wrapText="1"/>
    </xf>
    <xf numFmtId="0" fontId="39" fillId="0" borderId="0" xfId="0" applyFont="1" applyAlignment="1">
      <alignment horizontal="left" vertical="center"/>
    </xf>
    <xf numFmtId="0" fontId="43" fillId="0" borderId="0" xfId="0" applyFont="1" applyAlignment="1">
      <alignment vertical="center"/>
    </xf>
    <xf numFmtId="0" fontId="44" fillId="0" borderId="0" xfId="0" applyFont="1"/>
    <xf numFmtId="0" fontId="45" fillId="0" borderId="0" xfId="0" applyFont="1" applyAlignment="1">
      <alignment horizontal="left" vertical="center"/>
    </xf>
    <xf numFmtId="0" fontId="40" fillId="0" borderId="0" xfId="0" applyFont="1" applyAlignment="1">
      <alignment horizontal="left" vertical="center"/>
    </xf>
    <xf numFmtId="0" fontId="6" fillId="4" borderId="12" xfId="0" applyFont="1" applyFill="1" applyBorder="1" applyAlignment="1">
      <alignment horizontal="center" vertical="center"/>
    </xf>
    <xf numFmtId="0" fontId="1" fillId="0" borderId="0" xfId="0" applyFont="1" applyAlignment="1">
      <alignment horizontal="left" vertical="center"/>
    </xf>
    <xf numFmtId="0" fontId="2" fillId="3" borderId="15" xfId="0" applyFont="1" applyFill="1" applyBorder="1" applyAlignment="1">
      <alignment horizontal="center" vertical="center" wrapText="1"/>
    </xf>
    <xf numFmtId="0" fontId="2" fillId="3" borderId="8" xfId="0" applyFont="1" applyFill="1" applyBorder="1" applyAlignment="1">
      <alignment horizontal="center" vertical="center" wrapText="1"/>
    </xf>
    <xf numFmtId="10" fontId="2" fillId="3" borderId="8" xfId="0" applyNumberFormat="1" applyFont="1" applyFill="1" applyBorder="1" applyAlignment="1">
      <alignment horizontal="center" vertical="center" wrapText="1"/>
    </xf>
    <xf numFmtId="0" fontId="2" fillId="3" borderId="9" xfId="0" applyFont="1" applyFill="1" applyBorder="1" applyAlignment="1">
      <alignment horizontal="center" vertical="center" wrapText="1"/>
    </xf>
    <xf numFmtId="1" fontId="2" fillId="3" borderId="9" xfId="0" applyNumberFormat="1" applyFont="1" applyFill="1" applyBorder="1" applyAlignment="1">
      <alignment horizontal="center" vertical="center" wrapText="1"/>
    </xf>
    <xf numFmtId="0" fontId="2" fillId="3" borderId="17" xfId="0" applyFont="1" applyFill="1" applyBorder="1" applyAlignment="1">
      <alignment horizontal="center" vertical="center" wrapText="1"/>
    </xf>
    <xf numFmtId="49" fontId="2" fillId="0" borderId="0" xfId="0" applyNumberFormat="1" applyFont="1" applyAlignment="1">
      <alignment horizontal="center" vertical="center" wrapText="1"/>
    </xf>
    <xf numFmtId="0" fontId="1" fillId="0" borderId="35" xfId="0" applyFont="1" applyBorder="1"/>
    <xf numFmtId="0" fontId="2" fillId="5" borderId="37" xfId="0" applyFont="1" applyFill="1" applyBorder="1" applyAlignment="1" applyProtection="1">
      <alignment horizontal="center" vertical="center" wrapText="1"/>
      <protection locked="0"/>
    </xf>
    <xf numFmtId="0" fontId="2" fillId="5" borderId="38" xfId="0" applyFont="1" applyFill="1" applyBorder="1" applyAlignment="1" applyProtection="1">
      <alignment horizontal="center" vertical="center" wrapText="1"/>
      <protection locked="0"/>
    </xf>
    <xf numFmtId="4" fontId="2" fillId="5" borderId="37" xfId="0" applyNumberFormat="1" applyFont="1" applyFill="1" applyBorder="1" applyAlignment="1" applyProtection="1">
      <alignment horizontal="center" vertical="center" wrapText="1"/>
      <protection locked="0"/>
    </xf>
    <xf numFmtId="4" fontId="2" fillId="5" borderId="38" xfId="0" applyNumberFormat="1" applyFont="1" applyFill="1" applyBorder="1" applyAlignment="1" applyProtection="1">
      <alignment horizontal="center" vertical="center" wrapText="1"/>
      <protection locked="0"/>
    </xf>
    <xf numFmtId="4" fontId="2" fillId="5" borderId="39" xfId="0" applyNumberFormat="1" applyFont="1" applyFill="1" applyBorder="1" applyAlignment="1" applyProtection="1">
      <alignment horizontal="center" vertical="center" wrapText="1"/>
      <protection locked="0"/>
    </xf>
    <xf numFmtId="4" fontId="2" fillId="5" borderId="40" xfId="0" applyNumberFormat="1" applyFont="1" applyFill="1" applyBorder="1" applyAlignment="1" applyProtection="1">
      <alignment horizontal="center" vertical="center" wrapText="1"/>
      <protection locked="0"/>
    </xf>
    <xf numFmtId="10" fontId="2" fillId="5" borderId="38" xfId="0" applyNumberFormat="1" applyFont="1" applyFill="1" applyBorder="1" applyAlignment="1" applyProtection="1">
      <alignment horizontal="center" vertical="center" wrapText="1"/>
      <protection locked="0"/>
    </xf>
    <xf numFmtId="1" fontId="2" fillId="5" borderId="39" xfId="0" applyNumberFormat="1" applyFont="1" applyFill="1" applyBorder="1" applyAlignment="1" applyProtection="1">
      <alignment horizontal="center" vertical="center" wrapText="1"/>
      <protection locked="0"/>
    </xf>
    <xf numFmtId="1" fontId="2" fillId="5" borderId="40" xfId="0" applyNumberFormat="1" applyFont="1" applyFill="1" applyBorder="1" applyAlignment="1" applyProtection="1">
      <alignment horizontal="center" vertical="center" wrapText="1"/>
      <protection locked="0"/>
    </xf>
    <xf numFmtId="0" fontId="6" fillId="4" borderId="11" xfId="0" applyFont="1" applyFill="1" applyBorder="1" applyAlignment="1">
      <alignment horizontal="center" vertical="center"/>
    </xf>
    <xf numFmtId="0" fontId="42" fillId="0" borderId="0" xfId="0" applyFont="1" applyAlignment="1">
      <alignment horizontal="right" vertical="top"/>
    </xf>
    <xf numFmtId="0" fontId="10" fillId="0" borderId="0" xfId="0" applyFont="1"/>
    <xf numFmtId="0" fontId="34" fillId="0" borderId="0" xfId="0" applyFont="1"/>
    <xf numFmtId="0" fontId="1" fillId="0" borderId="1" xfId="0" applyFont="1" applyBorder="1"/>
    <xf numFmtId="0" fontId="1" fillId="0" borderId="0" xfId="0" applyFont="1" applyAlignment="1">
      <alignment horizontal="right" vertical="top"/>
    </xf>
    <xf numFmtId="0" fontId="1" fillId="0" borderId="0" xfId="0" applyFont="1" applyAlignment="1">
      <alignment vertical="top"/>
    </xf>
    <xf numFmtId="0" fontId="1" fillId="7" borderId="0" xfId="0" applyFont="1" applyFill="1"/>
    <xf numFmtId="0" fontId="36" fillId="0" borderId="0" xfId="0" applyFont="1" applyAlignment="1">
      <alignment horizontal="left" vertical="center"/>
    </xf>
    <xf numFmtId="0" fontId="22" fillId="0" borderId="0" xfId="0" applyFont="1" applyAlignment="1">
      <alignment horizontal="left" vertical="center"/>
    </xf>
    <xf numFmtId="0" fontId="5" fillId="2" borderId="3" xfId="0" applyFont="1" applyFill="1" applyBorder="1" applyAlignment="1">
      <alignment horizontal="left" vertical="center" wrapText="1"/>
    </xf>
    <xf numFmtId="0" fontId="5" fillId="2" borderId="4" xfId="0" applyFont="1" applyFill="1" applyBorder="1" applyAlignment="1">
      <alignment vertical="center" wrapText="1"/>
    </xf>
    <xf numFmtId="0" fontId="5" fillId="2" borderId="5" xfId="0" applyFont="1" applyFill="1" applyBorder="1" applyAlignment="1">
      <alignment vertical="center" wrapText="1"/>
    </xf>
    <xf numFmtId="0" fontId="5" fillId="0" borderId="0" xfId="0" applyFont="1" applyAlignment="1">
      <alignment horizontal="left" vertical="center" wrapText="1"/>
    </xf>
    <xf numFmtId="0" fontId="5" fillId="2" borderId="2" xfId="0" applyFont="1" applyFill="1" applyBorder="1" applyAlignment="1">
      <alignment vertical="center"/>
    </xf>
    <xf numFmtId="0" fontId="5" fillId="2" borderId="2" xfId="0" applyFont="1" applyFill="1" applyBorder="1" applyAlignment="1">
      <alignment vertical="center" wrapText="1"/>
    </xf>
    <xf numFmtId="0" fontId="5" fillId="2" borderId="6" xfId="0" applyFont="1" applyFill="1" applyBorder="1" applyAlignment="1">
      <alignment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1" fillId="7" borderId="0" xfId="0" applyFont="1" applyFill="1" applyAlignment="1">
      <alignment horizontal="left" vertical="center" wrapText="1"/>
    </xf>
    <xf numFmtId="0" fontId="6" fillId="4" borderId="12" xfId="0" applyFont="1" applyFill="1" applyBorder="1" applyAlignment="1">
      <alignment horizontal="left" vertical="center" wrapText="1"/>
    </xf>
    <xf numFmtId="0" fontId="6" fillId="0" borderId="0" xfId="0" applyFont="1" applyAlignment="1">
      <alignment horizontal="left" vertical="center" wrapText="1"/>
    </xf>
    <xf numFmtId="0" fontId="16" fillId="4" borderId="11" xfId="0" applyFont="1" applyFill="1" applyBorder="1" applyAlignment="1">
      <alignment horizontal="left" vertical="center" wrapText="1"/>
    </xf>
    <xf numFmtId="0" fontId="16" fillId="4" borderId="11" xfId="0" applyFont="1" applyFill="1" applyBorder="1" applyAlignment="1">
      <alignment horizontal="center" vertical="center" wrapText="1"/>
    </xf>
    <xf numFmtId="0" fontId="16" fillId="4" borderId="12" xfId="0" applyFont="1" applyFill="1" applyBorder="1" applyAlignment="1">
      <alignment horizontal="center" vertical="center" wrapText="1"/>
    </xf>
    <xf numFmtId="0" fontId="16" fillId="4" borderId="24" xfId="0" applyFont="1" applyFill="1" applyBorder="1" applyAlignment="1">
      <alignment horizontal="center" vertical="center" wrapText="1"/>
    </xf>
    <xf numFmtId="0" fontId="16" fillId="4" borderId="22" xfId="0" applyFont="1" applyFill="1" applyBorder="1" applyAlignment="1">
      <alignment horizontal="center" vertical="center" wrapText="1"/>
    </xf>
    <xf numFmtId="0" fontId="1" fillId="7" borderId="0" xfId="0" applyFont="1" applyFill="1" applyAlignment="1">
      <alignment vertical="center" wrapText="1"/>
    </xf>
    <xf numFmtId="3" fontId="16" fillId="3" borderId="12" xfId="0" applyNumberFormat="1" applyFont="1" applyFill="1" applyBorder="1" applyAlignment="1">
      <alignment horizontal="right" vertical="center" wrapText="1"/>
    </xf>
    <xf numFmtId="3" fontId="20" fillId="3" borderId="12" xfId="0" applyNumberFormat="1" applyFont="1" applyFill="1" applyBorder="1" applyAlignment="1">
      <alignment vertical="center" wrapText="1"/>
    </xf>
    <xf numFmtId="9" fontId="20" fillId="3" borderId="12" xfId="0" applyNumberFormat="1" applyFont="1" applyFill="1" applyBorder="1" applyAlignment="1">
      <alignment vertical="center" wrapText="1"/>
    </xf>
    <xf numFmtId="1" fontId="20" fillId="3" borderId="5" xfId="0" applyNumberFormat="1" applyFont="1" applyFill="1" applyBorder="1" applyAlignment="1">
      <alignment vertical="center" wrapText="1"/>
    </xf>
    <xf numFmtId="0" fontId="20" fillId="3" borderId="9" xfId="0" applyFont="1" applyFill="1" applyBorder="1" applyAlignment="1">
      <alignment vertical="center" wrapText="1"/>
    </xf>
    <xf numFmtId="3" fontId="20" fillId="0" borderId="9" xfId="0" applyNumberFormat="1" applyFont="1" applyBorder="1" applyAlignment="1">
      <alignment vertical="center" wrapText="1"/>
    </xf>
    <xf numFmtId="3" fontId="16" fillId="3" borderId="9" xfId="0" applyNumberFormat="1" applyFont="1" applyFill="1" applyBorder="1" applyAlignment="1">
      <alignment horizontal="right" vertical="center" wrapText="1"/>
    </xf>
    <xf numFmtId="3" fontId="20" fillId="3" borderId="9" xfId="0" applyNumberFormat="1" applyFont="1" applyFill="1" applyBorder="1" applyAlignment="1">
      <alignment vertical="center" wrapText="1"/>
    </xf>
    <xf numFmtId="9" fontId="20" fillId="3" borderId="9" xfId="0" applyNumberFormat="1" applyFont="1" applyFill="1" applyBorder="1" applyAlignment="1">
      <alignment vertical="center" wrapText="1"/>
    </xf>
    <xf numFmtId="1" fontId="20" fillId="3" borderId="9" xfId="0" applyNumberFormat="1" applyFont="1" applyFill="1" applyBorder="1" applyAlignment="1">
      <alignment vertical="center" wrapText="1"/>
    </xf>
    <xf numFmtId="3" fontId="20" fillId="3" borderId="17" xfId="0" applyNumberFormat="1" applyFont="1" applyFill="1" applyBorder="1" applyAlignment="1">
      <alignment vertical="center" wrapText="1"/>
    </xf>
    <xf numFmtId="9" fontId="20" fillId="3" borderId="28" xfId="0" applyNumberFormat="1" applyFont="1" applyFill="1" applyBorder="1" applyAlignment="1">
      <alignment vertical="center" wrapText="1"/>
    </xf>
    <xf numFmtId="3" fontId="6" fillId="3" borderId="0" xfId="0" applyNumberFormat="1" applyFont="1" applyFill="1" applyAlignment="1">
      <alignment horizontal="right" vertical="center"/>
    </xf>
    <xf numFmtId="0" fontId="1" fillId="0" borderId="3" xfId="0" applyFont="1" applyBorder="1"/>
    <xf numFmtId="0" fontId="16" fillId="3" borderId="9" xfId="0" applyFont="1" applyFill="1" applyBorder="1" applyAlignment="1">
      <alignment horizontal="right" vertical="center" wrapText="1"/>
    </xf>
    <xf numFmtId="0" fontId="16" fillId="3" borderId="0" xfId="0" applyFont="1" applyFill="1" applyAlignment="1">
      <alignment horizontal="right" vertical="center" wrapText="1"/>
    </xf>
    <xf numFmtId="0" fontId="0" fillId="7" borderId="0" xfId="0" applyFill="1"/>
    <xf numFmtId="0" fontId="5" fillId="2" borderId="0" xfId="0" applyFont="1" applyFill="1" applyAlignment="1">
      <alignment vertical="center" wrapText="1"/>
    </xf>
    <xf numFmtId="0" fontId="16" fillId="4" borderId="34" xfId="0" applyFont="1" applyFill="1" applyBorder="1" applyAlignment="1">
      <alignment horizontal="center" vertical="center" wrapText="1"/>
    </xf>
    <xf numFmtId="0" fontId="2" fillId="2" borderId="12" xfId="0" applyFont="1" applyFill="1" applyBorder="1" applyAlignment="1">
      <alignment vertical="center" wrapText="1"/>
    </xf>
    <xf numFmtId="0" fontId="20" fillId="3" borderId="5" xfId="0" applyFont="1" applyFill="1" applyBorder="1" applyAlignment="1">
      <alignment vertical="center" wrapText="1"/>
    </xf>
    <xf numFmtId="0" fontId="2" fillId="2" borderId="16" xfId="0" applyFont="1" applyFill="1" applyBorder="1" applyAlignment="1">
      <alignment vertical="center" wrapText="1"/>
    </xf>
    <xf numFmtId="0" fontId="2" fillId="2" borderId="8" xfId="0" applyFont="1" applyFill="1" applyBorder="1" applyAlignment="1">
      <alignment vertical="center" wrapText="1"/>
    </xf>
    <xf numFmtId="0" fontId="2" fillId="2" borderId="9" xfId="0" applyFont="1" applyFill="1" applyBorder="1" applyAlignment="1">
      <alignment vertical="center" wrapText="1"/>
    </xf>
    <xf numFmtId="0" fontId="2" fillId="2" borderId="17" xfId="0" applyFont="1" applyFill="1" applyBorder="1" applyAlignment="1">
      <alignment vertical="center" wrapText="1"/>
    </xf>
    <xf numFmtId="0" fontId="1" fillId="6" borderId="0" xfId="0" applyFont="1" applyFill="1"/>
    <xf numFmtId="0" fontId="37" fillId="0" borderId="0" xfId="0" applyFont="1" applyAlignment="1">
      <alignment horizontal="left" vertical="center"/>
    </xf>
    <xf numFmtId="0" fontId="8" fillId="0" borderId="0" xfId="0" applyFont="1" applyAlignment="1">
      <alignment horizontal="right"/>
    </xf>
    <xf numFmtId="0" fontId="5" fillId="0" borderId="0" xfId="0" applyFont="1" applyAlignment="1">
      <alignment vertical="center" wrapText="1"/>
    </xf>
    <xf numFmtId="0" fontId="8" fillId="2" borderId="2" xfId="0" applyFont="1" applyFill="1" applyBorder="1" applyAlignment="1">
      <alignment vertical="center" wrapText="1"/>
    </xf>
    <xf numFmtId="0" fontId="8" fillId="2" borderId="6" xfId="0" applyFont="1" applyFill="1" applyBorder="1" applyAlignment="1">
      <alignment vertical="center" wrapText="1"/>
    </xf>
    <xf numFmtId="0" fontId="1" fillId="6" borderId="0" xfId="0" applyFont="1" applyFill="1" applyAlignment="1">
      <alignment horizontal="left" vertical="center" wrapText="1"/>
    </xf>
    <xf numFmtId="0" fontId="6" fillId="4" borderId="12" xfId="0" applyFont="1" applyFill="1" applyBorder="1" applyAlignment="1">
      <alignment horizontal="center" vertical="center" wrapText="1"/>
    </xf>
    <xf numFmtId="0" fontId="6" fillId="4" borderId="24" xfId="0" applyFont="1" applyFill="1" applyBorder="1" applyAlignment="1">
      <alignment horizontal="center" vertical="center" wrapText="1"/>
    </xf>
    <xf numFmtId="0" fontId="6" fillId="4" borderId="22" xfId="0" applyFont="1" applyFill="1" applyBorder="1" applyAlignment="1">
      <alignment horizontal="center" vertical="center" wrapText="1"/>
    </xf>
    <xf numFmtId="0" fontId="16" fillId="4" borderId="12" xfId="0" applyFont="1" applyFill="1" applyBorder="1" applyAlignment="1">
      <alignment horizontal="center" vertical="top" wrapText="1"/>
    </xf>
    <xf numFmtId="0" fontId="1" fillId="6" borderId="0" xfId="0" applyFont="1" applyFill="1" applyAlignment="1">
      <alignment vertical="center" wrapText="1"/>
    </xf>
    <xf numFmtId="166" fontId="16" fillId="3" borderId="12" xfId="0" applyNumberFormat="1" applyFont="1" applyFill="1" applyBorder="1" applyAlignment="1">
      <alignment horizontal="right" vertical="center" wrapText="1"/>
    </xf>
    <xf numFmtId="0" fontId="20" fillId="3" borderId="31" xfId="0" applyFont="1" applyFill="1" applyBorder="1" applyAlignment="1">
      <alignment vertical="center" wrapText="1"/>
    </xf>
    <xf numFmtId="0" fontId="20" fillId="3" borderId="12" xfId="0" applyFont="1" applyFill="1" applyBorder="1" applyAlignment="1">
      <alignment vertical="center" wrapText="1"/>
    </xf>
    <xf numFmtId="0" fontId="16" fillId="3" borderId="12" xfId="0" applyFont="1" applyFill="1" applyBorder="1" applyAlignment="1">
      <alignment horizontal="right" vertical="center" wrapText="1"/>
    </xf>
    <xf numFmtId="166" fontId="16" fillId="3" borderId="9" xfId="0" applyNumberFormat="1" applyFont="1" applyFill="1" applyBorder="1" applyAlignment="1">
      <alignment horizontal="right" vertical="center" wrapText="1"/>
    </xf>
    <xf numFmtId="3" fontId="2" fillId="0" borderId="9" xfId="0" applyNumberFormat="1" applyFont="1" applyBorder="1" applyAlignment="1">
      <alignment vertical="center" wrapText="1"/>
    </xf>
    <xf numFmtId="0" fontId="20" fillId="3" borderId="23" xfId="0" applyFont="1" applyFill="1" applyBorder="1" applyAlignment="1">
      <alignment vertical="center" wrapText="1"/>
    </xf>
    <xf numFmtId="166" fontId="16" fillId="3" borderId="17" xfId="0" applyNumberFormat="1" applyFont="1" applyFill="1" applyBorder="1" applyAlignment="1">
      <alignment horizontal="right" vertical="center" wrapText="1"/>
    </xf>
    <xf numFmtId="0" fontId="16" fillId="0" borderId="0" xfId="0" applyFont="1" applyAlignment="1">
      <alignment vertical="center"/>
    </xf>
    <xf numFmtId="0" fontId="16" fillId="3" borderId="0" xfId="0" applyFont="1" applyFill="1" applyAlignment="1">
      <alignment vertical="center"/>
    </xf>
    <xf numFmtId="0" fontId="8" fillId="0" borderId="0" xfId="0" applyFont="1" applyAlignment="1">
      <alignment vertical="center"/>
    </xf>
    <xf numFmtId="0" fontId="16" fillId="3" borderId="20" xfId="0" applyFont="1" applyFill="1" applyBorder="1" applyAlignment="1">
      <alignment vertical="center"/>
    </xf>
    <xf numFmtId="0" fontId="15" fillId="0" borderId="0" xfId="0" applyFont="1"/>
    <xf numFmtId="0" fontId="0" fillId="6" borderId="0" xfId="0" applyFill="1"/>
    <xf numFmtId="0" fontId="5" fillId="2" borderId="7" xfId="0" applyFont="1" applyFill="1" applyBorder="1" applyAlignment="1">
      <alignment vertical="center" wrapText="1"/>
    </xf>
    <xf numFmtId="0" fontId="1" fillId="0" borderId="5" xfId="0" applyFont="1" applyBorder="1"/>
    <xf numFmtId="0" fontId="1" fillId="2" borderId="0" xfId="0" applyFont="1" applyFill="1"/>
    <xf numFmtId="0" fontId="7" fillId="0" borderId="0" xfId="0" applyFont="1" applyAlignment="1">
      <alignment vertical="center" wrapText="1"/>
    </xf>
    <xf numFmtId="0" fontId="7" fillId="2" borderId="0" xfId="0" applyFont="1" applyFill="1" applyAlignment="1">
      <alignment vertical="center" wrapText="1"/>
    </xf>
    <xf numFmtId="0" fontId="1" fillId="5" borderId="0" xfId="0" applyFont="1" applyFill="1"/>
    <xf numFmtId="0" fontId="27" fillId="0" borderId="0" xfId="0" applyFont="1" applyAlignment="1">
      <alignment horizontal="left" vertical="center"/>
    </xf>
    <xf numFmtId="0" fontId="27" fillId="2" borderId="0" xfId="0" applyFont="1" applyFill="1" applyAlignment="1">
      <alignment horizontal="left" vertical="center"/>
    </xf>
    <xf numFmtId="0" fontId="1" fillId="2" borderId="0" xfId="0" applyFont="1" applyFill="1" applyAlignment="1">
      <alignment vertical="center" wrapText="1"/>
    </xf>
    <xf numFmtId="0" fontId="1" fillId="5" borderId="0" xfId="0" applyFont="1" applyFill="1" applyAlignment="1">
      <alignment vertical="center" wrapText="1"/>
    </xf>
    <xf numFmtId="9" fontId="17" fillId="0" borderId="0" xfId="0" applyNumberFormat="1" applyFont="1" applyAlignment="1">
      <alignment horizontal="center" vertical="center" wrapText="1"/>
    </xf>
    <xf numFmtId="164" fontId="17" fillId="0" borderId="0" xfId="0" applyNumberFormat="1" applyFont="1" applyAlignment="1">
      <alignment horizontal="center" vertical="center" wrapText="1"/>
    </xf>
    <xf numFmtId="0" fontId="1" fillId="2" borderId="0" xfId="0" applyFont="1" applyFill="1" applyAlignment="1">
      <alignment horizontal="left" vertical="center" wrapText="1"/>
    </xf>
    <xf numFmtId="0" fontId="27" fillId="0" borderId="0" xfId="0" applyFont="1"/>
    <xf numFmtId="0" fontId="27" fillId="2" borderId="0" xfId="0" applyFont="1" applyFill="1"/>
    <xf numFmtId="0" fontId="27" fillId="5" borderId="0" xfId="0" applyFont="1" applyFill="1"/>
    <xf numFmtId="0" fontId="1" fillId="0" borderId="0" xfId="0" applyFont="1" applyAlignment="1">
      <alignment vertical="center"/>
    </xf>
    <xf numFmtId="0" fontId="1" fillId="2" borderId="0" xfId="0" applyFont="1" applyFill="1" applyAlignment="1">
      <alignment vertical="center"/>
    </xf>
    <xf numFmtId="0" fontId="1" fillId="5" borderId="0" xfId="0" applyFont="1" applyFill="1" applyAlignment="1">
      <alignment vertical="center"/>
    </xf>
    <xf numFmtId="0" fontId="7" fillId="5" borderId="3" xfId="0" applyFont="1" applyFill="1" applyBorder="1" applyAlignment="1">
      <alignment horizontal="left" vertical="center" wrapText="1"/>
    </xf>
    <xf numFmtId="0" fontId="7" fillId="5" borderId="5" xfId="0" applyFont="1" applyFill="1" applyBorder="1" applyAlignment="1">
      <alignment vertical="center" wrapText="1"/>
    </xf>
    <xf numFmtId="0" fontId="9" fillId="0" borderId="0" xfId="0" applyFont="1" applyAlignment="1">
      <alignment vertical="center"/>
    </xf>
    <xf numFmtId="0" fontId="12" fillId="0" borderId="0" xfId="0" applyFont="1" applyAlignment="1">
      <alignment horizontal="left" vertical="center"/>
    </xf>
    <xf numFmtId="0" fontId="18" fillId="0" borderId="0" xfId="0" applyFont="1"/>
    <xf numFmtId="0" fontId="6" fillId="4" borderId="33" xfId="0" applyFont="1" applyFill="1" applyBorder="1" applyAlignment="1">
      <alignment horizontal="center" vertical="center"/>
    </xf>
    <xf numFmtId="0" fontId="6" fillId="4" borderId="32" xfId="0" applyFont="1" applyFill="1" applyBorder="1" applyAlignment="1">
      <alignment horizontal="center" vertical="center"/>
    </xf>
    <xf numFmtId="0" fontId="16" fillId="4" borderId="32" xfId="0" applyFont="1" applyFill="1" applyBorder="1" applyAlignment="1">
      <alignment horizontal="left" vertical="center" wrapText="1"/>
    </xf>
    <xf numFmtId="9" fontId="16" fillId="2" borderId="5" xfId="0" applyNumberFormat="1" applyFont="1" applyFill="1" applyBorder="1" applyAlignment="1">
      <alignment horizontal="left" vertical="center" wrapText="1"/>
    </xf>
    <xf numFmtId="3" fontId="6" fillId="2" borderId="5" xfId="0" applyNumberFormat="1" applyFont="1" applyFill="1" applyBorder="1" applyAlignment="1">
      <alignment vertical="center" wrapText="1"/>
    </xf>
    <xf numFmtId="3" fontId="16" fillId="2" borderId="5" xfId="0" applyNumberFormat="1" applyFont="1" applyFill="1" applyBorder="1" applyAlignment="1">
      <alignment horizontal="right" vertical="center" wrapText="1"/>
    </xf>
    <xf numFmtId="0" fontId="19" fillId="0" borderId="0" xfId="0" quotePrefix="1" applyFont="1" applyAlignment="1">
      <alignment horizontal="center" vertical="center"/>
    </xf>
    <xf numFmtId="9" fontId="20" fillId="2" borderId="9" xfId="0" applyNumberFormat="1" applyFont="1" applyFill="1" applyBorder="1" applyAlignment="1">
      <alignment horizontal="left" vertical="center"/>
    </xf>
    <xf numFmtId="3" fontId="2" fillId="2" borderId="9" xfId="0" applyNumberFormat="1" applyFont="1" applyFill="1" applyBorder="1" applyAlignment="1">
      <alignment vertical="center" wrapText="1"/>
    </xf>
    <xf numFmtId="3" fontId="16" fillId="2" borderId="9" xfId="0" applyNumberFormat="1" applyFont="1" applyFill="1" applyBorder="1" applyAlignment="1">
      <alignment horizontal="right" vertical="center" wrapText="1"/>
    </xf>
    <xf numFmtId="0" fontId="28" fillId="0" borderId="0" xfId="0" applyFont="1"/>
    <xf numFmtId="0" fontId="0" fillId="2" borderId="0" xfId="0" applyFill="1"/>
    <xf numFmtId="0" fontId="19" fillId="0" borderId="0" xfId="0" applyFont="1"/>
    <xf numFmtId="9" fontId="20" fillId="0" borderId="9" xfId="0" applyNumberFormat="1" applyFont="1" applyBorder="1" applyAlignment="1">
      <alignment horizontal="left" vertical="center" wrapText="1"/>
    </xf>
    <xf numFmtId="3" fontId="16" fillId="0" borderId="9" xfId="0" applyNumberFormat="1" applyFont="1" applyBorder="1" applyAlignment="1">
      <alignment horizontal="right" vertical="center" wrapText="1"/>
    </xf>
    <xf numFmtId="9" fontId="16" fillId="2" borderId="9" xfId="0" applyNumberFormat="1" applyFont="1" applyFill="1" applyBorder="1" applyAlignment="1">
      <alignment horizontal="left" vertical="center" wrapText="1"/>
    </xf>
    <xf numFmtId="3" fontId="6" fillId="2" borderId="9" xfId="0" applyNumberFormat="1" applyFont="1" applyFill="1" applyBorder="1" applyAlignment="1">
      <alignment vertical="center" wrapText="1"/>
    </xf>
    <xf numFmtId="9" fontId="20" fillId="2" borderId="9" xfId="0" applyNumberFormat="1" applyFont="1" applyFill="1" applyBorder="1" applyAlignment="1">
      <alignment horizontal="left" vertical="center" wrapText="1"/>
    </xf>
    <xf numFmtId="3" fontId="2" fillId="2" borderId="9" xfId="0" applyNumberFormat="1" applyFont="1" applyFill="1" applyBorder="1" applyAlignment="1">
      <alignment horizontal="right" vertical="center" wrapText="1"/>
    </xf>
    <xf numFmtId="3" fontId="2" fillId="0" borderId="9" xfId="0" applyNumberFormat="1" applyFont="1" applyBorder="1" applyAlignment="1">
      <alignment horizontal="right" vertical="center" wrapText="1"/>
    </xf>
    <xf numFmtId="9" fontId="16" fillId="2" borderId="9" xfId="0" applyNumberFormat="1" applyFont="1" applyFill="1" applyBorder="1" applyAlignment="1">
      <alignment horizontal="left" vertical="center"/>
    </xf>
    <xf numFmtId="3" fontId="16" fillId="2" borderId="9" xfId="0" applyNumberFormat="1" applyFont="1" applyFill="1" applyBorder="1" applyAlignment="1">
      <alignment vertical="center" wrapText="1"/>
    </xf>
    <xf numFmtId="3" fontId="20" fillId="2" borderId="9" xfId="0" applyNumberFormat="1" applyFont="1" applyFill="1" applyBorder="1" applyAlignment="1">
      <alignment vertical="center" wrapText="1"/>
    </xf>
    <xf numFmtId="3" fontId="20" fillId="2" borderId="9" xfId="0" applyNumberFormat="1" applyFont="1" applyFill="1" applyBorder="1" applyAlignment="1">
      <alignment horizontal="right" vertical="center" wrapText="1"/>
    </xf>
    <xf numFmtId="0" fontId="20" fillId="0" borderId="9" xfId="0" applyFont="1" applyBorder="1" applyAlignment="1">
      <alignment horizontal="left" vertical="center" wrapText="1"/>
    </xf>
    <xf numFmtId="9" fontId="20" fillId="0" borderId="0" xfId="0" applyNumberFormat="1" applyFont="1" applyAlignment="1">
      <alignment horizontal="left" vertical="center"/>
    </xf>
    <xf numFmtId="2" fontId="2" fillId="0" borderId="0" xfId="0" applyNumberFormat="1" applyFont="1" applyAlignment="1">
      <alignment vertical="center" wrapText="1"/>
    </xf>
    <xf numFmtId="2" fontId="20" fillId="0" borderId="0" xfId="0" applyNumberFormat="1" applyFont="1" applyAlignment="1">
      <alignment horizontal="right" vertical="center" wrapText="1"/>
    </xf>
    <xf numFmtId="9" fontId="8" fillId="0" borderId="0" xfId="0" applyNumberFormat="1" applyFont="1" applyAlignment="1">
      <alignment horizontal="left" vertical="center"/>
    </xf>
    <xf numFmtId="9" fontId="8" fillId="2" borderId="9" xfId="0" applyNumberFormat="1" applyFont="1" applyFill="1" applyBorder="1" applyAlignment="1">
      <alignment horizontal="left" vertical="center"/>
    </xf>
    <xf numFmtId="2" fontId="2" fillId="0" borderId="9" xfId="0" applyNumberFormat="1" applyFont="1" applyBorder="1" applyAlignment="1">
      <alignment vertical="center" wrapText="1"/>
    </xf>
    <xf numFmtId="9" fontId="16" fillId="0" borderId="0" xfId="0" applyNumberFormat="1" applyFont="1" applyAlignment="1">
      <alignment horizontal="left" vertical="center"/>
    </xf>
    <xf numFmtId="165" fontId="2" fillId="2" borderId="9" xfId="0" applyNumberFormat="1" applyFont="1" applyFill="1" applyBorder="1" applyAlignment="1">
      <alignment vertical="center" wrapText="1"/>
    </xf>
    <xf numFmtId="0" fontId="30" fillId="0" borderId="0" xfId="0" applyFont="1" applyAlignment="1">
      <alignment horizontal="right"/>
    </xf>
    <xf numFmtId="0" fontId="33" fillId="0" borderId="0" xfId="0" applyFont="1" applyAlignment="1">
      <alignment horizontal="left"/>
    </xf>
    <xf numFmtId="0" fontId="14" fillId="0" borderId="0" xfId="0" applyFont="1"/>
    <xf numFmtId="0" fontId="13" fillId="0" borderId="0" xfId="0" applyFont="1"/>
    <xf numFmtId="0" fontId="53" fillId="3" borderId="42" xfId="0" applyFont="1" applyFill="1" applyBorder="1" applyAlignment="1">
      <alignment vertical="center" wrapText="1"/>
    </xf>
    <xf numFmtId="0" fontId="53" fillId="0" borderId="41" xfId="0" applyFont="1" applyBorder="1" applyAlignment="1" applyProtection="1">
      <alignment vertical="center" wrapText="1"/>
      <protection locked="0"/>
    </xf>
    <xf numFmtId="0" fontId="53" fillId="0" borderId="34" xfId="0" applyFont="1" applyBorder="1" applyAlignment="1" applyProtection="1">
      <alignment vertical="center" wrapText="1"/>
      <protection locked="0"/>
    </xf>
    <xf numFmtId="9" fontId="54" fillId="2" borderId="45" xfId="0" applyNumberFormat="1" applyFont="1" applyFill="1" applyBorder="1" applyAlignment="1">
      <alignment horizontal="right" vertical="center"/>
    </xf>
    <xf numFmtId="0" fontId="55" fillId="2" borderId="17" xfId="0" applyFont="1" applyFill="1" applyBorder="1" applyAlignment="1">
      <alignment horizontal="right" vertical="center" wrapText="1"/>
    </xf>
    <xf numFmtId="3" fontId="2" fillId="0" borderId="16" xfId="0" applyNumberFormat="1" applyFont="1" applyBorder="1" applyAlignment="1" applyProtection="1">
      <alignment vertical="center" wrapText="1"/>
      <protection locked="0"/>
    </xf>
    <xf numFmtId="0" fontId="1" fillId="0" borderId="25" xfId="0" applyFont="1" applyBorder="1" applyAlignment="1">
      <alignment vertical="center" wrapText="1"/>
    </xf>
    <xf numFmtId="0" fontId="46" fillId="0" borderId="0" xfId="0" applyFont="1" applyAlignment="1">
      <alignment vertical="center" wrapText="1"/>
    </xf>
    <xf numFmtId="0" fontId="25" fillId="3" borderId="44" xfId="0" applyFont="1" applyFill="1" applyBorder="1" applyAlignment="1">
      <alignment vertical="center" wrapText="1"/>
    </xf>
    <xf numFmtId="0" fontId="47" fillId="0" borderId="0" xfId="0" applyFont="1" applyAlignment="1">
      <alignment wrapText="1"/>
    </xf>
    <xf numFmtId="0" fontId="2" fillId="0" borderId="27" xfId="0" applyFont="1" applyBorder="1" applyAlignment="1">
      <alignment vertical="center"/>
    </xf>
    <xf numFmtId="0" fontId="2" fillId="0" borderId="5" xfId="0" applyFont="1" applyBorder="1" applyAlignment="1">
      <alignment horizontal="left" vertical="center" wrapText="1"/>
    </xf>
    <xf numFmtId="0" fontId="6" fillId="4" borderId="46" xfId="0" applyFont="1" applyFill="1" applyBorder="1" applyAlignment="1">
      <alignment vertical="center"/>
    </xf>
    <xf numFmtId="0" fontId="2" fillId="0" borderId="18" xfId="0" applyFont="1" applyBorder="1" applyAlignment="1">
      <alignment horizontal="left" vertical="center" wrapText="1"/>
    </xf>
    <xf numFmtId="0" fontId="1" fillId="10" borderId="33" xfId="0" applyFont="1" applyFill="1" applyBorder="1"/>
    <xf numFmtId="0" fontId="1" fillId="0" borderId="33" xfId="0" applyFont="1" applyBorder="1"/>
    <xf numFmtId="0" fontId="57" fillId="0" borderId="33" xfId="0" applyFont="1" applyBorder="1" applyAlignment="1">
      <alignment horizontal="left" vertical="center"/>
    </xf>
    <xf numFmtId="0" fontId="4" fillId="0" borderId="33" xfId="0" applyFont="1" applyBorder="1" applyAlignment="1">
      <alignment horizontal="left" vertical="center"/>
    </xf>
    <xf numFmtId="0" fontId="7" fillId="0" borderId="33" xfId="0" applyFont="1" applyBorder="1" applyAlignment="1">
      <alignment vertical="center"/>
    </xf>
    <xf numFmtId="0" fontId="3" fillId="0" borderId="33" xfId="0" applyFont="1" applyBorder="1"/>
    <xf numFmtId="0" fontId="3" fillId="0" borderId="33" xfId="0" applyFont="1" applyBorder="1" applyAlignment="1">
      <alignment horizontal="center"/>
    </xf>
    <xf numFmtId="0" fontId="21" fillId="0" borderId="33" xfId="0" applyFont="1" applyBorder="1" applyAlignment="1">
      <alignment horizontal="center" vertical="center"/>
    </xf>
    <xf numFmtId="0" fontId="5" fillId="2" borderId="33" xfId="0" applyFont="1" applyFill="1" applyBorder="1" applyAlignment="1">
      <alignment horizontal="center" vertical="center" wrapText="1"/>
    </xf>
    <xf numFmtId="0" fontId="5" fillId="2" borderId="33" xfId="0" applyFont="1" applyFill="1" applyBorder="1" applyAlignment="1">
      <alignment horizontal="left" vertical="center" wrapText="1"/>
    </xf>
    <xf numFmtId="0" fontId="1" fillId="10" borderId="33" xfId="0" applyFont="1" applyFill="1" applyBorder="1" applyAlignment="1">
      <alignment horizontal="left" vertical="center" wrapText="1"/>
    </xf>
    <xf numFmtId="0" fontId="1" fillId="0" borderId="33" xfId="0" applyFont="1" applyBorder="1" applyAlignment="1">
      <alignment horizontal="left" vertical="center" wrapText="1"/>
    </xf>
    <xf numFmtId="0" fontId="6" fillId="4" borderId="33" xfId="0" applyFont="1" applyFill="1" applyBorder="1" applyAlignment="1">
      <alignment horizontal="center" vertical="center" wrapText="1"/>
    </xf>
    <xf numFmtId="0" fontId="1" fillId="10" borderId="33" xfId="0" applyFont="1" applyFill="1" applyBorder="1" applyAlignment="1">
      <alignment vertical="center" wrapText="1"/>
    </xf>
    <xf numFmtId="0" fontId="1" fillId="0" borderId="33" xfId="0" applyFont="1" applyBorder="1" applyAlignment="1">
      <alignment vertical="center" wrapText="1"/>
    </xf>
    <xf numFmtId="0" fontId="2" fillId="3" borderId="33" xfId="0" applyFont="1" applyFill="1" applyBorder="1" applyAlignment="1">
      <alignment horizontal="center" vertical="center" wrapText="1"/>
    </xf>
    <xf numFmtId="0" fontId="1" fillId="3" borderId="33" xfId="0" applyFont="1" applyFill="1" applyBorder="1" applyAlignment="1">
      <alignment horizontal="center" vertical="center" wrapText="1"/>
    </xf>
    <xf numFmtId="0" fontId="16" fillId="0" borderId="33" xfId="0" applyFont="1" applyBorder="1" applyAlignment="1">
      <alignment vertical="center"/>
    </xf>
    <xf numFmtId="0" fontId="16" fillId="0" borderId="33" xfId="0" applyFont="1" applyBorder="1" applyAlignment="1">
      <alignment horizontal="center" vertical="center"/>
    </xf>
    <xf numFmtId="0" fontId="1" fillId="0" borderId="33" xfId="0" applyFont="1" applyBorder="1" applyAlignment="1">
      <alignment horizontal="center"/>
    </xf>
    <xf numFmtId="0" fontId="16" fillId="0" borderId="48" xfId="0" applyFont="1" applyBorder="1" applyAlignment="1">
      <alignment vertical="center"/>
    </xf>
    <xf numFmtId="0" fontId="16" fillId="0" borderId="48" xfId="0" applyFont="1" applyBorder="1" applyAlignment="1">
      <alignment horizontal="center" vertical="center"/>
    </xf>
    <xf numFmtId="0" fontId="2" fillId="3" borderId="47" xfId="0" applyFont="1" applyFill="1" applyBorder="1" applyAlignment="1">
      <alignment horizontal="center" vertical="center" wrapText="1"/>
    </xf>
    <xf numFmtId="0" fontId="1" fillId="0" borderId="47" xfId="0" applyFont="1" applyBorder="1" applyAlignment="1" applyProtection="1">
      <alignment vertical="center" wrapText="1"/>
      <protection locked="0"/>
    </xf>
    <xf numFmtId="0" fontId="1" fillId="3" borderId="47" xfId="0" applyFont="1" applyFill="1" applyBorder="1" applyAlignment="1">
      <alignment horizontal="center" vertical="center" wrapText="1"/>
    </xf>
    <xf numFmtId="0" fontId="2" fillId="3" borderId="32" xfId="0" applyFont="1" applyFill="1" applyBorder="1" applyAlignment="1">
      <alignment horizontal="center" vertical="center" wrapText="1"/>
    </xf>
    <xf numFmtId="0" fontId="1" fillId="3" borderId="49" xfId="0" applyFont="1" applyFill="1" applyBorder="1" applyAlignment="1">
      <alignment horizontal="center" vertical="center" wrapText="1"/>
    </xf>
    <xf numFmtId="0" fontId="6" fillId="4" borderId="50" xfId="0" applyFont="1" applyFill="1" applyBorder="1" applyAlignment="1">
      <alignment horizontal="left" vertical="center" wrapText="1"/>
    </xf>
    <xf numFmtId="0" fontId="6" fillId="4" borderId="50" xfId="0" applyFont="1" applyFill="1" applyBorder="1" applyAlignment="1">
      <alignment horizontal="center" vertical="center" wrapText="1"/>
    </xf>
    <xf numFmtId="0" fontId="1" fillId="0" borderId="51" xfId="0" applyFont="1" applyBorder="1" applyAlignment="1" applyProtection="1">
      <alignment vertical="center" wrapText="1"/>
      <protection locked="0"/>
    </xf>
    <xf numFmtId="0" fontId="1" fillId="0" borderId="52" xfId="0" applyFont="1" applyBorder="1" applyAlignment="1" applyProtection="1">
      <alignment vertical="center" wrapText="1"/>
      <protection locked="0"/>
    </xf>
    <xf numFmtId="0" fontId="1" fillId="0" borderId="53" xfId="0" applyFont="1" applyBorder="1" applyAlignment="1" applyProtection="1">
      <alignment vertical="center" wrapText="1"/>
      <protection locked="0"/>
    </xf>
    <xf numFmtId="0" fontId="1" fillId="0" borderId="54" xfId="0" applyFont="1" applyBorder="1" applyAlignment="1" applyProtection="1">
      <alignment vertical="center" wrapText="1"/>
      <protection locked="0"/>
    </xf>
    <xf numFmtId="0" fontId="16" fillId="0" borderId="50" xfId="0" applyFont="1" applyBorder="1" applyAlignment="1">
      <alignment vertical="center"/>
    </xf>
    <xf numFmtId="0" fontId="1" fillId="0" borderId="48" xfId="0" applyFont="1" applyBorder="1"/>
    <xf numFmtId="0" fontId="2" fillId="0" borderId="9" xfId="0" quotePrefix="1" applyFont="1" applyBorder="1" applyAlignment="1" applyProtection="1">
      <alignment vertical="center" wrapText="1"/>
      <protection locked="0"/>
    </xf>
    <xf numFmtId="0" fontId="58" fillId="0" borderId="16" xfId="0" applyFont="1" applyBorder="1" applyAlignment="1">
      <alignment vertical="center"/>
    </xf>
    <xf numFmtId="0" fontId="39" fillId="0" borderId="0" xfId="0" applyFont="1" applyAlignment="1">
      <alignment vertical="center" wrapText="1"/>
    </xf>
    <xf numFmtId="0" fontId="60" fillId="5" borderId="0" xfId="0" applyFont="1" applyFill="1" applyAlignment="1">
      <alignment horizontal="right" vertical="center" wrapText="1"/>
    </xf>
    <xf numFmtId="0" fontId="27" fillId="5" borderId="0" xfId="0" applyFont="1" applyFill="1" applyAlignment="1">
      <alignment horizontal="right" vertical="center"/>
    </xf>
    <xf numFmtId="0" fontId="1" fillId="5" borderId="0" xfId="0" applyFont="1" applyFill="1" applyAlignment="1">
      <alignment horizontal="center"/>
    </xf>
    <xf numFmtId="0" fontId="13" fillId="5" borderId="55" xfId="0" applyFont="1" applyFill="1" applyBorder="1" applyAlignment="1">
      <alignment horizontal="center"/>
    </xf>
    <xf numFmtId="0" fontId="13" fillId="5" borderId="55" xfId="0" applyFont="1" applyFill="1" applyBorder="1" applyAlignment="1">
      <alignment horizontal="left"/>
    </xf>
    <xf numFmtId="0" fontId="13" fillId="5" borderId="55" xfId="0" applyFont="1" applyFill="1" applyBorder="1"/>
    <xf numFmtId="0" fontId="1" fillId="5" borderId="55" xfId="0" applyFont="1" applyFill="1" applyBorder="1" applyAlignment="1">
      <alignment horizontal="center"/>
    </xf>
    <xf numFmtId="0" fontId="1" fillId="5" borderId="56" xfId="0" applyFont="1" applyFill="1" applyBorder="1" applyAlignment="1" applyProtection="1">
      <alignment horizontal="center"/>
      <protection locked="0"/>
    </xf>
    <xf numFmtId="0" fontId="15" fillId="0" borderId="55" xfId="0" applyFont="1" applyBorder="1" applyAlignment="1">
      <alignment horizontal="center"/>
    </xf>
    <xf numFmtId="0" fontId="62" fillId="0" borderId="0" xfId="0" applyFont="1"/>
    <xf numFmtId="0" fontId="62" fillId="0" borderId="0" xfId="0" applyFont="1" applyAlignment="1">
      <alignment horizontal="left" vertical="center" wrapText="1"/>
    </xf>
    <xf numFmtId="0" fontId="62" fillId="0" borderId="0" xfId="0" applyFont="1" applyAlignment="1">
      <alignment vertical="center" wrapText="1"/>
    </xf>
    <xf numFmtId="0" fontId="1" fillId="9" borderId="0" xfId="0" applyFont="1" applyFill="1" applyAlignment="1">
      <alignment vertical="top" wrapText="1"/>
    </xf>
    <xf numFmtId="0" fontId="1" fillId="0" borderId="0" xfId="0" applyFont="1" applyAlignment="1">
      <alignment vertical="top" wrapText="1"/>
    </xf>
    <xf numFmtId="0" fontId="2" fillId="0" borderId="0" xfId="0" applyFont="1" applyAlignment="1">
      <alignment vertical="top"/>
    </xf>
    <xf numFmtId="0" fontId="2" fillId="0" borderId="0" xfId="0" applyFont="1" applyAlignment="1">
      <alignment vertical="top" wrapText="1"/>
    </xf>
    <xf numFmtId="0" fontId="0" fillId="0" borderId="0" xfId="0" applyAlignment="1">
      <alignment vertical="top"/>
    </xf>
    <xf numFmtId="0" fontId="2" fillId="4" borderId="12" xfId="0" applyFont="1" applyFill="1" applyBorder="1" applyAlignment="1">
      <alignment horizontal="left" vertical="center" wrapText="1"/>
    </xf>
    <xf numFmtId="0" fontId="35" fillId="0" borderId="0" xfId="0" applyFont="1" applyAlignment="1">
      <alignment horizontal="center" vertical="center"/>
    </xf>
    <xf numFmtId="0" fontId="5" fillId="2" borderId="3"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1" fillId="0" borderId="0" xfId="0" applyFont="1" applyAlignment="1">
      <alignment horizontal="center"/>
    </xf>
    <xf numFmtId="0" fontId="0" fillId="0" borderId="0" xfId="0" applyAlignment="1">
      <alignment horizontal="center"/>
    </xf>
    <xf numFmtId="0" fontId="2" fillId="3" borderId="16"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63" fillId="0" borderId="0" xfId="0" applyFont="1" applyAlignment="1">
      <alignment vertical="center" wrapText="1"/>
    </xf>
    <xf numFmtId="0" fontId="15" fillId="0" borderId="0" xfId="0" applyFont="1" applyAlignment="1">
      <alignment horizontal="center"/>
    </xf>
    <xf numFmtId="0" fontId="15" fillId="0" borderId="0" xfId="0" applyFont="1" applyAlignment="1">
      <alignment vertical="center" wrapText="1"/>
    </xf>
    <xf numFmtId="0" fontId="15" fillId="0" borderId="0" xfId="0" applyFont="1" applyAlignment="1">
      <alignment horizontal="center" vertical="center" wrapText="1"/>
    </xf>
    <xf numFmtId="0" fontId="5" fillId="2" borderId="5" xfId="0" applyFont="1" applyFill="1" applyBorder="1" applyAlignment="1">
      <alignment horizontal="left" vertical="center" wrapText="1"/>
    </xf>
    <xf numFmtId="0" fontId="3" fillId="0" borderId="0" xfId="0" applyFont="1" applyAlignment="1">
      <alignment horizontal="center"/>
    </xf>
    <xf numFmtId="0" fontId="2" fillId="0" borderId="12"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27" fillId="0" borderId="0" xfId="0" applyFont="1" applyAlignment="1">
      <alignment horizontal="left" vertical="center" wrapText="1"/>
    </xf>
    <xf numFmtId="0" fontId="0" fillId="0" borderId="0" xfId="0" applyAlignment="1">
      <alignment horizontal="left"/>
    </xf>
    <xf numFmtId="0" fontId="1" fillId="5" borderId="55" xfId="0" applyFont="1" applyFill="1" applyBorder="1" applyAlignment="1">
      <alignment horizontal="left"/>
    </xf>
    <xf numFmtId="0" fontId="1" fillId="5" borderId="0" xfId="0" applyFont="1" applyFill="1" applyAlignment="1">
      <alignment horizontal="left"/>
    </xf>
    <xf numFmtId="0" fontId="6" fillId="3" borderId="0" xfId="0" applyFont="1" applyFill="1" applyAlignment="1">
      <alignment horizontal="center" vertical="center"/>
    </xf>
    <xf numFmtId="0" fontId="27" fillId="5" borderId="0" xfId="0" applyFont="1" applyFill="1" applyAlignment="1">
      <alignment horizontal="left" vertical="center"/>
    </xf>
    <xf numFmtId="0" fontId="15" fillId="0" borderId="0" xfId="0" applyFont="1" applyAlignment="1">
      <alignment horizontal="left" vertical="center" wrapText="1"/>
    </xf>
    <xf numFmtId="0" fontId="64" fillId="0" borderId="0" xfId="0" applyFont="1" applyAlignment="1">
      <alignment horizontal="left" vertical="center" indent="5"/>
    </xf>
    <xf numFmtId="0" fontId="2" fillId="0" borderId="55" xfId="0" applyFont="1" applyBorder="1"/>
    <xf numFmtId="164" fontId="54" fillId="2" borderId="43" xfId="0" applyNumberFormat="1" applyFont="1" applyFill="1" applyBorder="1" applyAlignment="1">
      <alignment horizontal="center" vertical="center" wrapText="1"/>
    </xf>
    <xf numFmtId="0" fontId="2" fillId="4" borderId="12" xfId="0" applyFont="1" applyFill="1" applyBorder="1" applyAlignment="1">
      <alignment horizontal="center" vertical="center" wrapText="1"/>
    </xf>
    <xf numFmtId="1" fontId="53" fillId="3" borderId="34" xfId="0" applyNumberFormat="1" applyFont="1" applyFill="1" applyBorder="1" applyAlignment="1">
      <alignment horizontal="center" vertical="center" wrapText="1"/>
    </xf>
    <xf numFmtId="0" fontId="1" fillId="0" borderId="25" xfId="0" applyFont="1" applyBorder="1" applyAlignment="1">
      <alignment horizontal="center" vertical="center" wrapText="1"/>
    </xf>
    <xf numFmtId="0" fontId="55" fillId="2" borderId="17" xfId="0" applyFont="1" applyFill="1" applyBorder="1" applyAlignment="1">
      <alignment horizontal="center" vertical="center" wrapText="1"/>
    </xf>
    <xf numFmtId="0" fontId="1" fillId="0" borderId="0" xfId="0" applyFont="1" applyAlignment="1">
      <alignment horizontal="center" wrapText="1"/>
    </xf>
    <xf numFmtId="0" fontId="4" fillId="0" borderId="0" xfId="0" applyFont="1" applyAlignment="1">
      <alignment horizontal="center" vertical="center" wrapText="1"/>
    </xf>
    <xf numFmtId="0" fontId="53" fillId="3" borderId="41" xfId="0" applyFont="1" applyFill="1" applyBorder="1" applyAlignment="1">
      <alignment horizontal="center" vertical="center" wrapText="1"/>
    </xf>
    <xf numFmtId="0" fontId="1" fillId="0" borderId="0" xfId="0" applyFont="1" applyAlignment="1">
      <alignment horizontal="center" vertical="center" wrapText="1"/>
    </xf>
    <xf numFmtId="0" fontId="1" fillId="3" borderId="0" xfId="0" applyFont="1" applyFill="1"/>
    <xf numFmtId="0" fontId="1" fillId="3" borderId="0" xfId="0" applyFont="1" applyFill="1" applyAlignment="1">
      <alignment horizontal="left" vertical="center"/>
    </xf>
    <xf numFmtId="0" fontId="1" fillId="3" borderId="0" xfId="0" applyFont="1" applyFill="1" applyAlignment="1">
      <alignment vertical="center" wrapText="1"/>
    </xf>
    <xf numFmtId="0" fontId="51" fillId="0" borderId="0" xfId="0" applyFont="1"/>
    <xf numFmtId="0" fontId="1" fillId="0" borderId="0" xfId="0" applyFont="1" applyAlignment="1">
      <alignment horizontal="left"/>
    </xf>
    <xf numFmtId="0" fontId="53" fillId="0" borderId="34" xfId="0" applyFont="1" applyBorder="1" applyAlignment="1" applyProtection="1">
      <alignment horizontal="left" vertical="center" wrapText="1"/>
      <protection locked="0"/>
    </xf>
    <xf numFmtId="0" fontId="35" fillId="0" borderId="0" xfId="0" applyFont="1" applyAlignment="1">
      <alignment horizontal="left" vertical="center" wrapText="1"/>
    </xf>
    <xf numFmtId="0" fontId="53" fillId="0" borderId="41" xfId="0" applyFont="1" applyBorder="1" applyAlignment="1" applyProtection="1">
      <alignment horizontal="left" vertical="center" wrapText="1"/>
      <protection locked="0"/>
    </xf>
    <xf numFmtId="0" fontId="27" fillId="0" borderId="0" xfId="0" applyFont="1" applyAlignment="1">
      <alignment horizontal="left" vertical="top" wrapText="1"/>
    </xf>
    <xf numFmtId="0" fontId="1" fillId="8" borderId="0" xfId="0" applyFont="1" applyFill="1" applyAlignment="1">
      <alignment horizontal="left" vertical="center"/>
    </xf>
    <xf numFmtId="0" fontId="62" fillId="0" borderId="0" xfId="0" applyFont="1" applyAlignment="1">
      <alignment horizontal="left" vertical="center"/>
    </xf>
    <xf numFmtId="0" fontId="15" fillId="0" borderId="0" xfId="0" applyFont="1" applyAlignment="1">
      <alignment horizontal="left" vertical="center"/>
    </xf>
    <xf numFmtId="0" fontId="65" fillId="0" borderId="0" xfId="0" applyFont="1" applyAlignment="1">
      <alignment vertical="center" wrapText="1"/>
    </xf>
    <xf numFmtId="0" fontId="53" fillId="3" borderId="18" xfId="0" applyFont="1" applyFill="1" applyBorder="1" applyAlignment="1">
      <alignment horizontal="center" vertical="center" wrapText="1"/>
    </xf>
    <xf numFmtId="0" fontId="7" fillId="0" borderId="50" xfId="0" applyFont="1" applyBorder="1" applyAlignment="1">
      <alignment vertical="center"/>
    </xf>
    <xf numFmtId="0" fontId="13" fillId="3" borderId="61" xfId="0" applyFont="1" applyFill="1" applyBorder="1" applyAlignment="1">
      <alignment horizontal="left"/>
    </xf>
    <xf numFmtId="14" fontId="1" fillId="0" borderId="0" xfId="0" applyNumberFormat="1" applyFont="1" applyAlignment="1">
      <alignment horizontal="left"/>
    </xf>
    <xf numFmtId="0" fontId="0" fillId="0" borderId="62" xfId="0" applyBorder="1"/>
    <xf numFmtId="0" fontId="0" fillId="0" borderId="63" xfId="0" applyBorder="1"/>
    <xf numFmtId="0" fontId="0" fillId="0" borderId="64" xfId="0" applyBorder="1"/>
    <xf numFmtId="0" fontId="0" fillId="0" borderId="65" xfId="0" applyBorder="1"/>
    <xf numFmtId="0" fontId="0" fillId="0" borderId="66" xfId="0" applyBorder="1"/>
    <xf numFmtId="0" fontId="0" fillId="0" borderId="67" xfId="0" applyBorder="1"/>
    <xf numFmtId="0" fontId="0" fillId="0" borderId="68" xfId="0" applyBorder="1"/>
    <xf numFmtId="0" fontId="0" fillId="0" borderId="69" xfId="0" applyBorder="1"/>
    <xf numFmtId="0" fontId="0" fillId="0" borderId="70" xfId="0" applyBorder="1"/>
    <xf numFmtId="3" fontId="6" fillId="3" borderId="71" xfId="0" applyNumberFormat="1" applyFont="1" applyFill="1" applyBorder="1" applyAlignment="1">
      <alignment vertical="center" wrapText="1"/>
    </xf>
    <xf numFmtId="3" fontId="6" fillId="3" borderId="32" xfId="0" applyNumberFormat="1" applyFont="1" applyFill="1" applyBorder="1" applyAlignment="1">
      <alignment vertical="center" wrapText="1"/>
    </xf>
    <xf numFmtId="3" fontId="6" fillId="3" borderId="72" xfId="0" applyNumberFormat="1" applyFont="1" applyFill="1" applyBorder="1" applyAlignment="1">
      <alignment vertical="center" wrapText="1"/>
    </xf>
    <xf numFmtId="1" fontId="2" fillId="3" borderId="28" xfId="0" applyNumberFormat="1" applyFont="1" applyFill="1" applyBorder="1" applyAlignment="1">
      <alignment horizontal="center" vertical="center" wrapText="1"/>
    </xf>
    <xf numFmtId="0" fontId="15" fillId="0" borderId="0" xfId="0" applyFont="1" applyAlignment="1">
      <alignment horizontal="center" wrapText="1"/>
    </xf>
    <xf numFmtId="0" fontId="1" fillId="3" borderId="45" xfId="0" applyFont="1" applyFill="1" applyBorder="1" applyAlignment="1">
      <alignment horizontal="right"/>
    </xf>
    <xf numFmtId="3" fontId="6" fillId="3" borderId="56" xfId="0" applyNumberFormat="1" applyFont="1" applyFill="1" applyBorder="1" applyAlignment="1">
      <alignment horizontal="right" vertical="center"/>
    </xf>
    <xf numFmtId="3" fontId="6" fillId="3" borderId="73" xfId="0" applyNumberFormat="1" applyFont="1" applyFill="1" applyBorder="1" applyAlignment="1">
      <alignment vertical="center"/>
    </xf>
    <xf numFmtId="0" fontId="35" fillId="0" borderId="0" xfId="0" applyFont="1" applyAlignment="1">
      <alignment horizontal="left" vertical="center"/>
    </xf>
    <xf numFmtId="0" fontId="1" fillId="0" borderId="0" xfId="0" applyFont="1" applyAlignment="1">
      <alignment horizontal="left" wrapText="1"/>
    </xf>
    <xf numFmtId="0" fontId="15" fillId="0" borderId="0" xfId="0" applyFont="1" applyAlignment="1">
      <alignment horizontal="left" vertical="top" wrapText="1"/>
    </xf>
    <xf numFmtId="0" fontId="27" fillId="0" borderId="0" xfId="0" applyFont="1" applyAlignment="1">
      <alignment horizontal="center" vertical="top" wrapText="1"/>
    </xf>
    <xf numFmtId="0" fontId="27" fillId="0" borderId="0" xfId="0" applyFont="1" applyAlignment="1">
      <alignment horizontal="left" wrapText="1"/>
    </xf>
    <xf numFmtId="0" fontId="1" fillId="2" borderId="0" xfId="0" applyFont="1" applyFill="1" applyAlignment="1">
      <alignment horizontal="left" vertical="center"/>
    </xf>
    <xf numFmtId="0" fontId="27" fillId="0" borderId="0" xfId="0" applyFont="1" applyAlignment="1">
      <alignment wrapText="1"/>
    </xf>
    <xf numFmtId="0" fontId="27" fillId="0" borderId="0" xfId="0" applyFont="1" applyAlignment="1">
      <alignment horizontal="center" wrapText="1"/>
    </xf>
    <xf numFmtId="0" fontId="1" fillId="2" borderId="0" xfId="0" applyFont="1" applyFill="1" applyAlignment="1">
      <alignment horizontal="left" vertical="top" wrapText="1"/>
    </xf>
    <xf numFmtId="0" fontId="15" fillId="2" borderId="0" xfId="0" applyFont="1" applyFill="1" applyAlignment="1">
      <alignment horizontal="left" vertical="center"/>
    </xf>
    <xf numFmtId="0" fontId="27" fillId="0" borderId="0" xfId="0" applyFont="1" applyAlignment="1">
      <alignment horizontal="left" vertical="top"/>
    </xf>
    <xf numFmtId="0" fontId="1" fillId="0" borderId="48" xfId="0" applyFont="1" applyBorder="1" applyAlignment="1">
      <alignment horizontal="center"/>
    </xf>
    <xf numFmtId="0" fontId="1" fillId="0" borderId="49" xfId="0" applyFont="1" applyBorder="1"/>
    <xf numFmtId="0" fontId="1" fillId="5" borderId="33" xfId="0" applyFont="1" applyFill="1" applyBorder="1"/>
    <xf numFmtId="0" fontId="2" fillId="0" borderId="13" xfId="0" applyFont="1" applyBorder="1" applyAlignment="1" applyProtection="1">
      <alignment horizontal="center" vertical="center" wrapText="1"/>
      <protection locked="0"/>
    </xf>
    <xf numFmtId="0" fontId="3" fillId="0" borderId="79" xfId="0" applyFont="1" applyBorder="1"/>
    <xf numFmtId="0" fontId="3" fillId="0" borderId="81" xfId="0" applyFont="1" applyBorder="1"/>
    <xf numFmtId="0" fontId="5" fillId="2" borderId="82" xfId="0" applyFont="1" applyFill="1" applyBorder="1" applyAlignment="1">
      <alignment vertical="center" wrapText="1"/>
    </xf>
    <xf numFmtId="0" fontId="5" fillId="2" borderId="83" xfId="0" applyFont="1" applyFill="1" applyBorder="1" applyAlignment="1">
      <alignment vertical="center" wrapText="1"/>
    </xf>
    <xf numFmtId="49" fontId="2" fillId="0" borderId="91" xfId="0" applyNumberFormat="1" applyFont="1" applyBorder="1" applyAlignment="1" applyProtection="1">
      <alignment horizontal="center" vertical="center" wrapText="1"/>
      <protection locked="0"/>
    </xf>
    <xf numFmtId="49" fontId="2" fillId="0" borderId="92" xfId="0" applyNumberFormat="1" applyFont="1" applyBorder="1" applyAlignment="1" applyProtection="1">
      <alignment horizontal="center" vertical="center" wrapText="1"/>
      <protection locked="0"/>
    </xf>
    <xf numFmtId="49" fontId="2" fillId="0" borderId="93" xfId="0" applyNumberFormat="1" applyFont="1" applyBorder="1" applyAlignment="1" applyProtection="1">
      <alignment horizontal="center" vertical="center" wrapText="1"/>
      <protection locked="0"/>
    </xf>
    <xf numFmtId="0" fontId="2" fillId="5" borderId="92" xfId="0" applyFont="1" applyFill="1" applyBorder="1" applyAlignment="1" applyProtection="1">
      <alignment horizontal="center" vertical="center" wrapText="1"/>
      <protection locked="0"/>
    </xf>
    <xf numFmtId="0" fontId="2" fillId="5" borderId="93" xfId="0" applyFont="1" applyFill="1" applyBorder="1" applyAlignment="1" applyProtection="1">
      <alignment horizontal="center" vertical="center" wrapText="1"/>
      <protection locked="0"/>
    </xf>
    <xf numFmtId="0" fontId="2" fillId="5" borderId="94" xfId="0" applyFont="1" applyFill="1" applyBorder="1" applyAlignment="1">
      <alignment horizontal="center" vertical="center" wrapText="1"/>
    </xf>
    <xf numFmtId="4" fontId="2" fillId="5" borderId="36" xfId="0" applyNumberFormat="1" applyFont="1" applyFill="1" applyBorder="1" applyAlignment="1">
      <alignment horizontal="center" vertical="center" wrapText="1"/>
    </xf>
    <xf numFmtId="0" fontId="2" fillId="5" borderId="36" xfId="0" applyFont="1" applyFill="1" applyBorder="1" applyAlignment="1">
      <alignment horizontal="center" vertical="center" wrapText="1"/>
    </xf>
    <xf numFmtId="0" fontId="2" fillId="5" borderId="92" xfId="0" applyFont="1" applyFill="1" applyBorder="1" applyAlignment="1">
      <alignment horizontal="center" vertical="center" wrapText="1"/>
    </xf>
    <xf numFmtId="4" fontId="2" fillId="5" borderId="37" xfId="0" applyNumberFormat="1" applyFont="1" applyFill="1" applyBorder="1" applyAlignment="1">
      <alignment horizontal="center" vertical="center" wrapText="1"/>
    </xf>
    <xf numFmtId="0" fontId="2" fillId="5" borderId="37" xfId="0" applyFont="1" applyFill="1" applyBorder="1" applyAlignment="1">
      <alignment horizontal="center" vertical="center" wrapText="1"/>
    </xf>
    <xf numFmtId="0" fontId="0" fillId="0" borderId="0" xfId="0" applyNumberFormat="1"/>
    <xf numFmtId="0" fontId="2" fillId="0" borderId="9" xfId="0" applyFont="1" applyFill="1" applyBorder="1" applyAlignment="1" applyProtection="1">
      <alignment vertical="center" wrapText="1"/>
      <protection locked="0"/>
    </xf>
    <xf numFmtId="0" fontId="2" fillId="0" borderId="12" xfId="0" applyFont="1" applyFill="1" applyBorder="1" applyAlignment="1" applyProtection="1">
      <alignment vertical="center" wrapText="1"/>
      <protection locked="0"/>
    </xf>
    <xf numFmtId="0" fontId="2" fillId="0" borderId="0" xfId="0" applyFont="1" applyAlignment="1">
      <alignment horizontal="left" vertical="center"/>
    </xf>
    <xf numFmtId="0" fontId="2" fillId="0" borderId="0" xfId="0" applyNumberFormat="1" applyFont="1" applyAlignment="1">
      <alignment vertical="center"/>
    </xf>
    <xf numFmtId="0" fontId="51" fillId="0" borderId="0" xfId="0" applyFont="1" applyAlignment="1">
      <alignment horizontal="center"/>
    </xf>
    <xf numFmtId="0" fontId="52" fillId="0" borderId="0" xfId="0" applyFont="1" applyAlignment="1">
      <alignment horizontal="left"/>
    </xf>
    <xf numFmtId="0" fontId="3" fillId="0" borderId="0" xfId="0" applyFont="1" applyAlignment="1">
      <alignment horizontal="left"/>
    </xf>
    <xf numFmtId="0" fontId="2" fillId="3" borderId="5" xfId="0" applyFont="1" applyFill="1" applyBorder="1" applyAlignment="1">
      <alignment horizontal="left" vertical="center" wrapText="1"/>
    </xf>
    <xf numFmtId="0" fontId="2" fillId="3" borderId="0" xfId="0" applyFont="1" applyFill="1" applyAlignment="1">
      <alignment horizontal="left" vertical="center" wrapText="1"/>
    </xf>
    <xf numFmtId="0" fontId="7" fillId="0" borderId="2" xfId="0" applyFont="1" applyBorder="1" applyAlignment="1">
      <alignment horizontal="left" vertical="center" wrapText="1"/>
    </xf>
    <xf numFmtId="0" fontId="7" fillId="0" borderId="0" xfId="0" applyFont="1" applyAlignment="1">
      <alignment horizontal="left" vertical="center" wrapText="1"/>
    </xf>
    <xf numFmtId="0" fontId="6" fillId="4" borderId="61" xfId="0" applyFont="1" applyFill="1" applyBorder="1" applyAlignment="1">
      <alignment horizontal="left" vertical="center"/>
    </xf>
    <xf numFmtId="0" fontId="6" fillId="4" borderId="56" xfId="0" applyFont="1" applyFill="1" applyBorder="1" applyAlignment="1">
      <alignment horizontal="left" vertical="center"/>
    </xf>
    <xf numFmtId="49" fontId="2" fillId="0" borderId="85" xfId="0" applyNumberFormat="1" applyFont="1" applyBorder="1" applyAlignment="1" applyProtection="1">
      <alignment horizontal="left" vertical="center" wrapText="1"/>
      <protection locked="0"/>
    </xf>
    <xf numFmtId="49" fontId="2" fillId="0" borderId="86" xfId="0" applyNumberFormat="1" applyFont="1" applyBorder="1" applyAlignment="1" applyProtection="1">
      <alignment horizontal="left" vertical="center" wrapText="1"/>
      <protection locked="0"/>
    </xf>
    <xf numFmtId="49" fontId="2" fillId="0" borderId="87" xfId="0" applyNumberFormat="1" applyFont="1" applyBorder="1" applyAlignment="1" applyProtection="1">
      <alignment horizontal="left" vertical="center" wrapText="1"/>
      <protection locked="0"/>
    </xf>
    <xf numFmtId="49" fontId="2" fillId="0" borderId="88" xfId="0" applyNumberFormat="1" applyFont="1" applyBorder="1" applyAlignment="1" applyProtection="1">
      <alignment horizontal="left" vertical="center" wrapText="1"/>
      <protection locked="0"/>
    </xf>
    <xf numFmtId="0" fontId="15" fillId="3" borderId="58" xfId="0" applyFont="1" applyFill="1" applyBorder="1" applyAlignment="1">
      <alignment horizontal="left" vertical="center"/>
    </xf>
    <xf numFmtId="0" fontId="15" fillId="3" borderId="58" xfId="0" applyFont="1" applyFill="1" applyBorder="1" applyAlignment="1">
      <alignment horizontal="left"/>
    </xf>
    <xf numFmtId="0" fontId="15" fillId="3" borderId="74" xfId="0" applyFont="1" applyFill="1" applyBorder="1" applyAlignment="1">
      <alignment horizontal="left"/>
    </xf>
    <xf numFmtId="0" fontId="20" fillId="0" borderId="75" xfId="0" applyFont="1" applyBorder="1" applyAlignment="1" applyProtection="1">
      <alignment horizontal="left" vertical="center"/>
      <protection locked="0"/>
    </xf>
    <xf numFmtId="167" fontId="20" fillId="0" borderId="0" xfId="0" applyNumberFormat="1" applyFont="1" applyAlignment="1" applyProtection="1">
      <alignment horizontal="left"/>
      <protection locked="0"/>
    </xf>
    <xf numFmtId="49" fontId="20" fillId="0" borderId="76" xfId="0" applyNumberFormat="1" applyFont="1" applyBorder="1" applyAlignment="1" applyProtection="1">
      <alignment horizontal="left"/>
      <protection locked="0"/>
    </xf>
    <xf numFmtId="0" fontId="15" fillId="3" borderId="57" xfId="0" applyFont="1" applyFill="1" applyBorder="1" applyAlignment="1">
      <alignment horizontal="left" vertical="center"/>
    </xf>
    <xf numFmtId="0" fontId="6" fillId="4" borderId="5" xfId="0" applyFont="1" applyFill="1" applyBorder="1" applyAlignment="1">
      <alignment horizontal="left" vertical="center"/>
    </xf>
    <xf numFmtId="0" fontId="6" fillId="4" borderId="0" xfId="0" applyFont="1" applyFill="1" applyAlignment="1">
      <alignment horizontal="left" vertical="center"/>
    </xf>
    <xf numFmtId="49" fontId="2" fillId="0" borderId="84" xfId="0" applyNumberFormat="1" applyFont="1" applyBorder="1" applyAlignment="1" applyProtection="1">
      <alignment horizontal="left" vertical="center" wrapText="1"/>
      <protection locked="0"/>
    </xf>
    <xf numFmtId="49" fontId="2" fillId="0" borderId="0" xfId="0" applyNumberFormat="1" applyFont="1" applyAlignment="1" applyProtection="1">
      <alignment horizontal="left" vertical="center" wrapText="1"/>
      <protection locked="0"/>
    </xf>
    <xf numFmtId="0" fontId="2" fillId="5" borderId="84" xfId="0" applyFont="1" applyFill="1" applyBorder="1" applyAlignment="1">
      <alignment horizontal="left" vertical="center" wrapText="1"/>
    </xf>
    <xf numFmtId="0" fontId="2" fillId="5" borderId="0" xfId="0" applyFont="1" applyFill="1" applyAlignment="1">
      <alignment horizontal="left" vertical="center" wrapText="1"/>
    </xf>
    <xf numFmtId="0" fontId="20" fillId="0" borderId="95" xfId="0" applyFont="1" applyBorder="1" applyAlignment="1" applyProtection="1">
      <alignment horizontal="left" vertical="center"/>
      <protection locked="0"/>
    </xf>
    <xf numFmtId="0" fontId="2" fillId="5" borderId="87" xfId="0" applyFont="1" applyFill="1" applyBorder="1" applyAlignment="1" applyProtection="1">
      <alignment horizontal="center" vertical="center" wrapText="1"/>
      <protection locked="0"/>
    </xf>
    <xf numFmtId="0" fontId="2" fillId="5" borderId="88" xfId="0" applyFont="1" applyFill="1" applyBorder="1" applyAlignment="1" applyProtection="1">
      <alignment horizontal="center" vertical="center" wrapText="1"/>
      <protection locked="0"/>
    </xf>
    <xf numFmtId="0" fontId="2" fillId="5" borderId="89" xfId="0" applyFont="1" applyFill="1" applyBorder="1" applyAlignment="1" applyProtection="1">
      <alignment horizontal="center" vertical="center" wrapText="1"/>
      <protection locked="0"/>
    </xf>
    <xf numFmtId="0" fontId="2" fillId="5" borderId="90" xfId="0" applyFont="1" applyFill="1" applyBorder="1" applyAlignment="1" applyProtection="1">
      <alignment horizontal="center" vertical="center" wrapText="1"/>
      <protection locked="0"/>
    </xf>
    <xf numFmtId="49" fontId="2" fillId="0" borderId="89" xfId="0" applyNumberFormat="1" applyFont="1" applyBorder="1" applyAlignment="1" applyProtection="1">
      <alignment horizontal="left" vertical="center" wrapText="1"/>
      <protection locked="0"/>
    </xf>
    <xf numFmtId="49" fontId="2" fillId="0" borderId="90" xfId="0" applyNumberFormat="1" applyFont="1" applyBorder="1" applyAlignment="1" applyProtection="1">
      <alignment horizontal="left" vertical="center" wrapText="1"/>
      <protection locked="0"/>
    </xf>
    <xf numFmtId="0" fontId="5" fillId="2" borderId="7"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7"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4" borderId="78" xfId="0" applyFont="1" applyFill="1" applyBorder="1" applyAlignment="1">
      <alignment horizontal="center" vertical="center" wrapText="1"/>
    </xf>
    <xf numFmtId="0" fontId="6" fillId="4" borderId="80" xfId="0" applyFont="1" applyFill="1" applyBorder="1" applyAlignment="1">
      <alignment horizontal="center" vertical="center" wrapText="1"/>
    </xf>
    <xf numFmtId="0" fontId="5" fillId="0" borderId="79" xfId="0" applyFont="1" applyBorder="1" applyAlignment="1">
      <alignment horizontal="left" wrapText="1"/>
    </xf>
    <xf numFmtId="0" fontId="5" fillId="0" borderId="81" xfId="0" applyFont="1" applyBorder="1" applyAlignment="1">
      <alignment horizontal="left" wrapText="1"/>
    </xf>
    <xf numFmtId="0" fontId="5" fillId="2" borderId="2" xfId="0" applyFont="1" applyFill="1" applyBorder="1" applyAlignment="1">
      <alignment horizontal="left" vertical="top" wrapText="1"/>
    </xf>
    <xf numFmtId="0" fontId="5" fillId="2" borderId="6" xfId="0" applyFont="1" applyFill="1" applyBorder="1" applyAlignment="1">
      <alignment horizontal="left" vertical="top" wrapText="1"/>
    </xf>
    <xf numFmtId="0" fontId="5" fillId="2" borderId="21" xfId="0" applyFont="1" applyFill="1" applyBorder="1" applyAlignment="1">
      <alignment horizontal="left" vertical="center" wrapText="1"/>
    </xf>
    <xf numFmtId="0" fontId="1" fillId="2" borderId="0" xfId="0" applyFont="1" applyFill="1" applyAlignment="1">
      <alignment horizontal="left" vertical="center" wrapText="1"/>
    </xf>
    <xf numFmtId="0" fontId="3" fillId="0" borderId="0" xfId="0" applyFont="1" applyAlignment="1">
      <alignment horizontal="left" wrapText="1"/>
    </xf>
    <xf numFmtId="0" fontId="27" fillId="0" borderId="0" xfId="0" applyFont="1" applyAlignment="1">
      <alignment horizontal="left" wrapText="1"/>
    </xf>
    <xf numFmtId="0" fontId="15" fillId="0" borderId="55" xfId="0" applyFont="1" applyBorder="1" applyAlignment="1">
      <alignment horizontal="left" wrapText="1"/>
    </xf>
    <xf numFmtId="0" fontId="25" fillId="5" borderId="25" xfId="0" applyFont="1" applyFill="1" applyBorder="1" applyAlignment="1">
      <alignment horizontal="center" vertical="center" wrapText="1"/>
    </xf>
    <xf numFmtId="0" fontId="15" fillId="0" borderId="0" xfId="0" applyFont="1" applyAlignment="1">
      <alignment horizontal="left" wrapText="1"/>
    </xf>
    <xf numFmtId="0" fontId="15" fillId="0" borderId="0" xfId="0" applyFont="1" applyAlignment="1">
      <alignment horizontal="center" wrapText="1"/>
    </xf>
    <xf numFmtId="1" fontId="15" fillId="0" borderId="25" xfId="0" applyNumberFormat="1" applyFont="1" applyBorder="1" applyAlignment="1">
      <alignment horizontal="left" wrapText="1"/>
    </xf>
    <xf numFmtId="0" fontId="1" fillId="2" borderId="0" xfId="0" applyFont="1" applyFill="1" applyAlignment="1">
      <alignment vertical="center" wrapText="1"/>
    </xf>
    <xf numFmtId="0" fontId="1" fillId="0" borderId="0" xfId="0" applyFont="1" applyAlignment="1">
      <alignment horizontal="left"/>
    </xf>
    <xf numFmtId="0" fontId="1" fillId="0" borderId="0" xfId="0" applyFont="1" applyAlignment="1">
      <alignment horizontal="left" wrapText="1"/>
    </xf>
    <xf numFmtId="0" fontId="1" fillId="0" borderId="0" xfId="0" applyFont="1" applyAlignment="1">
      <alignment horizontal="center" vertical="center" wrapText="1"/>
    </xf>
    <xf numFmtId="0" fontId="1" fillId="0" borderId="0" xfId="0" applyFont="1" applyAlignment="1">
      <alignment horizontal="left" vertical="center" wrapText="1"/>
    </xf>
    <xf numFmtId="0" fontId="2" fillId="0" borderId="0" xfId="0" applyFont="1" applyAlignment="1">
      <alignment horizontal="left" wrapText="1"/>
    </xf>
    <xf numFmtId="0" fontId="1" fillId="2" borderId="0" xfId="0" applyFont="1" applyFill="1" applyAlignment="1">
      <alignment horizontal="left" wrapText="1"/>
    </xf>
    <xf numFmtId="0" fontId="15" fillId="2" borderId="0" xfId="0" applyFont="1" applyFill="1" applyAlignment="1">
      <alignment horizontal="left" vertical="center" wrapText="1"/>
    </xf>
    <xf numFmtId="0" fontId="2" fillId="4" borderId="12" xfId="0" applyFont="1" applyFill="1" applyBorder="1" applyAlignment="1">
      <alignment horizontal="left" vertical="center" wrapText="1"/>
    </xf>
    <xf numFmtId="0" fontId="2" fillId="4" borderId="11" xfId="0" applyFont="1" applyFill="1" applyBorder="1" applyAlignment="1">
      <alignment horizontal="left" vertical="center" wrapText="1"/>
    </xf>
    <xf numFmtId="0" fontId="2" fillId="4" borderId="60" xfId="0" applyFont="1" applyFill="1" applyBorder="1" applyAlignment="1">
      <alignment horizontal="left" vertical="center" wrapText="1"/>
    </xf>
    <xf numFmtId="0" fontId="25" fillId="3" borderId="18" xfId="0" applyFont="1" applyFill="1" applyBorder="1" applyAlignment="1">
      <alignment horizontal="left" vertical="center" wrapText="1"/>
    </xf>
    <xf numFmtId="0" fontId="25" fillId="3" borderId="55" xfId="0" applyFont="1" applyFill="1" applyBorder="1" applyAlignment="1">
      <alignment horizontal="left" vertical="center" wrapText="1"/>
    </xf>
    <xf numFmtId="0" fontId="25" fillId="3" borderId="59" xfId="0" applyFont="1" applyFill="1" applyBorder="1" applyAlignment="1">
      <alignment horizontal="left" vertical="center" wrapText="1"/>
    </xf>
    <xf numFmtId="0" fontId="1" fillId="2" borderId="0" xfId="0" applyFont="1" applyFill="1" applyAlignment="1">
      <alignment horizontal="center" vertical="center" wrapText="1"/>
    </xf>
    <xf numFmtId="0" fontId="1" fillId="2" borderId="0" xfId="0" applyFont="1" applyFill="1" applyAlignment="1">
      <alignment horizontal="left"/>
    </xf>
    <xf numFmtId="0" fontId="7" fillId="0" borderId="32" xfId="0" applyFont="1" applyBorder="1" applyAlignment="1">
      <alignment horizontal="left" vertical="center" wrapText="1"/>
    </xf>
    <xf numFmtId="0" fontId="7" fillId="0" borderId="77" xfId="0" applyFont="1" applyBorder="1" applyAlignment="1">
      <alignment horizontal="left" vertical="center" wrapText="1"/>
    </xf>
    <xf numFmtId="0" fontId="7" fillId="0" borderId="49" xfId="0" applyFont="1" applyBorder="1" applyAlignment="1">
      <alignment horizontal="left" vertical="center" wrapText="1"/>
    </xf>
    <xf numFmtId="0" fontId="1" fillId="5" borderId="55" xfId="0" applyFont="1" applyFill="1" applyBorder="1" applyAlignment="1">
      <alignment horizontal="left"/>
    </xf>
    <xf numFmtId="0" fontId="1" fillId="5" borderId="0" xfId="0" applyFont="1" applyFill="1" applyAlignment="1">
      <alignment horizontal="left"/>
    </xf>
    <xf numFmtId="0" fontId="2" fillId="0" borderId="0" xfId="0" applyFont="1" applyAlignment="1">
      <alignment horizontal="right"/>
    </xf>
    <xf numFmtId="0" fontId="2" fillId="0" borderId="0" xfId="0" applyFont="1" applyAlignment="1">
      <alignment horizontal="left"/>
    </xf>
    <xf numFmtId="0" fontId="41" fillId="0" borderId="30" xfId="0" applyFont="1" applyBorder="1" applyAlignment="1">
      <alignment horizontal="center" vertical="center"/>
    </xf>
    <xf numFmtId="0" fontId="41" fillId="0" borderId="1" xfId="0" applyFont="1" applyBorder="1" applyAlignment="1">
      <alignment horizontal="center" vertical="center"/>
    </xf>
    <xf numFmtId="164" fontId="17" fillId="0" borderId="30" xfId="0" applyNumberFormat="1" applyFont="1" applyBorder="1" applyAlignment="1">
      <alignment horizontal="center" vertical="center" wrapText="1"/>
    </xf>
    <xf numFmtId="164" fontId="17" fillId="0" borderId="1" xfId="0" applyNumberFormat="1" applyFont="1" applyBorder="1" applyAlignment="1">
      <alignment horizontal="center" vertical="center" wrapText="1"/>
    </xf>
    <xf numFmtId="0" fontId="6" fillId="3" borderId="0" xfId="0" applyFont="1" applyFill="1" applyAlignment="1">
      <alignment horizontal="center" vertical="center"/>
    </xf>
    <xf numFmtId="164" fontId="29" fillId="0" borderId="0" xfId="0" applyNumberFormat="1" applyFont="1" applyAlignment="1">
      <alignment horizontal="center" vertical="center" wrapText="1"/>
    </xf>
    <xf numFmtId="0" fontId="41" fillId="0" borderId="29" xfId="0" applyFont="1" applyBorder="1" applyAlignment="1">
      <alignment horizontal="center" vertical="center"/>
    </xf>
    <xf numFmtId="164" fontId="17" fillId="0" borderId="29" xfId="0" applyNumberFormat="1" applyFont="1" applyBorder="1" applyAlignment="1">
      <alignment horizontal="center" vertical="center" wrapText="1"/>
    </xf>
    <xf numFmtId="0" fontId="16" fillId="3" borderId="0" xfId="0" applyFont="1" applyFill="1" applyAlignment="1">
      <alignment horizontal="center" vertical="center"/>
    </xf>
    <xf numFmtId="0" fontId="16" fillId="0" borderId="0" xfId="0" applyFont="1" applyAlignment="1">
      <alignment horizontal="center" vertical="center"/>
    </xf>
    <xf numFmtId="49" fontId="29" fillId="0" borderId="0" xfId="0" applyNumberFormat="1" applyFont="1" applyAlignment="1">
      <alignment horizontal="center" vertical="center" wrapText="1"/>
    </xf>
    <xf numFmtId="0" fontId="32" fillId="3" borderId="0" xfId="0" applyFont="1" applyFill="1" applyAlignment="1">
      <alignment horizontal="center" vertical="center"/>
    </xf>
    <xf numFmtId="0" fontId="1" fillId="5" borderId="25" xfId="0" applyFont="1" applyFill="1" applyBorder="1" applyAlignment="1">
      <alignment horizontal="left"/>
    </xf>
    <xf numFmtId="0" fontId="5" fillId="5" borderId="5" xfId="0" applyFont="1" applyFill="1" applyBorder="1" applyAlignment="1">
      <alignment horizontal="left" vertical="center" wrapText="1"/>
    </xf>
    <xf numFmtId="0" fontId="5" fillId="5" borderId="0" xfId="0" applyFont="1" applyFill="1" applyAlignment="1">
      <alignment horizontal="left" vertical="center" wrapText="1"/>
    </xf>
    <xf numFmtId="0" fontId="5" fillId="5" borderId="3" xfId="0" applyFont="1" applyFill="1" applyBorder="1" applyAlignment="1">
      <alignment horizontal="left" vertical="center" wrapText="1"/>
    </xf>
    <xf numFmtId="0" fontId="26" fillId="0" borderId="0" xfId="0" applyFont="1" applyAlignment="1">
      <alignment horizontal="center" vertical="center"/>
    </xf>
    <xf numFmtId="1" fontId="17" fillId="0" borderId="0" xfId="0" applyNumberFormat="1" applyFont="1" applyAlignment="1">
      <alignment horizontal="center" vertical="center" wrapText="1"/>
    </xf>
    <xf numFmtId="3" fontId="17" fillId="0" borderId="30" xfId="0" applyNumberFormat="1" applyFont="1" applyBorder="1" applyAlignment="1">
      <alignment horizontal="center" vertical="center" wrapText="1"/>
    </xf>
    <xf numFmtId="9" fontId="17" fillId="0" borderId="30" xfId="0" applyNumberFormat="1" applyFont="1" applyBorder="1" applyAlignment="1">
      <alignment horizontal="center" vertical="center" wrapText="1"/>
    </xf>
    <xf numFmtId="3" fontId="17" fillId="0" borderId="29" xfId="0" applyNumberFormat="1" applyFont="1" applyBorder="1" applyAlignment="1">
      <alignment horizontal="center" vertical="center" wrapText="1"/>
    </xf>
    <xf numFmtId="167" fontId="27" fillId="5" borderId="0" xfId="0" applyNumberFormat="1" applyFont="1" applyFill="1" applyAlignment="1">
      <alignment horizontal="left" vertical="center"/>
    </xf>
    <xf numFmtId="0" fontId="27" fillId="5" borderId="0" xfId="0" applyFont="1" applyFill="1" applyAlignment="1">
      <alignment horizontal="left" vertical="center"/>
    </xf>
    <xf numFmtId="0" fontId="27" fillId="5" borderId="0" xfId="0" applyFont="1" applyFill="1" applyAlignment="1">
      <alignment horizontal="left" vertical="center" wrapText="1"/>
    </xf>
    <xf numFmtId="0" fontId="59" fillId="5" borderId="0" xfId="0" applyFont="1" applyFill="1" applyAlignment="1">
      <alignment horizontal="center"/>
    </xf>
    <xf numFmtId="0" fontId="61" fillId="5" borderId="0" xfId="0" applyFont="1" applyFill="1" applyAlignment="1">
      <alignment horizontal="left" vertical="top" wrapText="1"/>
    </xf>
    <xf numFmtId="0" fontId="7" fillId="0" borderId="0" xfId="0" applyFont="1" applyAlignment="1">
      <alignment horizontal="left" vertical="top" wrapText="1"/>
    </xf>
    <xf numFmtId="0" fontId="28" fillId="5" borderId="0" xfId="0" applyFont="1" applyFill="1" applyAlignment="1">
      <alignment horizontal="left" vertical="top"/>
    </xf>
  </cellXfs>
  <cellStyles count="2">
    <cellStyle name="Normal" xfId="0" builtinId="0"/>
    <cellStyle name="Normal 2" xfId="1" xr:uid="{00000000-0005-0000-0000-000001000000}"/>
  </cellStyles>
  <dxfs count="20">
    <dxf>
      <alignment vertical="center" readingOrder="0"/>
    </dxf>
    <dxf>
      <font>
        <sz val="10"/>
      </font>
    </dxf>
    <dxf>
      <font>
        <sz val="10"/>
      </font>
    </dxf>
    <dxf>
      <font>
        <sz val="10"/>
      </font>
    </dxf>
    <dxf>
      <font>
        <sz val="10"/>
      </font>
    </dxf>
    <dxf>
      <font>
        <name val="Arial"/>
        <scheme val="none"/>
      </font>
    </dxf>
    <dxf>
      <font>
        <name val="Arial"/>
        <scheme val="none"/>
      </font>
    </dxf>
    <dxf>
      <font>
        <name val="Arial"/>
        <scheme val="none"/>
      </font>
    </dxf>
    <dxf>
      <font>
        <name val="Arial"/>
        <scheme val="none"/>
      </font>
    </dxf>
    <dxf>
      <font>
        <b val="0"/>
        <i/>
        <color theme="1" tint="0.499984740745262"/>
      </font>
    </dxf>
    <dxf>
      <font>
        <b val="0"/>
        <i/>
        <color theme="1" tint="0.499984740745262"/>
      </font>
      <fill>
        <patternFill>
          <bgColor theme="0" tint="-0.14996795556505021"/>
        </patternFill>
      </fill>
    </dxf>
    <dxf>
      <font>
        <b val="0"/>
        <i/>
        <color theme="1" tint="0.499984740745262"/>
      </font>
      <fill>
        <patternFill>
          <bgColor theme="0" tint="-0.14996795556505021"/>
        </patternFill>
      </fill>
    </dxf>
    <dxf>
      <font>
        <b val="0"/>
        <i/>
        <color theme="1" tint="0.499984740745262"/>
      </font>
      <fill>
        <patternFill>
          <bgColor theme="0" tint="-0.14996795556505021"/>
        </patternFill>
      </fill>
    </dxf>
    <dxf>
      <font>
        <b val="0"/>
        <i/>
        <color theme="1" tint="0.499984740745262"/>
      </font>
      <fill>
        <patternFill>
          <bgColor theme="0" tint="-0.14996795556505021"/>
        </patternFill>
      </fill>
    </dxf>
    <dxf>
      <font>
        <b val="0"/>
        <i/>
        <color theme="1" tint="0.499984740745262"/>
      </font>
      <fill>
        <patternFill>
          <bgColor theme="0" tint="-0.14996795556505021"/>
        </patternFill>
      </fill>
    </dxf>
    <dxf>
      <font>
        <b val="0"/>
        <i/>
        <color theme="1" tint="0.499984740745262"/>
      </font>
    </dxf>
    <dxf>
      <font>
        <b val="0"/>
        <i/>
        <color theme="1" tint="0.499984740745262"/>
      </font>
      <fill>
        <patternFill>
          <bgColor theme="0" tint="-0.14996795556505021"/>
        </patternFill>
      </fill>
      <border>
        <left style="thin">
          <color theme="0"/>
        </left>
        <right style="thin">
          <color theme="0"/>
        </right>
      </border>
    </dxf>
    <dxf>
      <font>
        <b val="0"/>
        <i/>
        <color theme="0" tint="-0.499984740745262"/>
      </font>
    </dxf>
    <dxf>
      <font>
        <b val="0"/>
        <i/>
        <color theme="1" tint="0.499984740745262"/>
      </font>
      <fill>
        <patternFill>
          <bgColor theme="0" tint="-0.14996795556505021"/>
        </patternFill>
      </fill>
      <border>
        <left style="thin">
          <color theme="0"/>
        </left>
        <right style="thin">
          <color theme="0"/>
        </right>
      </border>
    </dxf>
    <dxf>
      <font>
        <b val="0"/>
        <i/>
        <color theme="0" tint="-0.499984740745262"/>
      </font>
    </dxf>
  </dxfs>
  <tableStyles count="0" defaultTableStyle="TableStyleMedium2" defaultPivotStyle="PivotStyleLight16"/>
  <colors>
    <mruColors>
      <color rgb="FF009900"/>
      <color rgb="FF0083C2"/>
      <color rgb="FF39B54A"/>
      <color rgb="FFCB4A64"/>
      <color rgb="FF54735F"/>
      <color rgb="FF98948E"/>
      <color rgb="FF6280A2"/>
      <color rgb="FF035E74"/>
      <color rgb="FFFFFFFF"/>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2.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pivotCacheDefinition" Target="pivotCache/pivotCacheDefinition6.xml"/><Relationship Id="rId25" Type="http://schemas.microsoft.com/office/2006/relationships/vbaProject" Target="vbaProject.bin"/><Relationship Id="rId2" Type="http://schemas.openxmlformats.org/officeDocument/2006/relationships/worksheet" Target="worksheets/sheet2.xml"/><Relationship Id="rId16" Type="http://schemas.openxmlformats.org/officeDocument/2006/relationships/pivotCacheDefinition" Target="pivotCache/pivotCacheDefinition5.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pivotCacheDefinition" Target="pivotCache/pivotCacheDefinition4.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3.xml"/><Relationship Id="rId22"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solidFill>
            <a:schemeClr val="accent1"/>
          </a:solidFill>
          <a:ln>
            <a:noFill/>
          </a:ln>
          <a:effectLst/>
        </c:spPr>
        <c:marker>
          <c:symbol val="none"/>
        </c:marker>
      </c:pivotFmt>
    </c:pivotFmts>
    <c:plotArea>
      <c:layout/>
      <c:barChart>
        <c:barDir val="col"/>
        <c:grouping val="stacked"/>
        <c:varyColors val="0"/>
        <c:ser>
          <c:idx val="1"/>
          <c:order val="0"/>
          <c:tx>
            <c:v>Nytta</c:v>
          </c:tx>
          <c:spPr>
            <a:solidFill>
              <a:srgbClr val="39B54A"/>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'Business Case'!$AV$12:$BE$12</c:f>
              <c:numCache>
                <c:formatCode>General</c:formatCode>
                <c:ptCount val="10"/>
                <c:pt idx="0">
                  <c:v>2020</c:v>
                </c:pt>
                <c:pt idx="1">
                  <c:v>2021</c:v>
                </c:pt>
                <c:pt idx="2">
                  <c:v>2022</c:v>
                </c:pt>
                <c:pt idx="3">
                  <c:v>2023</c:v>
                </c:pt>
                <c:pt idx="4">
                  <c:v>2024</c:v>
                </c:pt>
                <c:pt idx="5">
                  <c:v>2025</c:v>
                </c:pt>
                <c:pt idx="6">
                  <c:v>2026</c:v>
                </c:pt>
                <c:pt idx="7">
                  <c:v>2027</c:v>
                </c:pt>
                <c:pt idx="8">
                  <c:v>2028</c:v>
                </c:pt>
                <c:pt idx="9">
                  <c:v>2029</c:v>
                </c:pt>
              </c:numCache>
            </c:numRef>
          </c:cat>
          <c:val>
            <c:numRef>
              <c:f>'Business Case'!$AV$13:$BE$13</c:f>
              <c:numCache>
                <c:formatCode>#,##0</c:formatCode>
                <c:ptCount val="10"/>
                <c:pt idx="0">
                  <c:v>500</c:v>
                </c:pt>
                <c:pt idx="1">
                  <c:v>1180</c:v>
                </c:pt>
                <c:pt idx="2">
                  <c:v>1180</c:v>
                </c:pt>
                <c:pt idx="3">
                  <c:v>1180</c:v>
                </c:pt>
                <c:pt idx="4">
                  <c:v>1180</c:v>
                </c:pt>
                <c:pt idx="5">
                  <c:v>1180</c:v>
                </c:pt>
                <c:pt idx="6">
                  <c:v>0</c:v>
                </c:pt>
                <c:pt idx="7">
                  <c:v>0</c:v>
                </c:pt>
                <c:pt idx="8">
                  <c:v>0</c:v>
                </c:pt>
                <c:pt idx="9">
                  <c:v>0</c:v>
                </c:pt>
              </c:numCache>
            </c:numRef>
          </c:val>
          <c:extLst>
            <c:ext xmlns:c16="http://schemas.microsoft.com/office/drawing/2014/chart" uri="{C3380CC4-5D6E-409C-BE32-E72D297353CC}">
              <c16:uniqueId val="{00000000-507D-4F71-9C58-8DC81FC694B9}"/>
            </c:ext>
          </c:extLst>
        </c:ser>
        <c:ser>
          <c:idx val="2"/>
          <c:order val="1"/>
          <c:tx>
            <c:v>Kostnad</c:v>
          </c:tx>
          <c:spPr>
            <a:solidFill>
              <a:srgbClr val="CB4A64"/>
            </a:solidFill>
            <a:ln>
              <a:noFill/>
            </a:ln>
            <a:effectLst/>
          </c:spPr>
          <c:invertIfNegative val="0"/>
          <c:cat>
            <c:numRef>
              <c:f>'Business Case'!$AV$12:$BE$12</c:f>
              <c:numCache>
                <c:formatCode>General</c:formatCode>
                <c:ptCount val="10"/>
                <c:pt idx="0">
                  <c:v>2020</c:v>
                </c:pt>
                <c:pt idx="1">
                  <c:v>2021</c:v>
                </c:pt>
                <c:pt idx="2">
                  <c:v>2022</c:v>
                </c:pt>
                <c:pt idx="3">
                  <c:v>2023</c:v>
                </c:pt>
                <c:pt idx="4">
                  <c:v>2024</c:v>
                </c:pt>
                <c:pt idx="5">
                  <c:v>2025</c:v>
                </c:pt>
                <c:pt idx="6">
                  <c:v>2026</c:v>
                </c:pt>
                <c:pt idx="7">
                  <c:v>2027</c:v>
                </c:pt>
                <c:pt idx="8">
                  <c:v>2028</c:v>
                </c:pt>
                <c:pt idx="9">
                  <c:v>2029</c:v>
                </c:pt>
              </c:numCache>
            </c:numRef>
          </c:cat>
          <c:val>
            <c:numRef>
              <c:f>'Business Case'!$AV$24:$BE$24</c:f>
              <c:numCache>
                <c:formatCode>#,##0</c:formatCode>
                <c:ptCount val="10"/>
                <c:pt idx="0">
                  <c:v>-356</c:v>
                </c:pt>
                <c:pt idx="1">
                  <c:v>-112</c:v>
                </c:pt>
                <c:pt idx="2">
                  <c:v>-112</c:v>
                </c:pt>
                <c:pt idx="3">
                  <c:v>-112</c:v>
                </c:pt>
                <c:pt idx="4">
                  <c:v>-112</c:v>
                </c:pt>
                <c:pt idx="5">
                  <c:v>-112</c:v>
                </c:pt>
                <c:pt idx="6">
                  <c:v>0</c:v>
                </c:pt>
                <c:pt idx="7">
                  <c:v>0</c:v>
                </c:pt>
                <c:pt idx="8">
                  <c:v>0</c:v>
                </c:pt>
                <c:pt idx="9">
                  <c:v>0</c:v>
                </c:pt>
              </c:numCache>
            </c:numRef>
          </c:val>
          <c:extLst>
            <c:ext xmlns:c16="http://schemas.microsoft.com/office/drawing/2014/chart" uri="{C3380CC4-5D6E-409C-BE32-E72D297353CC}">
              <c16:uniqueId val="{00000001-507D-4F71-9C58-8DC81FC694B9}"/>
            </c:ext>
          </c:extLst>
        </c:ser>
        <c:dLbls>
          <c:showLegendKey val="0"/>
          <c:showVal val="0"/>
          <c:showCatName val="0"/>
          <c:showSerName val="0"/>
          <c:showPercent val="0"/>
          <c:showBubbleSize val="0"/>
        </c:dLbls>
        <c:gapWidth val="150"/>
        <c:overlap val="100"/>
        <c:axId val="124670720"/>
        <c:axId val="124672256"/>
      </c:barChart>
      <c:lineChart>
        <c:grouping val="standard"/>
        <c:varyColors val="0"/>
        <c:ser>
          <c:idx val="0"/>
          <c:order val="2"/>
          <c:tx>
            <c:v>Ack. nettonytta</c:v>
          </c:tx>
          <c:spPr>
            <a:ln w="28575" cap="rnd">
              <a:solidFill>
                <a:srgbClr val="39B54A"/>
              </a:solidFill>
              <a:round/>
            </a:ln>
            <a:effectLst/>
          </c:spPr>
          <c:marker>
            <c:symbol val="circle"/>
            <c:size val="5"/>
            <c:spPr>
              <a:solidFill>
                <a:schemeClr val="accent1"/>
              </a:solidFill>
              <a:ln w="9525">
                <a:solidFill>
                  <a:srgbClr val="39B54A"/>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'Business Case'!$AV$12:$BE$12</c:f>
              <c:numCache>
                <c:formatCode>General</c:formatCode>
                <c:ptCount val="10"/>
                <c:pt idx="0">
                  <c:v>2020</c:v>
                </c:pt>
                <c:pt idx="1">
                  <c:v>2021</c:v>
                </c:pt>
                <c:pt idx="2">
                  <c:v>2022</c:v>
                </c:pt>
                <c:pt idx="3">
                  <c:v>2023</c:v>
                </c:pt>
                <c:pt idx="4">
                  <c:v>2024</c:v>
                </c:pt>
                <c:pt idx="5">
                  <c:v>2025</c:v>
                </c:pt>
                <c:pt idx="6">
                  <c:v>2026</c:v>
                </c:pt>
                <c:pt idx="7">
                  <c:v>2027</c:v>
                </c:pt>
                <c:pt idx="8">
                  <c:v>2028</c:v>
                </c:pt>
                <c:pt idx="9">
                  <c:v>2029</c:v>
                </c:pt>
              </c:numCache>
            </c:numRef>
          </c:cat>
          <c:val>
            <c:numRef>
              <c:f>'Business Case'!$AV$33:$BE$33</c:f>
              <c:numCache>
                <c:formatCode>#,##0</c:formatCode>
                <c:ptCount val="10"/>
                <c:pt idx="0">
                  <c:v>144</c:v>
                </c:pt>
                <c:pt idx="1">
                  <c:v>1212</c:v>
                </c:pt>
                <c:pt idx="2">
                  <c:v>2280</c:v>
                </c:pt>
                <c:pt idx="3">
                  <c:v>3348</c:v>
                </c:pt>
                <c:pt idx="4">
                  <c:v>4416</c:v>
                </c:pt>
                <c:pt idx="5">
                  <c:v>5484</c:v>
                </c:pt>
                <c:pt idx="6">
                  <c:v>5484</c:v>
                </c:pt>
                <c:pt idx="7">
                  <c:v>5484</c:v>
                </c:pt>
                <c:pt idx="8">
                  <c:v>5484</c:v>
                </c:pt>
                <c:pt idx="9">
                  <c:v>5484</c:v>
                </c:pt>
              </c:numCache>
            </c:numRef>
          </c:val>
          <c:smooth val="0"/>
          <c:extLst>
            <c:ext xmlns:c16="http://schemas.microsoft.com/office/drawing/2014/chart" uri="{C3380CC4-5D6E-409C-BE32-E72D297353CC}">
              <c16:uniqueId val="{00000003-507D-4F71-9C58-8DC81FC694B9}"/>
            </c:ext>
          </c:extLst>
        </c:ser>
        <c:dLbls>
          <c:showLegendKey val="0"/>
          <c:showVal val="0"/>
          <c:showCatName val="0"/>
          <c:showSerName val="0"/>
          <c:showPercent val="0"/>
          <c:showBubbleSize val="0"/>
        </c:dLbls>
        <c:marker val="1"/>
        <c:smooth val="0"/>
        <c:axId val="124670720"/>
        <c:axId val="124672256"/>
      </c:lineChart>
      <c:catAx>
        <c:axId val="124670720"/>
        <c:scaling>
          <c:orientation val="minMax"/>
        </c:scaling>
        <c:delete val="0"/>
        <c:axPos val="b"/>
        <c:numFmt formatCode="General" sourceLinked="1"/>
        <c:majorTickMark val="out"/>
        <c:minorTickMark val="none"/>
        <c:tickLblPos val="low"/>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24672256"/>
        <c:crosses val="autoZero"/>
        <c:auto val="0"/>
        <c:lblAlgn val="ctr"/>
        <c:lblOffset val="100"/>
        <c:noMultiLvlLbl val="0"/>
      </c:catAx>
      <c:valAx>
        <c:axId val="1246722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2467072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000000000000022" l="0.70000000000000018" r="0.70000000000000018" t="0.75000000000000022" header="0.3000000000000001" footer="0.3000000000000001"/>
    <c:pageSetup/>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pivotSource>
    <c:name>[Digitala patientenkäter - business case ver 1.0 (2020-01-21).xlsm]-Kalkyldata-!Pivottabell2</c:name>
    <c:fmtId val="2"/>
  </c:pivotSource>
  <c:chart>
    <c:autoTitleDeleted val="1"/>
    <c:pivotFmts>
      <c:pivotFmt>
        <c:idx val="0"/>
        <c:spPr>
          <a:solidFill>
            <a:srgbClr val="98948E"/>
          </a:solidFill>
          <a:ln>
            <a:noFill/>
          </a:ln>
          <a:effectLst/>
        </c:spPr>
        <c:marker>
          <c:symbol val="none"/>
        </c:marker>
      </c:pivotFmt>
      <c:pivotFmt>
        <c:idx val="1"/>
        <c:spPr>
          <a:solidFill>
            <a:srgbClr val="0083C2"/>
          </a:solidFill>
          <a:ln>
            <a:noFill/>
          </a:ln>
          <a:effectLst/>
        </c:spPr>
        <c:marker>
          <c:symbol val="none"/>
        </c:marker>
      </c:pivotFmt>
      <c:pivotFmt>
        <c:idx val="2"/>
        <c:spPr>
          <a:solidFill>
            <a:srgbClr val="39B54A"/>
          </a:solidFill>
          <a:ln>
            <a:noFill/>
          </a:ln>
          <a:effectLst/>
        </c:spPr>
        <c:marker>
          <c:symbol val="none"/>
        </c:marker>
      </c:pivotFmt>
      <c:pivotFmt>
        <c:idx val="3"/>
        <c:spPr>
          <a:solidFill>
            <a:schemeClr val="accent1"/>
          </a:solidFill>
          <a:ln>
            <a:noFill/>
          </a:ln>
          <a:effectLst/>
        </c:spPr>
        <c:marker>
          <c:symbol val="none"/>
        </c:marker>
      </c:pivotFmt>
      <c:pivotFmt>
        <c:idx val="4"/>
        <c:spPr>
          <a:solidFill>
            <a:srgbClr val="CB4A64"/>
          </a:solidFill>
          <a:ln>
            <a:noFill/>
          </a:ln>
          <a:effectLst/>
        </c:spPr>
        <c:marker>
          <c:symbol val="none"/>
        </c:marker>
      </c:pivotFmt>
      <c:pivotFmt>
        <c:idx val="5"/>
        <c:spPr>
          <a:solidFill>
            <a:srgbClr val="CB4A64"/>
          </a:solidFill>
          <a:ln>
            <a:noFill/>
          </a:ln>
          <a:effectLst/>
        </c:spPr>
        <c:marker>
          <c:symbol val="none"/>
        </c:marker>
      </c:pivotFmt>
      <c:pivotFmt>
        <c:idx val="6"/>
        <c:spPr>
          <a:solidFill>
            <a:srgbClr val="98948E"/>
          </a:solidFill>
          <a:ln>
            <a:noFill/>
          </a:ln>
          <a:effectLst/>
        </c:spPr>
        <c:marker>
          <c:symbol val="none"/>
        </c:marker>
      </c:pivotFmt>
      <c:pivotFmt>
        <c:idx val="7"/>
        <c:spPr>
          <a:solidFill>
            <a:srgbClr val="0083C2"/>
          </a:solidFill>
          <a:ln>
            <a:noFill/>
          </a:ln>
          <a:effectLst/>
        </c:spPr>
        <c:marker>
          <c:symbol val="none"/>
        </c:marker>
      </c:pivotFmt>
      <c:pivotFmt>
        <c:idx val="8"/>
        <c:spPr>
          <a:solidFill>
            <a:srgbClr val="39B54A"/>
          </a:solidFill>
          <a:ln>
            <a:noFill/>
          </a:ln>
          <a:effectLst/>
        </c:spPr>
        <c:marker>
          <c:symbol val="none"/>
        </c:marker>
      </c:pivotFmt>
      <c:pivotFmt>
        <c:idx val="9"/>
        <c:spPr>
          <a:solidFill>
            <a:srgbClr val="CB4A64"/>
          </a:solidFill>
          <a:ln>
            <a:noFill/>
          </a:ln>
          <a:effectLst/>
        </c:spPr>
        <c:marker>
          <c:symbol val="none"/>
        </c:marker>
      </c:pivotFmt>
      <c:pivotFmt>
        <c:idx val="10"/>
        <c:spPr>
          <a:solidFill>
            <a:srgbClr val="98948E"/>
          </a:solidFill>
          <a:ln>
            <a:noFill/>
          </a:ln>
          <a:effectLst/>
        </c:spPr>
        <c:marker>
          <c:symbol val="none"/>
        </c:marker>
      </c:pivotFmt>
      <c:pivotFmt>
        <c:idx val="11"/>
        <c:spPr>
          <a:solidFill>
            <a:srgbClr val="0083C2"/>
          </a:solidFill>
          <a:ln>
            <a:noFill/>
          </a:ln>
          <a:effectLst/>
        </c:spPr>
        <c:marker>
          <c:symbol val="none"/>
        </c:marker>
      </c:pivotFmt>
      <c:pivotFmt>
        <c:idx val="12"/>
        <c:spPr>
          <a:solidFill>
            <a:srgbClr val="39B54A"/>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pivotFmt>
      <c:pivotFmt>
        <c:idx val="17"/>
        <c:spPr>
          <a:solidFill>
            <a:schemeClr val="accent1"/>
          </a:solidFill>
          <a:ln>
            <a:noFill/>
          </a:ln>
          <a:effectLst/>
        </c:spPr>
        <c:marker>
          <c:symbol val="none"/>
        </c:marker>
      </c:pivotFmt>
      <c:pivotFmt>
        <c:idx val="18"/>
        <c:spPr>
          <a:solidFill>
            <a:srgbClr val="39B54A"/>
          </a:solidFill>
          <a:ln>
            <a:noFill/>
          </a:ln>
          <a:effectLst/>
        </c:spPr>
      </c:pivotFmt>
      <c:pivotFmt>
        <c:idx val="19"/>
        <c:spPr>
          <a:solidFill>
            <a:srgbClr val="CB4A64"/>
          </a:solidFill>
          <a:ln>
            <a:noFill/>
          </a:ln>
          <a:effectLst/>
        </c:spPr>
      </c:pivotFmt>
      <c:pivotFmt>
        <c:idx val="20"/>
        <c:spPr>
          <a:solidFill>
            <a:srgbClr val="0083C2"/>
          </a:solidFill>
          <a:ln>
            <a:noFill/>
          </a:ln>
          <a:effectLst/>
        </c:spPr>
      </c:pivotFmt>
      <c:pivotFmt>
        <c:idx val="21"/>
        <c:spPr>
          <a:solidFill>
            <a:srgbClr val="54735F"/>
          </a:solidFill>
          <a:ln>
            <a:noFill/>
          </a:ln>
          <a:effectLst/>
        </c:spPr>
      </c:pivotFmt>
      <c:pivotFmt>
        <c:idx val="22"/>
        <c:spPr>
          <a:solidFill>
            <a:schemeClr val="accent1"/>
          </a:solidFill>
          <a:ln>
            <a:noFill/>
          </a:ln>
          <a:effectLst/>
        </c:spPr>
        <c:marker>
          <c:symbol val="none"/>
        </c:marker>
      </c:pivotFmt>
      <c:pivotFmt>
        <c:idx val="23"/>
        <c:spPr>
          <a:solidFill>
            <a:schemeClr val="accent1"/>
          </a:solidFill>
          <a:ln>
            <a:noFill/>
          </a:ln>
          <a:effectLst/>
        </c:spPr>
        <c:marker>
          <c:symbol val="none"/>
        </c:marker>
      </c:pivotFmt>
      <c:pivotFmt>
        <c:idx val="24"/>
        <c:spPr>
          <a:solidFill>
            <a:schemeClr val="accent1"/>
          </a:solidFill>
          <a:ln>
            <a:noFill/>
          </a:ln>
          <a:effectLst/>
        </c:spPr>
        <c:marker>
          <c:symbol val="none"/>
        </c:marker>
      </c:pivotFmt>
      <c:pivotFmt>
        <c:idx val="25"/>
        <c:spPr>
          <a:solidFill>
            <a:schemeClr val="accent1"/>
          </a:solidFill>
          <a:ln>
            <a:noFill/>
          </a:ln>
          <a:effectLst/>
        </c:spPr>
        <c:marker>
          <c:symbol val="none"/>
        </c:marker>
      </c:pivotFmt>
      <c:pivotFmt>
        <c:idx val="26"/>
        <c:spPr>
          <a:solidFill>
            <a:schemeClr val="accent1"/>
          </a:solidFill>
          <a:ln>
            <a:noFill/>
          </a:ln>
          <a:effectLst/>
        </c:spPr>
        <c:marker>
          <c:symbol val="none"/>
        </c:marker>
      </c:pivotFmt>
      <c:pivotFmt>
        <c:idx val="27"/>
        <c:spPr>
          <a:solidFill>
            <a:schemeClr val="accent1"/>
          </a:solidFill>
          <a:ln>
            <a:noFill/>
          </a:ln>
          <a:effectLst/>
        </c:spPr>
        <c:marker>
          <c:symbol val="none"/>
        </c:marker>
      </c:pivotFmt>
      <c:pivotFmt>
        <c:idx val="28"/>
        <c:spPr>
          <a:solidFill>
            <a:schemeClr val="accent1"/>
          </a:solidFill>
          <a:ln>
            <a:noFill/>
          </a:ln>
          <a:effectLst/>
        </c:spPr>
        <c:marker>
          <c:symbol val="none"/>
        </c:marker>
      </c:pivotFmt>
      <c:pivotFmt>
        <c:idx val="2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showLegendKey val="0"/>
          <c:showVal val="0"/>
          <c:showCatName val="0"/>
          <c:showSerName val="0"/>
          <c:showPercent val="0"/>
          <c:showBubbleSize val="0"/>
          <c:extLst>
            <c:ext xmlns:c15="http://schemas.microsoft.com/office/drawing/2012/chart" uri="{CE6537A1-D6FC-4f65-9D91-7224C49458BB}"/>
          </c:extLst>
        </c:dLbl>
      </c:pivotFmt>
      <c:pivotFmt>
        <c:idx val="3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showLegendKey val="0"/>
          <c:showVal val="0"/>
          <c:showCatName val="0"/>
          <c:showSerName val="0"/>
          <c:showPercent val="0"/>
          <c:showBubbleSize val="0"/>
          <c:extLst>
            <c:ext xmlns:c15="http://schemas.microsoft.com/office/drawing/2012/chart" uri="{CE6537A1-D6FC-4f65-9D91-7224C49458BB}"/>
          </c:extLst>
        </c:dLbl>
      </c:pivotFmt>
      <c:pivotFmt>
        <c:idx val="31"/>
        <c:spPr>
          <a:solidFill>
            <a:schemeClr val="accent1"/>
          </a:solidFill>
          <a:ln>
            <a:noFill/>
          </a:ln>
          <a:effectLst/>
        </c:spPr>
        <c:marker>
          <c:symbol val="none"/>
        </c:marker>
      </c:pivotFmt>
      <c:pivotFmt>
        <c:idx val="32"/>
        <c:spPr>
          <a:solidFill>
            <a:schemeClr val="accent1"/>
          </a:solidFill>
          <a:ln>
            <a:noFill/>
          </a:ln>
          <a:effectLst/>
        </c:spPr>
        <c:marker>
          <c:symbol val="none"/>
        </c:marker>
      </c:pivotFmt>
      <c:pivotFmt>
        <c:idx val="3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stacked"/>
        <c:varyColors val="0"/>
        <c:ser>
          <c:idx val="0"/>
          <c:order val="0"/>
          <c:tx>
            <c:strRef>
              <c:f>'-Kalkyldata-'!$M$9:$M$10</c:f>
              <c:strCache>
                <c:ptCount val="1"/>
                <c:pt idx="0">
                  <c:v>(tom)</c:v>
                </c:pt>
              </c:strCache>
            </c:strRef>
          </c:tx>
          <c:spPr>
            <a:solidFill>
              <a:schemeClr val="accent1"/>
            </a:solidFill>
            <a:ln>
              <a:noFill/>
            </a:ln>
            <a:effectLst/>
          </c:spPr>
          <c:invertIfNegative val="0"/>
          <c:cat>
            <c:strRef>
              <c:f>'-Kalkyldata-'!$L$11</c:f>
              <c:strCache>
                <c:ptCount val="1"/>
                <c:pt idx="0">
                  <c:v>(tom)</c:v>
                </c:pt>
              </c:strCache>
            </c:strRef>
          </c:cat>
          <c:val>
            <c:numRef>
              <c:f>'-Kalkyldata-'!$M$11</c:f>
              <c:numCache>
                <c:formatCode>General</c:formatCode>
                <c:ptCount val="1"/>
              </c:numCache>
            </c:numRef>
          </c:val>
          <c:extLst>
            <c:ext xmlns:c16="http://schemas.microsoft.com/office/drawing/2014/chart" uri="{C3380CC4-5D6E-409C-BE32-E72D297353CC}">
              <c16:uniqueId val="{00000000-7759-4AA2-82B9-A12A00CDE814}"/>
            </c:ext>
          </c:extLst>
        </c:ser>
        <c:ser>
          <c:idx val="1"/>
          <c:order val="1"/>
          <c:tx>
            <c:strRef>
              <c:f>'-Kalkyldata-'!$N$9:$N$10</c:f>
              <c:strCache>
                <c:ptCount val="1"/>
                <c:pt idx="0">
                  <c:v>3: Medium</c:v>
                </c:pt>
              </c:strCache>
            </c:strRef>
          </c:tx>
          <c:spPr>
            <a:solidFill>
              <a:schemeClr val="accent2"/>
            </a:solidFill>
            <a:ln>
              <a:noFill/>
            </a:ln>
            <a:effectLst/>
          </c:spPr>
          <c:invertIfNegative val="0"/>
          <c:cat>
            <c:strRef>
              <c:f>'-Kalkyldata-'!$L$11</c:f>
              <c:strCache>
                <c:ptCount val="1"/>
                <c:pt idx="0">
                  <c:v>(tom)</c:v>
                </c:pt>
              </c:strCache>
            </c:strRef>
          </c:cat>
          <c:val>
            <c:numRef>
              <c:f>'-Kalkyldata-'!$N$11</c:f>
              <c:numCache>
                <c:formatCode>General</c:formatCode>
                <c:ptCount val="1"/>
                <c:pt idx="0">
                  <c:v>3</c:v>
                </c:pt>
              </c:numCache>
            </c:numRef>
          </c:val>
          <c:extLst>
            <c:ext xmlns:c16="http://schemas.microsoft.com/office/drawing/2014/chart" uri="{C3380CC4-5D6E-409C-BE32-E72D297353CC}">
              <c16:uniqueId val="{00000000-939E-45F8-A827-47B3367D7FF4}"/>
            </c:ext>
          </c:extLst>
        </c:ser>
        <c:dLbls>
          <c:showLegendKey val="0"/>
          <c:showVal val="0"/>
          <c:showCatName val="0"/>
          <c:showSerName val="0"/>
          <c:showPercent val="0"/>
          <c:showBubbleSize val="0"/>
        </c:dLbls>
        <c:gapWidth val="150"/>
        <c:overlap val="100"/>
        <c:axId val="126689664"/>
        <c:axId val="126691200"/>
      </c:barChart>
      <c:catAx>
        <c:axId val="1266896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26691200"/>
        <c:crosses val="autoZero"/>
        <c:auto val="1"/>
        <c:lblAlgn val="ctr"/>
        <c:lblOffset val="100"/>
        <c:noMultiLvlLbl val="0"/>
      </c:catAx>
      <c:valAx>
        <c:axId val="1266912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2668966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000000000000022" l="0.70000000000000018" r="0.70000000000000018" t="0.75000000000000022" header="0.3000000000000001" footer="0.3000000000000001"/>
    <c:pageSetup/>
  </c:printSettings>
  <c:extLst>
    <c:ext xmlns:c14="http://schemas.microsoft.com/office/drawing/2007/8/2/chart" uri="{781A3756-C4B2-4CAC-9D66-4F8BD8637D16}">
      <c14:pivotOptions>
        <c14:dropZoneFilter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pivotSource>
    <c:name>[Digitala patientenkäter - business case ver 1.0 (2020-01-21).xlsm]-Kalkyldata-!PivotTable9</c:name>
    <c:fmtId val="10"/>
  </c:pivotSource>
  <c:chart>
    <c:autoTitleDeleted val="1"/>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pivotFmt>
      <c:pivotFmt>
        <c:idx val="3"/>
        <c:spPr>
          <a:solidFill>
            <a:schemeClr val="accent1"/>
          </a:solidFill>
          <a:ln>
            <a:noFill/>
          </a:ln>
          <a:effectLst/>
        </c:spPr>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pivotFmt>
      <c:pivotFmt>
        <c:idx val="6"/>
        <c:spPr>
          <a:solidFill>
            <a:schemeClr val="accent1"/>
          </a:solidFill>
          <a:ln>
            <a:noFill/>
          </a:ln>
          <a:effectLst/>
        </c:spPr>
      </c:pivotFmt>
      <c:pivotFmt>
        <c:idx val="7"/>
        <c:spPr>
          <a:solidFill>
            <a:schemeClr val="accent1"/>
          </a:solidFill>
          <a:ln>
            <a:noFill/>
          </a:ln>
          <a:effectLst/>
        </c:spPr>
      </c:pivotFmt>
      <c:pivotFmt>
        <c:idx val="8"/>
        <c:spPr>
          <a:solidFill>
            <a:schemeClr val="accent1"/>
          </a:solidFill>
          <a:ln>
            <a:noFill/>
          </a:ln>
          <a:effectLst/>
        </c:spPr>
      </c:pivotFmt>
      <c:pivotFmt>
        <c:idx val="9"/>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sv-SE"/>
            </a:p>
          </c:txPr>
          <c:showLegendKey val="0"/>
          <c:showVal val="1"/>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pivotFmt>
      <c:pivotFmt>
        <c:idx val="11"/>
        <c:spPr>
          <a:solidFill>
            <a:schemeClr val="accent1"/>
          </a:solidFill>
          <a:ln>
            <a:noFill/>
          </a:ln>
          <a:effectLst/>
        </c:spPr>
      </c:pivotFmt>
      <c:pivotFmt>
        <c:idx val="12"/>
        <c:spPr>
          <a:solidFill>
            <a:schemeClr val="accent1"/>
          </a:solidFill>
          <a:ln>
            <a:noFill/>
          </a:ln>
          <a:effectLst/>
        </c:spPr>
      </c:pivotFmt>
      <c:pivotFmt>
        <c:idx val="13"/>
        <c:spPr>
          <a:solidFill>
            <a:schemeClr val="accent1"/>
          </a:solidFill>
          <a:ln>
            <a:noFill/>
          </a:ln>
          <a:effectLst/>
        </c:spPr>
      </c:pivotFmt>
      <c:pivotFmt>
        <c:idx val="14"/>
        <c:spPr>
          <a:solidFill>
            <a:schemeClr val="accent1"/>
          </a:solidFill>
          <a:ln>
            <a:noFill/>
          </a:ln>
          <a:effectLst/>
        </c:spPr>
      </c:pivotFmt>
      <c:pivotFmt>
        <c:idx val="15"/>
        <c:spPr>
          <a:solidFill>
            <a:schemeClr val="accent1"/>
          </a:solidFill>
          <a:ln>
            <a:noFill/>
          </a:ln>
          <a:effectLst/>
        </c:spPr>
      </c:pivotFmt>
      <c:pivotFmt>
        <c:idx val="16"/>
        <c:spPr>
          <a:solidFill>
            <a:schemeClr val="accent1"/>
          </a:solidFill>
          <a:ln>
            <a:noFill/>
          </a:ln>
          <a:effectLst/>
        </c:spPr>
      </c:pivotFmt>
      <c:pivotFmt>
        <c:idx val="17"/>
        <c:spPr>
          <a:solidFill>
            <a:schemeClr val="accent1"/>
          </a:solidFill>
          <a:ln>
            <a:noFill/>
          </a:ln>
          <a:effectLst/>
        </c:spPr>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sv-SE"/>
            </a:p>
          </c:txPr>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pivotFmt>
      <c:pivotFmt>
        <c:idx val="20"/>
        <c:spPr>
          <a:solidFill>
            <a:schemeClr val="accent1"/>
          </a:solidFill>
          <a:ln>
            <a:noFill/>
          </a:ln>
          <a:effectLst/>
        </c:spPr>
      </c:pivotFmt>
      <c:pivotFmt>
        <c:idx val="21"/>
        <c:spPr>
          <a:solidFill>
            <a:schemeClr val="accent1"/>
          </a:solidFill>
          <a:ln>
            <a:noFill/>
          </a:ln>
          <a:effectLst/>
        </c:spPr>
      </c:pivotFmt>
      <c:pivotFmt>
        <c:idx val="22"/>
        <c:spPr>
          <a:solidFill>
            <a:schemeClr val="accent1"/>
          </a:solidFill>
          <a:ln>
            <a:noFill/>
          </a:ln>
          <a:effectLst/>
        </c:spPr>
      </c:pivotFmt>
      <c:pivotFmt>
        <c:idx val="23"/>
        <c:spPr>
          <a:solidFill>
            <a:schemeClr val="accent1"/>
          </a:solidFill>
          <a:ln>
            <a:noFill/>
          </a:ln>
          <a:effectLst/>
        </c:spPr>
      </c:pivotFmt>
    </c:pivotFmts>
    <c:plotArea>
      <c:layout/>
      <c:pieChart>
        <c:varyColors val="1"/>
        <c:ser>
          <c:idx val="0"/>
          <c:order val="0"/>
          <c:tx>
            <c:strRef>
              <c:f>'-Kalkyldata-'!$D$9</c:f>
              <c:strCache>
                <c:ptCount val="1"/>
                <c:pt idx="0">
                  <c:v>Summa</c:v>
                </c:pt>
              </c:strCache>
            </c:strRef>
          </c:tx>
          <c:dPt>
            <c:idx val="0"/>
            <c:bubble3D val="0"/>
            <c:spPr>
              <a:solidFill>
                <a:schemeClr val="accent1"/>
              </a:solidFill>
              <a:ln>
                <a:noFill/>
              </a:ln>
              <a:effectLst/>
            </c:spPr>
            <c:extLst>
              <c:ext xmlns:c16="http://schemas.microsoft.com/office/drawing/2014/chart" uri="{C3380CC4-5D6E-409C-BE32-E72D297353CC}">
                <c16:uniqueId val="{00000001-BE9E-4CD7-BE6C-277FD3F7682E}"/>
              </c:ext>
            </c:extLst>
          </c:dPt>
          <c:dPt>
            <c:idx val="1"/>
            <c:bubble3D val="0"/>
            <c:spPr>
              <a:solidFill>
                <a:schemeClr val="accent2"/>
              </a:solidFill>
              <a:ln>
                <a:noFill/>
              </a:ln>
              <a:effectLst/>
            </c:spPr>
            <c:extLst>
              <c:ext xmlns:c16="http://schemas.microsoft.com/office/drawing/2014/chart" uri="{C3380CC4-5D6E-409C-BE32-E72D297353CC}">
                <c16:uniqueId val="{00000003-BE9E-4CD7-BE6C-277FD3F7682E}"/>
              </c:ext>
            </c:extLst>
          </c:dPt>
          <c:dPt>
            <c:idx val="2"/>
            <c:bubble3D val="0"/>
            <c:spPr>
              <a:solidFill>
                <a:schemeClr val="accent3"/>
              </a:solidFill>
              <a:ln>
                <a:noFill/>
              </a:ln>
              <a:effectLst/>
            </c:spPr>
            <c:extLst>
              <c:ext xmlns:c16="http://schemas.microsoft.com/office/drawing/2014/chart" uri="{C3380CC4-5D6E-409C-BE32-E72D297353CC}">
                <c16:uniqueId val="{00000005-BE9E-4CD7-BE6C-277FD3F7682E}"/>
              </c:ext>
            </c:extLst>
          </c:dPt>
          <c:dPt>
            <c:idx val="3"/>
            <c:bubble3D val="0"/>
            <c:spPr>
              <a:solidFill>
                <a:schemeClr val="accent4"/>
              </a:solidFill>
              <a:ln>
                <a:noFill/>
              </a:ln>
              <a:effectLst/>
            </c:spPr>
            <c:extLst>
              <c:ext xmlns:c16="http://schemas.microsoft.com/office/drawing/2014/chart" uri="{C3380CC4-5D6E-409C-BE32-E72D297353CC}">
                <c16:uniqueId val="{00000007-AA69-4450-B667-388EBF8FCA8C}"/>
              </c:ext>
            </c:extLst>
          </c:dPt>
          <c:cat>
            <c:strRef>
              <c:f>'-Kalkyldata-'!$C$10:$C$13</c:f>
              <c:strCache>
                <c:ptCount val="3"/>
                <c:pt idx="0">
                  <c:v>(blank)</c:v>
                </c:pt>
                <c:pt idx="1">
                  <c:v>Införande</c:v>
                </c:pt>
                <c:pt idx="2">
                  <c:v>Drift/Förvaltning</c:v>
                </c:pt>
              </c:strCache>
            </c:strRef>
          </c:cat>
          <c:val>
            <c:numRef>
              <c:f>'-Kalkyldata-'!$D$10:$D$13</c:f>
              <c:numCache>
                <c:formatCode>General</c:formatCode>
                <c:ptCount val="3"/>
                <c:pt idx="0">
                  <c:v>0</c:v>
                </c:pt>
                <c:pt idx="1">
                  <c:v>356</c:v>
                </c:pt>
                <c:pt idx="2">
                  <c:v>560</c:v>
                </c:pt>
              </c:numCache>
            </c:numRef>
          </c:val>
          <c:extLst>
            <c:ext xmlns:c16="http://schemas.microsoft.com/office/drawing/2014/chart" uri="{C3380CC4-5D6E-409C-BE32-E72D297353CC}">
              <c16:uniqueId val="{00000000-504B-4734-8439-351EB4C7D084}"/>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zero"/>
    <c:showDLblsOverMax val="0"/>
  </c:chart>
  <c:spPr>
    <a:solidFill>
      <a:schemeClr val="bg1"/>
    </a:solidFill>
    <a:ln w="9525" cap="flat" cmpd="sng" algn="ctr">
      <a:noFill/>
      <a:prstDash val="solid"/>
      <a:round/>
    </a:ln>
    <a:effectLst/>
  </c:spPr>
  <c:txPr>
    <a:bodyPr/>
    <a:lstStyle/>
    <a:p>
      <a:pPr>
        <a:defRPr/>
      </a:pPr>
      <a:endParaRPr lang="sv-SE"/>
    </a:p>
  </c:txPr>
  <c:printSettings>
    <c:headerFooter/>
    <c:pageMargins b="0.75000000000000022" l="0.70000000000000018" r="0.70000000000000018" t="0.75000000000000022" header="0.3000000000000001" footer="0.3000000000000001"/>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tockChart>
        <c:ser>
          <c:idx val="0"/>
          <c:order val="0"/>
          <c:tx>
            <c:strRef>
              <c:f>'-Kalkyldata-'!$F$10</c:f>
              <c:strCache>
                <c:ptCount val="1"/>
                <c:pt idx="0">
                  <c:v>Min</c:v>
                </c:pt>
              </c:strCache>
            </c:strRef>
          </c:tx>
          <c:spPr>
            <a:ln w="25400" cap="rnd">
              <a:noFill/>
              <a:round/>
            </a:ln>
            <a:effectLst/>
          </c:spPr>
          <c:marker>
            <c:symbol val="diamond"/>
            <c:size val="8"/>
            <c:spPr>
              <a:solidFill>
                <a:srgbClr val="6280A2"/>
              </a:solidFill>
              <a:ln w="9525">
                <a:noFill/>
              </a:ln>
              <a:effectLst/>
            </c:spPr>
          </c:marker>
          <c:dLbls>
            <c:dLbl>
              <c:idx val="0"/>
              <c:layout>
                <c:manualLayout>
                  <c:x val="-0.13712615376415768"/>
                  <c:y val="1.968019680196802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2E8-4062-86EA-49452C002DC0}"/>
                </c:ext>
              </c:extLst>
            </c:dLbl>
            <c:dLbl>
              <c:idx val="1"/>
              <c:layout>
                <c:manualLayout>
                  <c:x val="-0.12837342054516904"/>
                  <c:y val="1.47601476014759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2E8-4062-86EA-49452C002DC0}"/>
                </c:ext>
              </c:extLst>
            </c:dLbl>
            <c:dLbl>
              <c:idx val="2"/>
              <c:layout>
                <c:manualLayout>
                  <c:x val="-0.12253826506584317"/>
                  <c:y val="1.9680196801967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2E8-4062-86EA-49452C002DC0}"/>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'-Kalkyldata-'!$G$9:$I$9</c:f>
              <c:strCache>
                <c:ptCount val="3"/>
                <c:pt idx="0">
                  <c:v>Nytta</c:v>
                </c:pt>
                <c:pt idx="1">
                  <c:v>Kostnad</c:v>
                </c:pt>
                <c:pt idx="2">
                  <c:v>Nettonytta</c:v>
                </c:pt>
              </c:strCache>
            </c:strRef>
          </c:cat>
          <c:val>
            <c:numRef>
              <c:f>'-Kalkyldata-'!$G$10:$I$10</c:f>
              <c:numCache>
                <c:formatCode>General</c:formatCode>
                <c:ptCount val="3"/>
                <c:pt idx="0" formatCode="0">
                  <c:v>0</c:v>
                </c:pt>
                <c:pt idx="1">
                  <c:v>940</c:v>
                </c:pt>
                <c:pt idx="2">
                  <c:v>-940</c:v>
                </c:pt>
              </c:numCache>
            </c:numRef>
          </c:val>
          <c:smooth val="0"/>
          <c:extLst>
            <c:ext xmlns:c16="http://schemas.microsoft.com/office/drawing/2014/chart" uri="{C3380CC4-5D6E-409C-BE32-E72D297353CC}">
              <c16:uniqueId val="{00000003-32E8-4062-86EA-49452C002DC0}"/>
            </c:ext>
          </c:extLst>
        </c:ser>
        <c:ser>
          <c:idx val="1"/>
          <c:order val="1"/>
          <c:tx>
            <c:strRef>
              <c:f>'-Kalkyldata-'!$F$11</c:f>
              <c:strCache>
                <c:ptCount val="1"/>
                <c:pt idx="0">
                  <c:v>Troligt</c:v>
                </c:pt>
              </c:strCache>
            </c:strRef>
          </c:tx>
          <c:spPr>
            <a:ln w="25400" cap="rnd">
              <a:noFill/>
              <a:round/>
              <a:headEnd w="med" len="lg"/>
            </a:ln>
            <a:effectLst/>
          </c:spPr>
          <c:marker>
            <c:symbol val="square"/>
            <c:size val="7"/>
            <c:spPr>
              <a:solidFill>
                <a:srgbClr val="6280A2"/>
              </a:solidFill>
              <a:ln w="9525">
                <a:noFill/>
              </a:ln>
              <a:effectLst/>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'-Kalkyldata-'!$G$9:$I$9</c:f>
              <c:strCache>
                <c:ptCount val="3"/>
                <c:pt idx="0">
                  <c:v>Nytta</c:v>
                </c:pt>
                <c:pt idx="1">
                  <c:v>Kostnad</c:v>
                </c:pt>
                <c:pt idx="2">
                  <c:v>Nettonytta</c:v>
                </c:pt>
              </c:strCache>
            </c:strRef>
          </c:cat>
          <c:val>
            <c:numRef>
              <c:f>'-Kalkyldata-'!$G$11:$I$11</c:f>
              <c:numCache>
                <c:formatCode>General</c:formatCode>
                <c:ptCount val="3"/>
                <c:pt idx="0">
                  <c:v>6400</c:v>
                </c:pt>
                <c:pt idx="1">
                  <c:v>916</c:v>
                </c:pt>
                <c:pt idx="2">
                  <c:v>5484</c:v>
                </c:pt>
              </c:numCache>
            </c:numRef>
          </c:val>
          <c:smooth val="0"/>
          <c:extLst>
            <c:ext xmlns:c16="http://schemas.microsoft.com/office/drawing/2014/chart" uri="{C3380CC4-5D6E-409C-BE32-E72D297353CC}">
              <c16:uniqueId val="{00000004-32E8-4062-86EA-49452C002DC0}"/>
            </c:ext>
          </c:extLst>
        </c:ser>
        <c:ser>
          <c:idx val="2"/>
          <c:order val="2"/>
          <c:tx>
            <c:strRef>
              <c:f>'-Kalkyldata-'!$F$12</c:f>
              <c:strCache>
                <c:ptCount val="1"/>
                <c:pt idx="0">
                  <c:v>Max</c:v>
                </c:pt>
              </c:strCache>
            </c:strRef>
          </c:tx>
          <c:spPr>
            <a:ln w="25400" cap="rnd">
              <a:noFill/>
              <a:round/>
            </a:ln>
            <a:effectLst/>
          </c:spPr>
          <c:marker>
            <c:symbol val="diamond"/>
            <c:size val="8"/>
            <c:spPr>
              <a:solidFill>
                <a:srgbClr val="6280A2"/>
              </a:solidFill>
              <a:ln w="9525">
                <a:noFill/>
              </a:ln>
              <a:effectLst/>
            </c:spPr>
          </c:marker>
          <c:dLbls>
            <c:dLbl>
              <c:idx val="0"/>
              <c:layout>
                <c:manualLayout>
                  <c:x val="-5.3488307325663248E-17"/>
                  <c:y val="-1.968019680196802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2E8-4062-86EA-49452C002DC0}"/>
                </c:ext>
              </c:extLst>
            </c:dLbl>
            <c:dLbl>
              <c:idx val="1"/>
              <c:layout>
                <c:manualLayout>
                  <c:x val="-1.0697661465132651E-16"/>
                  <c:y val="-5.904059040590415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2E8-4062-86EA-49452C002DC0}"/>
                </c:ext>
              </c:extLst>
            </c:dLbl>
            <c:dLbl>
              <c:idx val="2"/>
              <c:layout>
                <c:manualLayout>
                  <c:x val="-2.1395322930265302E-16"/>
                  <c:y val="-2.952029520295202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2E8-4062-86EA-49452C002DC0}"/>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'-Kalkyldata-'!$G$9:$I$9</c:f>
              <c:strCache>
                <c:ptCount val="3"/>
                <c:pt idx="0">
                  <c:v>Nytta</c:v>
                </c:pt>
                <c:pt idx="1">
                  <c:v>Kostnad</c:v>
                </c:pt>
                <c:pt idx="2">
                  <c:v>Nettonytta</c:v>
                </c:pt>
              </c:strCache>
            </c:strRef>
          </c:cat>
          <c:val>
            <c:numRef>
              <c:f>'-Kalkyldata-'!$G$12:$I$12</c:f>
              <c:numCache>
                <c:formatCode>General</c:formatCode>
                <c:ptCount val="3"/>
                <c:pt idx="0">
                  <c:v>0</c:v>
                </c:pt>
                <c:pt idx="1">
                  <c:v>940</c:v>
                </c:pt>
                <c:pt idx="2">
                  <c:v>-940</c:v>
                </c:pt>
              </c:numCache>
            </c:numRef>
          </c:val>
          <c:smooth val="0"/>
          <c:extLst>
            <c:ext xmlns:c16="http://schemas.microsoft.com/office/drawing/2014/chart" uri="{C3380CC4-5D6E-409C-BE32-E72D297353CC}">
              <c16:uniqueId val="{00000008-32E8-4062-86EA-49452C002DC0}"/>
            </c:ext>
          </c:extLst>
        </c:ser>
        <c:dLbls>
          <c:showLegendKey val="0"/>
          <c:showVal val="0"/>
          <c:showCatName val="0"/>
          <c:showSerName val="0"/>
          <c:showPercent val="0"/>
          <c:showBubbleSize val="0"/>
        </c:dLbls>
        <c:hiLowLines>
          <c:spPr>
            <a:ln w="34925" cap="flat" cmpd="sng" algn="ctr">
              <a:solidFill>
                <a:srgbClr val="6280A2"/>
              </a:solidFill>
              <a:round/>
            </a:ln>
            <a:effectLst/>
          </c:spPr>
        </c:hiLowLines>
        <c:axId val="126299136"/>
        <c:axId val="126333696"/>
      </c:stockChart>
      <c:catAx>
        <c:axId val="12629913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26333696"/>
        <c:crosses val="autoZero"/>
        <c:auto val="1"/>
        <c:lblAlgn val="ctr"/>
        <c:lblOffset val="100"/>
        <c:noMultiLvlLbl val="0"/>
      </c:catAx>
      <c:valAx>
        <c:axId val="1263336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262991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000000000000022" l="0.70000000000000018" r="0.70000000000000018" t="0.75000000000000022" header="0.3000000000000001" footer="0.30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ubbleChart>
        <c:varyColors val="0"/>
        <c:ser>
          <c:idx val="9"/>
          <c:order val="0"/>
          <c:tx>
            <c:v>Nettonytta</c:v>
          </c:tx>
          <c:spPr>
            <a:solidFill>
              <a:schemeClr val="accent1">
                <a:lumMod val="80000"/>
                <a:alpha val="75000"/>
              </a:schemeClr>
            </a:solidFill>
            <a:ln w="25400">
              <a:noFill/>
            </a:ln>
            <a:effectLst/>
          </c:spPr>
          <c:invertIfNegative val="0"/>
          <c:xVal>
            <c:numRef>
              <c:f>Genomförbarhet!$F$1</c:f>
              <c:numCache>
                <c:formatCode>0.0</c:formatCode>
                <c:ptCount val="1"/>
                <c:pt idx="0">
                  <c:v>3.4</c:v>
                </c:pt>
              </c:numCache>
            </c:numRef>
          </c:xVal>
          <c:yVal>
            <c:numRef>
              <c:f>Angelägenhet!$F$2</c:f>
              <c:numCache>
                <c:formatCode>General</c:formatCode>
                <c:ptCount val="1"/>
                <c:pt idx="0">
                  <c:v>3.75</c:v>
                </c:pt>
              </c:numCache>
            </c:numRef>
          </c:yVal>
          <c:bubbleSize>
            <c:numRef>
              <c:f>'Business Case'!$BF$32</c:f>
              <c:numCache>
                <c:formatCode>#,##0</c:formatCode>
                <c:ptCount val="1"/>
                <c:pt idx="0">
                  <c:v>5484</c:v>
                </c:pt>
              </c:numCache>
            </c:numRef>
          </c:bubbleSize>
          <c:bubble3D val="0"/>
          <c:extLst>
            <c:ext xmlns:c16="http://schemas.microsoft.com/office/drawing/2014/chart" uri="{C3380CC4-5D6E-409C-BE32-E72D297353CC}">
              <c16:uniqueId val="{00000000-B8BC-4724-BD7F-4A81599C56C1}"/>
            </c:ext>
          </c:extLst>
        </c:ser>
        <c:dLbls>
          <c:showLegendKey val="0"/>
          <c:showVal val="0"/>
          <c:showCatName val="0"/>
          <c:showSerName val="0"/>
          <c:showPercent val="0"/>
          <c:showBubbleSize val="0"/>
        </c:dLbls>
        <c:bubbleScale val="100"/>
        <c:showNegBubbles val="0"/>
        <c:axId val="126375040"/>
        <c:axId val="126376960"/>
      </c:bubbleChart>
      <c:valAx>
        <c:axId val="126375040"/>
        <c:scaling>
          <c:orientation val="minMax"/>
          <c:max val="5"/>
          <c:min val="1"/>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Genomförbarhet</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26376960"/>
        <c:crosses val="autoZero"/>
        <c:crossBetween val="midCat"/>
        <c:majorUnit val="1"/>
        <c:minorUnit val="1"/>
      </c:valAx>
      <c:valAx>
        <c:axId val="126376960"/>
        <c:scaling>
          <c:orientation val="minMax"/>
          <c:max val="5"/>
          <c:min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Angelägenhet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26375040"/>
        <c:crosses val="autoZero"/>
        <c:crossBetween val="midCat"/>
        <c:majorUnit val="1"/>
        <c:minorUnit val="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000000000000022" l="0.70000000000000018" r="0.70000000000000018" t="0.75000000000000022" header="0.3000000000000001" footer="0.30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pivotSource>
    <c:name>[Digitala patientenkäter - business case ver 1.0 (2020-01-21).xlsm]-Kalkyldata-!Pivottabell1</c:name>
    <c:fmtId val="2"/>
  </c:pivotSource>
  <c:chart>
    <c:autoTitleDeleted val="1"/>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sv-SE"/>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pivotFmt>
      <c:pivotFmt>
        <c:idx val="8"/>
        <c:spPr>
          <a:solidFill>
            <a:schemeClr val="accent1"/>
          </a:solidFill>
          <a:ln>
            <a:noFill/>
          </a:ln>
          <a:effectLst/>
        </c:spPr>
      </c:pivotFmt>
      <c:pivotFmt>
        <c:idx val="9"/>
        <c:spPr>
          <a:solidFill>
            <a:schemeClr val="accent1"/>
          </a:solidFill>
          <a:ln>
            <a:noFill/>
          </a:ln>
          <a:effectLst/>
        </c:spPr>
      </c:pivotFmt>
      <c:pivotFmt>
        <c:idx val="10"/>
        <c:spPr>
          <a:solidFill>
            <a:schemeClr val="accent1"/>
          </a:solidFill>
          <a:ln>
            <a:noFill/>
          </a:ln>
          <a:effectLst/>
        </c:spPr>
      </c:pivotFmt>
      <c:pivotFmt>
        <c:idx val="11"/>
        <c:spPr>
          <a:solidFill>
            <a:schemeClr val="accent1"/>
          </a:solidFill>
          <a:ln>
            <a:noFill/>
          </a:ln>
          <a:effectLst/>
        </c:spPr>
      </c:pivotFmt>
      <c:pivotFmt>
        <c:idx val="12"/>
        <c:spPr>
          <a:solidFill>
            <a:schemeClr val="accent1"/>
          </a:solidFill>
          <a:ln>
            <a:noFill/>
          </a:ln>
          <a:effectLst/>
        </c:spPr>
      </c:pivotFmt>
      <c:pivotFmt>
        <c:idx val="13"/>
        <c:spPr>
          <a:solidFill>
            <a:schemeClr val="accent1"/>
          </a:solidFill>
          <a:ln>
            <a:noFill/>
          </a:ln>
          <a:effectLst/>
        </c:spPr>
      </c:pivotFmt>
    </c:pivotFmts>
    <c:plotArea>
      <c:layout/>
      <c:pieChart>
        <c:varyColors val="1"/>
        <c:ser>
          <c:idx val="0"/>
          <c:order val="0"/>
          <c:tx>
            <c:strRef>
              <c:f>'-Kalkyldata-'!$G$21</c:f>
              <c:strCache>
                <c:ptCount val="1"/>
                <c:pt idx="0">
                  <c:v>Summa</c:v>
                </c:pt>
              </c:strCache>
            </c:strRef>
          </c:tx>
          <c:dPt>
            <c:idx val="0"/>
            <c:bubble3D val="0"/>
            <c:spPr>
              <a:solidFill>
                <a:schemeClr val="accent1"/>
              </a:solidFill>
              <a:ln>
                <a:noFill/>
              </a:ln>
              <a:effectLst/>
            </c:spPr>
            <c:extLst>
              <c:ext xmlns:c16="http://schemas.microsoft.com/office/drawing/2014/chart" uri="{C3380CC4-5D6E-409C-BE32-E72D297353CC}">
                <c16:uniqueId val="{00000001-FD15-4090-8EFB-FE4CACBAEA04}"/>
              </c:ext>
            </c:extLst>
          </c:dPt>
          <c:dPt>
            <c:idx val="1"/>
            <c:bubble3D val="0"/>
            <c:spPr>
              <a:solidFill>
                <a:schemeClr val="accent3"/>
              </a:solidFill>
              <a:ln>
                <a:noFill/>
              </a:ln>
              <a:effectLst/>
            </c:spPr>
            <c:extLst>
              <c:ext xmlns:c16="http://schemas.microsoft.com/office/drawing/2014/chart" uri="{C3380CC4-5D6E-409C-BE32-E72D297353CC}">
                <c16:uniqueId val="{00000003-FD15-4090-8EFB-FE4CACBAEA04}"/>
              </c:ext>
            </c:extLst>
          </c:dPt>
          <c:dPt>
            <c:idx val="2"/>
            <c:bubble3D val="0"/>
            <c:spPr>
              <a:solidFill>
                <a:schemeClr val="accent5"/>
              </a:solidFill>
              <a:ln>
                <a:noFill/>
              </a:ln>
              <a:effectLst/>
            </c:spPr>
            <c:extLst>
              <c:ext xmlns:c16="http://schemas.microsoft.com/office/drawing/2014/chart" uri="{C3380CC4-5D6E-409C-BE32-E72D297353CC}">
                <c16:uniqueId val="{00000005-FD15-4090-8EFB-FE4CACBAEA04}"/>
              </c:ext>
            </c:extLst>
          </c:dPt>
          <c:dPt>
            <c:idx val="3"/>
            <c:bubble3D val="0"/>
            <c:spPr>
              <a:solidFill>
                <a:schemeClr val="accent1">
                  <a:lumMod val="60000"/>
                </a:schemeClr>
              </a:solidFill>
              <a:ln>
                <a:noFill/>
              </a:ln>
              <a:effectLst/>
            </c:spPr>
            <c:extLst>
              <c:ext xmlns:c16="http://schemas.microsoft.com/office/drawing/2014/chart" uri="{C3380CC4-5D6E-409C-BE32-E72D297353CC}">
                <c16:uniqueId val="{00000007-FD15-4090-8EFB-FE4CACBAEA04}"/>
              </c:ext>
            </c:extLst>
          </c:dPt>
          <c:cat>
            <c:strRef>
              <c:f>'-Kalkyldata-'!$F$22:$F$26</c:f>
              <c:strCache>
                <c:ptCount val="4"/>
                <c:pt idx="0">
                  <c:v>ANOPIVA</c:v>
                </c:pt>
                <c:pt idx="1">
                  <c:v>Folkhälsa</c:v>
                </c:pt>
                <c:pt idx="2">
                  <c:v>Biobanken Norr</c:v>
                </c:pt>
                <c:pt idx="3">
                  <c:v>(blank)</c:v>
                </c:pt>
              </c:strCache>
            </c:strRef>
          </c:cat>
          <c:val>
            <c:numRef>
              <c:f>'-Kalkyldata-'!$G$22:$G$26</c:f>
              <c:numCache>
                <c:formatCode>#,##0</c:formatCode>
                <c:ptCount val="4"/>
                <c:pt idx="0">
                  <c:v>4400</c:v>
                </c:pt>
                <c:pt idx="1">
                  <c:v>1295</c:v>
                </c:pt>
                <c:pt idx="2">
                  <c:v>705</c:v>
                </c:pt>
                <c:pt idx="3">
                  <c:v>0</c:v>
                </c:pt>
              </c:numCache>
            </c:numRef>
          </c:val>
          <c:extLst>
            <c:ext xmlns:c16="http://schemas.microsoft.com/office/drawing/2014/chart" uri="{C3380CC4-5D6E-409C-BE32-E72D297353CC}">
              <c16:uniqueId val="{00000004-89C0-49C0-AECC-3EF62436F775}"/>
            </c:ext>
          </c:extLst>
        </c:ser>
        <c:dLbls>
          <c:showLegendKey val="0"/>
          <c:showVal val="0"/>
          <c:showCatName val="0"/>
          <c:showSerName val="0"/>
          <c:showPercent val="0"/>
          <c:showBubbleSize val="0"/>
          <c:showLeaderLines val="1"/>
        </c:dLbls>
        <c:firstSliceAng val="160"/>
      </c:pieChart>
      <c:spPr>
        <a:noFill/>
        <a:ln>
          <a:noFill/>
        </a:ln>
        <a:effectLst/>
      </c:spPr>
    </c:plotArea>
    <c:legend>
      <c:legendPos val="r"/>
      <c:layout>
        <c:manualLayout>
          <c:xMode val="edge"/>
          <c:yMode val="edge"/>
          <c:x val="0.74320443110800283"/>
          <c:y val="0.30791881837161533"/>
          <c:w val="0.23960359181463348"/>
          <c:h val="0.3288752002060559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sv-SE"/>
        </a:p>
      </c:txPr>
    </c:legend>
    <c:plotVisOnly val="1"/>
    <c:dispBlanksAs val="zero"/>
    <c:showDLblsOverMax val="0"/>
  </c:chart>
  <c:spPr>
    <a:solidFill>
      <a:schemeClr val="bg1"/>
    </a:solidFill>
    <a:ln w="6350" cap="flat" cmpd="sng" algn="ctr">
      <a:noFill/>
      <a:prstDash val="solid"/>
      <a:round/>
    </a:ln>
    <a:effectLst/>
  </c:spPr>
  <c:txPr>
    <a:bodyPr/>
    <a:lstStyle/>
    <a:p>
      <a:pPr>
        <a:defRPr>
          <a:latin typeface="Arial" panose="020B0604020202020204" pitchFamily="34" charset="0"/>
          <a:cs typeface="Arial" panose="020B0604020202020204" pitchFamily="34" charset="0"/>
        </a:defRPr>
      </a:pPr>
      <a:endParaRPr lang="sv-SE"/>
    </a:p>
  </c:txPr>
  <c:printSettings>
    <c:headerFooter/>
    <c:pageMargins b="0.75000000000000022" l="0.70000000000000018" r="0.70000000000000018" t="0.75000000000000022" header="0.3000000000000001" footer="0.30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pivotSource>
    <c:name>[Digitala patientenkäter - business case ver 1.0 (2020-01-21).xlsm]-Kalkyldata-!Pivottabell3</c:name>
    <c:fmtId val="8"/>
  </c:pivotSource>
  <c:chart>
    <c:autoTitleDeleted val="1"/>
    <c:pivotFmts>
      <c:pivotFmt>
        <c:idx val="0"/>
        <c:spPr>
          <a:solidFill>
            <a:schemeClr val="accent1"/>
          </a:solidFill>
          <a:ln w="19050">
            <a:solidFill>
              <a:schemeClr val="lt1"/>
            </a:solidFill>
          </a:ln>
          <a:effectLst/>
        </c:spPr>
        <c:marker>
          <c:symbol val="none"/>
        </c:marker>
      </c:pivotFmt>
      <c:pivotFmt>
        <c:idx val="1"/>
        <c:spPr>
          <a:solidFill>
            <a:schemeClr val="accent1"/>
          </a:solidFill>
          <a:ln w="19050">
            <a:solidFill>
              <a:schemeClr val="lt1"/>
            </a:solidFill>
          </a:ln>
          <a:effectLst/>
        </c:spPr>
        <c:marker>
          <c:symbol val="none"/>
        </c:marker>
      </c:pivotFmt>
      <c:pivotFmt>
        <c:idx val="2"/>
        <c:spPr>
          <a:solidFill>
            <a:schemeClr val="accent1"/>
          </a:solidFill>
          <a:ln w="19050">
            <a:solidFill>
              <a:schemeClr val="lt1"/>
            </a:solidFill>
          </a:ln>
          <a:effectLst/>
        </c:spPr>
      </c:pivotFmt>
      <c:pivotFmt>
        <c:idx val="3"/>
        <c:spPr>
          <a:solidFill>
            <a:schemeClr val="accent1"/>
          </a:solidFill>
          <a:ln w="19050">
            <a:solidFill>
              <a:schemeClr val="lt1"/>
            </a:solidFill>
          </a:ln>
          <a:effectLst/>
        </c:spPr>
      </c:pivotFmt>
      <c:pivotFmt>
        <c:idx val="4"/>
        <c:spPr>
          <a:solidFill>
            <a:srgbClr val="98948E"/>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w="19050">
            <a:solidFill>
              <a:schemeClr val="lt1"/>
            </a:solidFill>
          </a:ln>
          <a:effectLst/>
        </c:spPr>
      </c:pivotFmt>
      <c:pivotFmt>
        <c:idx val="6"/>
        <c:spPr>
          <a:solidFill>
            <a:srgbClr val="98948E"/>
          </a:solidFill>
          <a:ln w="19050">
            <a:solidFill>
              <a:schemeClr val="lt1"/>
            </a:solidFill>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bestFit"/>
          <c:showLegendKey val="0"/>
          <c:showVal val="1"/>
          <c:showCatName val="0"/>
          <c:showSerName val="0"/>
          <c:showPercent val="0"/>
          <c:showBubbleSize val="0"/>
          <c:extLst>
            <c:ext xmlns:c15="http://schemas.microsoft.com/office/drawing/2012/chart" uri="{CE6537A1-D6FC-4f65-9D91-7224C49458BB}"/>
          </c:extLst>
        </c:dLbl>
      </c:pivotFmt>
      <c:pivotFmt>
        <c:idx val="7"/>
        <c:spPr>
          <a:solidFill>
            <a:srgbClr val="98948E"/>
          </a:solidFill>
          <a:ln w="19050">
            <a:solidFill>
              <a:schemeClr val="lt1"/>
            </a:solidFill>
          </a:ln>
          <a:effectLst/>
        </c:spPr>
      </c:pivotFmt>
      <c:pivotFmt>
        <c:idx val="8"/>
        <c:spPr>
          <a:solidFill>
            <a:srgbClr val="98948E"/>
          </a:solidFill>
          <a:ln w="19050">
            <a:solidFill>
              <a:schemeClr val="lt1"/>
            </a:solidFill>
          </a:ln>
          <a:effectLst/>
        </c:spPr>
      </c:pivotFmt>
      <c:pivotFmt>
        <c:idx val="9"/>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w="19050">
            <a:solidFill>
              <a:schemeClr val="lt1"/>
            </a:solidFill>
          </a:ln>
          <a:effectLst/>
        </c:spPr>
      </c:pivotFmt>
      <c:pivotFmt>
        <c:idx val="11"/>
        <c:spPr>
          <a:solidFill>
            <a:schemeClr val="accent1"/>
          </a:solidFill>
          <a:ln w="19050">
            <a:solidFill>
              <a:schemeClr val="lt1"/>
            </a:solidFill>
          </a:ln>
          <a:effectLst/>
        </c:spPr>
      </c:pivotFmt>
      <c:pivotFmt>
        <c:idx val="12"/>
        <c:spPr>
          <a:solidFill>
            <a:schemeClr val="accent1"/>
          </a:solidFill>
          <a:ln w="19050">
            <a:solidFill>
              <a:schemeClr val="lt1"/>
            </a:solidFill>
          </a:ln>
          <a:effectLst/>
        </c:spPr>
      </c:pivotFmt>
      <c:pivotFmt>
        <c:idx val="13"/>
        <c:spPr>
          <a:solidFill>
            <a:schemeClr val="accent1"/>
          </a:solidFill>
          <a:ln w="19050">
            <a:solidFill>
              <a:schemeClr val="lt1"/>
            </a:solidFill>
          </a:ln>
          <a:effectLst/>
        </c:spPr>
      </c:pivotFmt>
      <c:pivotFmt>
        <c:idx val="14"/>
        <c:spPr>
          <a:solidFill>
            <a:schemeClr val="accent1"/>
          </a:solidFill>
          <a:ln w="19050">
            <a:solidFill>
              <a:schemeClr val="lt1"/>
            </a:solidFill>
          </a:ln>
          <a:effectLst/>
        </c:spPr>
      </c:pivotFmt>
    </c:pivotFmts>
    <c:plotArea>
      <c:layout>
        <c:manualLayout>
          <c:layoutTarget val="inner"/>
          <c:xMode val="edge"/>
          <c:yMode val="edge"/>
          <c:x val="5.146198830409357E-2"/>
          <c:y val="0.13234389763138174"/>
          <c:w val="0.60693944835842906"/>
          <c:h val="0.83875649578079692"/>
        </c:manualLayout>
      </c:layout>
      <c:pieChart>
        <c:varyColors val="1"/>
        <c:ser>
          <c:idx val="0"/>
          <c:order val="0"/>
          <c:tx>
            <c:strRef>
              <c:f>'-Kalkyldata-'!$G$33</c:f>
              <c:strCache>
                <c:ptCount val="1"/>
                <c:pt idx="0">
                  <c:v>Summa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EAB-4B0E-B7A0-715F6F34CE9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EAB-4B0E-B7A0-715F6F34CE9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A20-4A93-A293-D8E517D898B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C91-4E5D-9E3E-83A6FE6B2AC8}"/>
              </c:ext>
            </c:extLst>
          </c:dPt>
          <c:cat>
            <c:strRef>
              <c:f>'-Kalkyldata-'!$F$34:$F$37</c:f>
              <c:strCache>
                <c:ptCount val="3"/>
                <c:pt idx="0">
                  <c:v>(blank)</c:v>
                </c:pt>
                <c:pt idx="1">
                  <c:v>Reducerad personalkostnad</c:v>
                </c:pt>
                <c:pt idx="2">
                  <c:v>Övriga besparingar</c:v>
                </c:pt>
              </c:strCache>
            </c:strRef>
          </c:cat>
          <c:val>
            <c:numRef>
              <c:f>'-Kalkyldata-'!$G$34:$G$37</c:f>
              <c:numCache>
                <c:formatCode>#,##0</c:formatCode>
                <c:ptCount val="3"/>
                <c:pt idx="0">
                  <c:v>0</c:v>
                </c:pt>
                <c:pt idx="1">
                  <c:v>5105</c:v>
                </c:pt>
                <c:pt idx="2">
                  <c:v>1295</c:v>
                </c:pt>
              </c:numCache>
            </c:numRef>
          </c:val>
          <c:extLst>
            <c:ext xmlns:c16="http://schemas.microsoft.com/office/drawing/2014/chart" uri="{C3380CC4-5D6E-409C-BE32-E72D297353CC}">
              <c16:uniqueId val="{00000004-FEAB-4B0E-B7A0-715F6F34CE9D}"/>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zero"/>
    <c:showDLblsOverMax val="0"/>
  </c:chart>
  <c:spPr>
    <a:solidFill>
      <a:schemeClr val="bg1"/>
    </a:solidFill>
    <a:ln w="9525" cap="flat" cmpd="sng" algn="ctr">
      <a:noFill/>
      <a:round/>
    </a:ln>
    <a:effectLst/>
  </c:spPr>
  <c:txPr>
    <a:bodyPr/>
    <a:lstStyle/>
    <a:p>
      <a:pPr>
        <a:defRPr/>
      </a:pPr>
      <a:endParaRPr lang="sv-SE"/>
    </a:p>
  </c:txPr>
  <c:printSettings>
    <c:headerFooter/>
    <c:pageMargins b="0.75000000000000022" l="0.70000000000000018" r="0.70000000000000018" t="0.75000000000000022" header="0.3000000000000001" footer="0.3000000000000001"/>
    <c:pageSetup/>
  </c:printSettings>
  <c:extLst>
    <c:ext xmlns:c14="http://schemas.microsoft.com/office/drawing/2007/8/2/chart" uri="{781A3756-C4B2-4CAC-9D66-4F8BD8637D16}">
      <c14:pivotOptions>
        <c14:dropZoneFilter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pivotSource>
    <c:name>[Digitala patientenkäter - business case ver 1.0 (2020-01-21).xlsm]-Kalkyldata-!Pivottabell5</c:name>
    <c:fmtId val="11"/>
  </c:pivotSource>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rgbClr val="39B54A"/>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5890517779164065"/>
          <c:y val="5.2009456264775406E-2"/>
          <c:w val="0.20455183359937423"/>
          <c:h val="0.83830606280597908"/>
        </c:manualLayout>
      </c:layout>
      <c:barChart>
        <c:barDir val="bar"/>
        <c:grouping val="clustered"/>
        <c:varyColors val="0"/>
        <c:ser>
          <c:idx val="0"/>
          <c:order val="0"/>
          <c:tx>
            <c:strRef>
              <c:f>'-Kalkyldata-'!$M$33</c:f>
              <c:strCache>
                <c:ptCount val="1"/>
                <c:pt idx="0">
                  <c:v>Summa</c:v>
                </c:pt>
              </c:strCache>
            </c:strRef>
          </c:tx>
          <c:spPr>
            <a:solidFill>
              <a:srgbClr val="39B54A"/>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'-Kalkyldata-'!$L$34:$L$38</c:f>
              <c:strCache>
                <c:ptCount val="4"/>
                <c:pt idx="0">
                  <c:v>(blank) @ (blank)</c:v>
                </c:pt>
                <c:pt idx="1">
                  <c:v>Reducerad personalkostnad @ Biobanken Norr</c:v>
                </c:pt>
                <c:pt idx="2">
                  <c:v>Övriga besparingar @ Folkhälsa</c:v>
                </c:pt>
                <c:pt idx="3">
                  <c:v>Reducerad personalkostnad @ ANOPIVA</c:v>
                </c:pt>
              </c:strCache>
            </c:strRef>
          </c:cat>
          <c:val>
            <c:numRef>
              <c:f>'-Kalkyldata-'!$M$34:$M$38</c:f>
              <c:numCache>
                <c:formatCode>#,##0</c:formatCode>
                <c:ptCount val="4"/>
                <c:pt idx="0">
                  <c:v>0</c:v>
                </c:pt>
                <c:pt idx="1">
                  <c:v>705</c:v>
                </c:pt>
                <c:pt idx="2">
                  <c:v>1295</c:v>
                </c:pt>
                <c:pt idx="3">
                  <c:v>4400</c:v>
                </c:pt>
              </c:numCache>
            </c:numRef>
          </c:val>
          <c:extLst>
            <c:ext xmlns:c16="http://schemas.microsoft.com/office/drawing/2014/chart" uri="{C3380CC4-5D6E-409C-BE32-E72D297353CC}">
              <c16:uniqueId val="{00000000-CF21-4BB2-9AB9-E1FE06ACD1F1}"/>
            </c:ext>
          </c:extLst>
        </c:ser>
        <c:dLbls>
          <c:showLegendKey val="0"/>
          <c:showVal val="0"/>
          <c:showCatName val="0"/>
          <c:showSerName val="0"/>
          <c:showPercent val="0"/>
          <c:showBubbleSize val="0"/>
        </c:dLbls>
        <c:gapWidth val="182"/>
        <c:axId val="126545920"/>
        <c:axId val="126547456"/>
      </c:barChart>
      <c:catAx>
        <c:axId val="12654592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26547456"/>
        <c:crosses val="autoZero"/>
        <c:auto val="1"/>
        <c:lblAlgn val="ctr"/>
        <c:lblOffset val="100"/>
        <c:noMultiLvlLbl val="0"/>
      </c:catAx>
      <c:valAx>
        <c:axId val="12654745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2654592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000000000000022" l="0.70000000000000018" r="0.70000000000000018" t="0.75000000000000022" header="0.3000000000000001" footer="0.3000000000000001"/>
    <c:pageSetup/>
  </c:printSettings>
  <c:extLst>
    <c:ext xmlns:c14="http://schemas.microsoft.com/office/drawing/2007/8/2/chart" uri="{781A3756-C4B2-4CAC-9D66-4F8BD8637D16}">
      <c14:pivotOptions>
        <c14:dropZoneFilter val="1"/>
        <c14:dropZonesVisible val="1"/>
      </c14:pivotOptions>
    </c:ext>
    <c:ext xmlns:c16="http://schemas.microsoft.com/office/drawing/2014/chart" uri="{E28EC0CA-F0BB-4C9C-879D-F8772B89E7AC}">
      <c16:pivotOptions16>
        <c16:showExpandCollapseFieldButtons val="1"/>
      </c16:pivotOptions16>
    </c:ext>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pivotSource>
    <c:name>[Digitala patientenkäter - business case ver 1.0 (2020-01-21).xlsm]-Kalkyldata-!Pivottabell6</c:name>
    <c:fmtId val="2"/>
  </c:pivotSource>
  <c:chart>
    <c:autoTitleDeleted val="1"/>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rgbClr val="39B54A"/>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76824557799840276"/>
          <c:y val="5.3140096618357474E-2"/>
          <c:w val="0.19326166837840922"/>
          <c:h val="0.83479097721480511"/>
        </c:manualLayout>
      </c:layout>
      <c:barChart>
        <c:barDir val="bar"/>
        <c:grouping val="clustered"/>
        <c:varyColors val="0"/>
        <c:ser>
          <c:idx val="0"/>
          <c:order val="0"/>
          <c:tx>
            <c:strRef>
              <c:f>'-Kalkyldata-'!$M$21</c:f>
              <c:strCache>
                <c:ptCount val="1"/>
                <c:pt idx="0">
                  <c:v>Summa</c:v>
                </c:pt>
              </c:strCache>
            </c:strRef>
          </c:tx>
          <c:spPr>
            <a:solidFill>
              <a:srgbClr val="39B54A"/>
            </a:solidFill>
            <a:ln>
              <a:noFill/>
            </a:ln>
            <a:effectLst/>
          </c:spPr>
          <c:invertIfNegative val="0"/>
          <c:cat>
            <c:strRef>
              <c:f>'-Kalkyldata-'!$L$22:$L$23</c:f>
              <c:strCache>
                <c:ptCount val="1"/>
                <c:pt idx="0">
                  <c:v>(blank) @ (blank)</c:v>
                </c:pt>
              </c:strCache>
            </c:strRef>
          </c:cat>
          <c:val>
            <c:numRef>
              <c:f>'-Kalkyldata-'!$M$22:$M$23</c:f>
              <c:numCache>
                <c:formatCode>General</c:formatCode>
                <c:ptCount val="1"/>
                <c:pt idx="0">
                  <c:v>9</c:v>
                </c:pt>
              </c:numCache>
            </c:numRef>
          </c:val>
          <c:extLst>
            <c:ext xmlns:c16="http://schemas.microsoft.com/office/drawing/2014/chart" uri="{C3380CC4-5D6E-409C-BE32-E72D297353CC}">
              <c16:uniqueId val="{00000000-DE91-4E0F-BE7B-DADD2918ACD8}"/>
            </c:ext>
          </c:extLst>
        </c:ser>
        <c:dLbls>
          <c:showLegendKey val="0"/>
          <c:showVal val="0"/>
          <c:showCatName val="0"/>
          <c:showSerName val="0"/>
          <c:showPercent val="0"/>
          <c:showBubbleSize val="0"/>
        </c:dLbls>
        <c:gapWidth val="219"/>
        <c:axId val="126568704"/>
        <c:axId val="126582784"/>
      </c:barChart>
      <c:catAx>
        <c:axId val="12656870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26582784"/>
        <c:crosses val="autoZero"/>
        <c:auto val="1"/>
        <c:lblAlgn val="ctr"/>
        <c:lblOffset val="100"/>
        <c:noMultiLvlLbl val="0"/>
      </c:catAx>
      <c:valAx>
        <c:axId val="126582784"/>
        <c:scaling>
          <c:orientation val="minMax"/>
          <c:max val="4"/>
          <c:min val="1"/>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26568704"/>
        <c:crosses val="autoZero"/>
        <c:crossBetween val="between"/>
        <c:majorUnit val="1"/>
        <c:minorUnit val="1"/>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000000000000022" l="0.70000000000000018" r="0.70000000000000018" t="0.75000000000000022" header="0.3000000000000001" footer="0.3000000000000001"/>
    <c:pageSetup/>
  </c:printSettings>
  <c:extLst>
    <c:ext xmlns:c14="http://schemas.microsoft.com/office/drawing/2007/8/2/chart" uri="{781A3756-C4B2-4CAC-9D66-4F8BD8637D16}">
      <c14:pivotOptions>
        <c14:dropZoneFilter val="1"/>
        <c14:dropZonesVisible val="1"/>
      </c14:pivotOptions>
    </c:ext>
    <c:ext xmlns:c16="http://schemas.microsoft.com/office/drawing/2014/chart" uri="{E28EC0CA-F0BB-4C9C-879D-F8772B89E7AC}">
      <c16:pivotOptions16>
        <c16:showExpandCollapseFieldButtons val="1"/>
      </c16:pivotOptions16>
    </c:ext>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6"/>
    </mc:Choice>
    <mc:Fallback>
      <c:style val="6"/>
    </mc:Fallback>
  </mc:AlternateContent>
  <c:pivotSource>
    <c:name>[Digitala patientenkäter - business case ver 1.0 (2020-01-21).xlsm]-Kalkyldata-!Pivottabell7</c:name>
    <c:fmtId val="2"/>
  </c:pivotSource>
  <c:chart>
    <c:autoTitleDeleted val="1"/>
    <c:pivotFmts>
      <c:pivotFmt>
        <c:idx val="0"/>
        <c:spPr>
          <a:solidFill>
            <a:schemeClr val="accent4"/>
          </a:solidFill>
          <a:ln>
            <a:noFill/>
          </a:ln>
          <a:effectLst/>
        </c:spPr>
        <c:marker>
          <c:symbol val="none"/>
        </c:marker>
      </c:pivotFmt>
      <c:pivotFmt>
        <c:idx val="1"/>
        <c:spPr>
          <a:solidFill>
            <a:schemeClr val="accent4"/>
          </a:solidFill>
          <a:ln>
            <a:noFill/>
          </a:ln>
          <a:effectLst/>
        </c:spPr>
        <c:marker>
          <c:symbol val="none"/>
        </c:marker>
      </c:pivotFmt>
      <c:pivotFmt>
        <c:idx val="2"/>
        <c:spPr>
          <a:solidFill>
            <a:schemeClr val="accent4"/>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4"/>
          </a:solidFill>
          <a:ln>
            <a:noFill/>
          </a:ln>
          <a:effectLst/>
        </c:spPr>
        <c:marker>
          <c:symbol val="none"/>
        </c:marker>
      </c:pivotFmt>
      <c:pivotFmt>
        <c:idx val="4"/>
        <c:spPr>
          <a:solidFill>
            <a:schemeClr val="accent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'-Kalkyldata-'!$D$21</c:f>
              <c:strCache>
                <c:ptCount val="1"/>
                <c:pt idx="0">
                  <c:v>Summa</c:v>
                </c:pt>
              </c:strCache>
            </c:strRef>
          </c:tx>
          <c:spPr>
            <a:solidFill>
              <a:schemeClr val="accent4"/>
            </a:solidFill>
            <a:ln>
              <a:noFill/>
            </a:ln>
            <a:effectLst/>
          </c:spPr>
          <c:invertIfNegative val="0"/>
          <c:cat>
            <c:strRef>
              <c:f>'-Kalkyldata-'!$C$22:$C$24</c:f>
              <c:strCache>
                <c:ptCount val="2"/>
                <c:pt idx="0">
                  <c:v>VO Digitalisering och medicinsk teknik</c:v>
                </c:pt>
                <c:pt idx="1">
                  <c:v>(blank)</c:v>
                </c:pt>
              </c:strCache>
            </c:strRef>
          </c:cat>
          <c:val>
            <c:numRef>
              <c:f>'-Kalkyldata-'!$D$22:$D$24</c:f>
              <c:numCache>
                <c:formatCode>General</c:formatCode>
                <c:ptCount val="2"/>
                <c:pt idx="0">
                  <c:v>916</c:v>
                </c:pt>
                <c:pt idx="1">
                  <c:v>0</c:v>
                </c:pt>
              </c:numCache>
            </c:numRef>
          </c:val>
          <c:extLst>
            <c:ext xmlns:c16="http://schemas.microsoft.com/office/drawing/2014/chart" uri="{C3380CC4-5D6E-409C-BE32-E72D297353CC}">
              <c16:uniqueId val="{00000000-2182-4825-A798-27995A6B8C27}"/>
            </c:ext>
          </c:extLst>
        </c:ser>
        <c:dLbls>
          <c:showLegendKey val="0"/>
          <c:showVal val="0"/>
          <c:showCatName val="0"/>
          <c:showSerName val="0"/>
          <c:showPercent val="0"/>
          <c:showBubbleSize val="0"/>
        </c:dLbls>
        <c:gapWidth val="219"/>
        <c:overlap val="-27"/>
        <c:axId val="126777600"/>
        <c:axId val="126791680"/>
      </c:barChart>
      <c:catAx>
        <c:axId val="126777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26791680"/>
        <c:crosses val="autoZero"/>
        <c:auto val="1"/>
        <c:lblAlgn val="ctr"/>
        <c:lblOffset val="100"/>
        <c:noMultiLvlLbl val="0"/>
      </c:catAx>
      <c:valAx>
        <c:axId val="1267916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2677760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000000000000022" l="0.70000000000000018" r="0.70000000000000018" t="0.75000000000000022" header="0.3000000000000001" footer="0.3000000000000001"/>
    <c:pageSetup/>
  </c:printSettings>
  <c:extLst>
    <c:ext xmlns:c14="http://schemas.microsoft.com/office/drawing/2007/8/2/chart" uri="{781A3756-C4B2-4CAC-9D66-4F8BD8637D16}">
      <c14:pivotOptions>
        <c14:dropZoneFilter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withinLinear" id="17">
  <a:schemeClr val="accent4"/>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alpha val="50000"/>
          </a:scheme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69">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alpha val="75000"/>
        </a:schemeClr>
      </a:solidFill>
    </cs:spPr>
  </cs:dataPoint>
  <cs:dataPoint3D>
    <cs:lnRef idx="0"/>
    <cs:fillRef idx="1">
      <cs:styleClr val="auto"/>
    </cs:fillRef>
    <cs:effectRef idx="0"/>
    <cs:fontRef idx="minor">
      <a:schemeClr val="tx1"/>
    </cs:fontRef>
    <cs:spPr>
      <a:solidFill>
        <a:schemeClr val="phClr">
          <a:alpha val="75000"/>
        </a:schemeClr>
      </a:solidFill>
    </cs:spPr>
  </cs:dataPoint3D>
  <cs:dataPointLine>
    <cs:lnRef idx="0">
      <cs:styleClr val="auto"/>
    </cs:lnRef>
    <cs:fillRef idx="1"/>
    <cs:effectRef idx="0"/>
    <cs:fontRef idx="minor">
      <a:schemeClr val="tx1"/>
    </cs:fontRef>
    <cs:spPr>
      <a:ln w="19050" cap="rnd">
        <a:solidFill>
          <a:schemeClr val="phClr">
            <a:alpha val="50000"/>
          </a:scheme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8" Type="http://schemas.openxmlformats.org/officeDocument/2006/relationships/hyperlink" Target="#'Risk- &amp; Hinderanalys'!A1"/><Relationship Id="rId3" Type="http://schemas.openxmlformats.org/officeDocument/2006/relationships/hyperlink" Target="#'Ekonomiska nyttor'!A1"/><Relationship Id="rId7" Type="http://schemas.openxmlformats.org/officeDocument/2006/relationships/hyperlink" Target="#'Business Case'!A1"/><Relationship Id="rId2" Type="http://schemas.openxmlformats.org/officeDocument/2006/relationships/hyperlink" Target="#Kostnader!A1"/><Relationship Id="rId1" Type="http://schemas.openxmlformats.org/officeDocument/2006/relationships/hyperlink" Target="#Grunddata!A1"/><Relationship Id="rId6" Type="http://schemas.openxmlformats.org/officeDocument/2006/relationships/hyperlink" Target="#Genomf&#246;rbarhet!A1"/><Relationship Id="rId5" Type="http://schemas.openxmlformats.org/officeDocument/2006/relationships/hyperlink" Target="#Angel&#228;genhet!A1"/><Relationship Id="rId4" Type="http://schemas.openxmlformats.org/officeDocument/2006/relationships/hyperlink" Target="#'Kvalitativa nyttor'!A1"/><Relationship Id="rId9" Type="http://schemas.openxmlformats.org/officeDocument/2006/relationships/image" Target="../media/image1.gif"/></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6</xdr:col>
      <xdr:colOff>41696</xdr:colOff>
      <xdr:row>19</xdr:row>
      <xdr:rowOff>70905</xdr:rowOff>
    </xdr:from>
    <xdr:to>
      <xdr:col>6</xdr:col>
      <xdr:colOff>74084</xdr:colOff>
      <xdr:row>29</xdr:row>
      <xdr:rowOff>84667</xdr:rowOff>
    </xdr:to>
    <xdr:cxnSp macro="">
      <xdr:nvCxnSpPr>
        <xdr:cNvPr id="36" name="Straight Connector 38">
          <a:extLst>
            <a:ext uri="{FF2B5EF4-FFF2-40B4-BE49-F238E27FC236}">
              <a16:creationId xmlns:a16="http://schemas.microsoft.com/office/drawing/2014/main" id="{00000000-0008-0000-0000-000024000000}"/>
            </a:ext>
          </a:extLst>
        </xdr:cNvPr>
        <xdr:cNvCxnSpPr/>
      </xdr:nvCxnSpPr>
      <xdr:spPr>
        <a:xfrm flipH="1" flipV="1">
          <a:off x="9323279" y="4145488"/>
          <a:ext cx="32388" cy="1812929"/>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4518454</xdr:colOff>
      <xdr:row>19</xdr:row>
      <xdr:rowOff>28575</xdr:rowOff>
    </xdr:from>
    <xdr:to>
      <xdr:col>4</xdr:col>
      <xdr:colOff>4529667</xdr:colOff>
      <xdr:row>29</xdr:row>
      <xdr:rowOff>10583</xdr:rowOff>
    </xdr:to>
    <xdr:cxnSp macro="">
      <xdr:nvCxnSpPr>
        <xdr:cNvPr id="39" name="Straight Connector 38">
          <a:extLst>
            <a:ext uri="{FF2B5EF4-FFF2-40B4-BE49-F238E27FC236}">
              <a16:creationId xmlns:a16="http://schemas.microsoft.com/office/drawing/2014/main" id="{00000000-0008-0000-0000-000027000000}"/>
            </a:ext>
          </a:extLst>
        </xdr:cNvPr>
        <xdr:cNvCxnSpPr/>
      </xdr:nvCxnSpPr>
      <xdr:spPr>
        <a:xfrm flipH="1" flipV="1">
          <a:off x="6942037" y="4103158"/>
          <a:ext cx="11213" cy="1781175"/>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342900</xdr:colOff>
      <xdr:row>15</xdr:row>
      <xdr:rowOff>38098</xdr:rowOff>
    </xdr:from>
    <xdr:to>
      <xdr:col>1</xdr:col>
      <xdr:colOff>110490</xdr:colOff>
      <xdr:row>19</xdr:row>
      <xdr:rowOff>28574</xdr:rowOff>
    </xdr:to>
    <xdr:sp macro="" textlink="">
      <xdr:nvSpPr>
        <xdr:cNvPr id="5" name="Chevron 4">
          <a:hlinkClick xmlns:r="http://schemas.openxmlformats.org/officeDocument/2006/relationships" r:id="rId1"/>
          <a:extLst>
            <a:ext uri="{FF2B5EF4-FFF2-40B4-BE49-F238E27FC236}">
              <a16:creationId xmlns:a16="http://schemas.microsoft.com/office/drawing/2014/main" id="{00000000-0008-0000-0000-000005000000}"/>
            </a:ext>
          </a:extLst>
        </xdr:cNvPr>
        <xdr:cNvSpPr/>
      </xdr:nvSpPr>
      <xdr:spPr>
        <a:xfrm>
          <a:off x="342900" y="4010023"/>
          <a:ext cx="1196340" cy="714376"/>
        </a:xfrm>
        <a:prstGeom prst="chevron">
          <a:avLst>
            <a:gd name="adj" fmla="val 10606"/>
          </a:avLst>
        </a:prstGeom>
        <a:solidFill>
          <a:srgbClr val="98948E"/>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lang="sv-SE" sz="1000">
              <a:solidFill>
                <a:schemeClr val="tx1"/>
              </a:solidFill>
              <a:latin typeface="Arial" panose="020B0604020202020204" pitchFamily="34" charset="0"/>
              <a:cs typeface="Arial" panose="020B0604020202020204" pitchFamily="34" charset="0"/>
            </a:rPr>
            <a:t>Ange</a:t>
          </a:r>
          <a:br>
            <a:rPr lang="sv-SE" sz="1000">
              <a:solidFill>
                <a:schemeClr val="tx1"/>
              </a:solidFill>
              <a:latin typeface="Arial" panose="020B0604020202020204" pitchFamily="34" charset="0"/>
              <a:cs typeface="Arial" panose="020B0604020202020204" pitchFamily="34" charset="0"/>
            </a:rPr>
          </a:br>
          <a:r>
            <a:rPr lang="sv-SE" sz="1000" b="1">
              <a:solidFill>
                <a:schemeClr val="tx1"/>
              </a:solidFill>
              <a:latin typeface="Arial" panose="020B0604020202020204" pitchFamily="34" charset="0"/>
              <a:cs typeface="Arial" panose="020B0604020202020204" pitchFamily="34" charset="0"/>
            </a:rPr>
            <a:t>grunddata</a:t>
          </a:r>
        </a:p>
      </xdr:txBody>
    </xdr:sp>
    <xdr:clientData/>
  </xdr:twoCellAnchor>
  <xdr:twoCellAnchor>
    <xdr:from>
      <xdr:col>4</xdr:col>
      <xdr:colOff>1518707</xdr:colOff>
      <xdr:row>15</xdr:row>
      <xdr:rowOff>38098</xdr:rowOff>
    </xdr:from>
    <xdr:to>
      <xdr:col>4</xdr:col>
      <xdr:colOff>2715047</xdr:colOff>
      <xdr:row>19</xdr:row>
      <xdr:rowOff>28574</xdr:rowOff>
    </xdr:to>
    <xdr:sp macro="" textlink="">
      <xdr:nvSpPr>
        <xdr:cNvPr id="6" name="Chevron 5">
          <a:hlinkClick xmlns:r="http://schemas.openxmlformats.org/officeDocument/2006/relationships" r:id="rId2"/>
          <a:extLst>
            <a:ext uri="{FF2B5EF4-FFF2-40B4-BE49-F238E27FC236}">
              <a16:creationId xmlns:a16="http://schemas.microsoft.com/office/drawing/2014/main" id="{00000000-0008-0000-0000-000006000000}"/>
            </a:ext>
          </a:extLst>
        </xdr:cNvPr>
        <xdr:cNvSpPr/>
      </xdr:nvSpPr>
      <xdr:spPr>
        <a:xfrm>
          <a:off x="3938057" y="4010023"/>
          <a:ext cx="1196340" cy="714376"/>
        </a:xfrm>
        <a:prstGeom prst="chevron">
          <a:avLst>
            <a:gd name="adj" fmla="val 10606"/>
          </a:avLst>
        </a:prstGeom>
        <a:solidFill>
          <a:srgbClr val="CB4A64"/>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lang="sv-SE" sz="1000">
              <a:solidFill>
                <a:schemeClr val="bg1"/>
              </a:solidFill>
              <a:latin typeface="Arial" panose="020B0604020202020204" pitchFamily="34" charset="0"/>
              <a:cs typeface="Arial" panose="020B0604020202020204" pitchFamily="34" charset="0"/>
            </a:rPr>
            <a:t>Registrera och värdera </a:t>
          </a:r>
          <a:r>
            <a:rPr lang="sv-SE" sz="1000" b="1">
              <a:solidFill>
                <a:schemeClr val="bg1"/>
              </a:solidFill>
              <a:latin typeface="Arial" panose="020B0604020202020204" pitchFamily="34" charset="0"/>
              <a:cs typeface="Arial" panose="020B0604020202020204" pitchFamily="34" charset="0"/>
            </a:rPr>
            <a:t>kostnader</a:t>
          </a:r>
        </a:p>
      </xdr:txBody>
    </xdr:sp>
    <xdr:clientData/>
  </xdr:twoCellAnchor>
  <xdr:twoCellAnchor>
    <xdr:from>
      <xdr:col>1</xdr:col>
      <xdr:colOff>86783</xdr:colOff>
      <xdr:row>15</xdr:row>
      <xdr:rowOff>48681</xdr:rowOff>
    </xdr:from>
    <xdr:to>
      <xdr:col>4</xdr:col>
      <xdr:colOff>292523</xdr:colOff>
      <xdr:row>19</xdr:row>
      <xdr:rowOff>39157</xdr:rowOff>
    </xdr:to>
    <xdr:sp macro="" textlink="">
      <xdr:nvSpPr>
        <xdr:cNvPr id="7" name="Chevron 6">
          <a:hlinkClick xmlns:r="http://schemas.openxmlformats.org/officeDocument/2006/relationships" r:id="rId3"/>
          <a:extLst>
            <a:ext uri="{FF2B5EF4-FFF2-40B4-BE49-F238E27FC236}">
              <a16:creationId xmlns:a16="http://schemas.microsoft.com/office/drawing/2014/main" id="{00000000-0008-0000-0000-000007000000}"/>
            </a:ext>
          </a:extLst>
        </xdr:cNvPr>
        <xdr:cNvSpPr/>
      </xdr:nvSpPr>
      <xdr:spPr>
        <a:xfrm>
          <a:off x="1515533" y="3064931"/>
          <a:ext cx="1200573" cy="710143"/>
        </a:xfrm>
        <a:prstGeom prst="chevron">
          <a:avLst>
            <a:gd name="adj" fmla="val 10606"/>
          </a:avLst>
        </a:prstGeom>
        <a:solidFill>
          <a:srgbClr val="39B54A"/>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lang="sv-SE" sz="1000" b="0" baseline="0">
              <a:solidFill>
                <a:schemeClr val="bg1"/>
              </a:solidFill>
              <a:latin typeface="Arial" panose="020B0604020202020204" pitchFamily="34" charset="0"/>
              <a:cs typeface="Arial" panose="020B0604020202020204" pitchFamily="34" charset="0"/>
            </a:rPr>
            <a:t>Registrera och värdera </a:t>
          </a:r>
          <a:r>
            <a:rPr lang="sv-SE" sz="1000" b="1" baseline="0">
              <a:solidFill>
                <a:schemeClr val="bg1"/>
              </a:solidFill>
              <a:latin typeface="Arial" panose="020B0604020202020204" pitchFamily="34" charset="0"/>
              <a:cs typeface="Arial" panose="020B0604020202020204" pitchFamily="34" charset="0"/>
            </a:rPr>
            <a:t>ekonomiska </a:t>
          </a:r>
          <a:r>
            <a:rPr lang="sv-SE" sz="1000" b="1">
              <a:solidFill>
                <a:schemeClr val="bg1"/>
              </a:solidFill>
              <a:latin typeface="Arial" panose="020B0604020202020204" pitchFamily="34" charset="0"/>
              <a:cs typeface="Arial" panose="020B0604020202020204" pitchFamily="34" charset="0"/>
            </a:rPr>
            <a:t>nyttor</a:t>
          </a:r>
        </a:p>
      </xdr:txBody>
    </xdr:sp>
    <xdr:clientData/>
  </xdr:twoCellAnchor>
  <xdr:twoCellAnchor>
    <xdr:from>
      <xdr:col>4</xdr:col>
      <xdr:colOff>307974</xdr:colOff>
      <xdr:row>15</xdr:row>
      <xdr:rowOff>38098</xdr:rowOff>
    </xdr:from>
    <xdr:to>
      <xdr:col>4</xdr:col>
      <xdr:colOff>1504314</xdr:colOff>
      <xdr:row>19</xdr:row>
      <xdr:rowOff>28574</xdr:rowOff>
    </xdr:to>
    <xdr:sp macro="" textlink="">
      <xdr:nvSpPr>
        <xdr:cNvPr id="9" name="Chevron 8">
          <a:hlinkClick xmlns:r="http://schemas.openxmlformats.org/officeDocument/2006/relationships" r:id="rId4"/>
          <a:extLst>
            <a:ext uri="{FF2B5EF4-FFF2-40B4-BE49-F238E27FC236}">
              <a16:creationId xmlns:a16="http://schemas.microsoft.com/office/drawing/2014/main" id="{00000000-0008-0000-0000-000009000000}"/>
            </a:ext>
          </a:extLst>
        </xdr:cNvPr>
        <xdr:cNvSpPr/>
      </xdr:nvSpPr>
      <xdr:spPr>
        <a:xfrm>
          <a:off x="2727324" y="4010023"/>
          <a:ext cx="1196340" cy="714376"/>
        </a:xfrm>
        <a:prstGeom prst="chevron">
          <a:avLst>
            <a:gd name="adj" fmla="val 10606"/>
          </a:avLst>
        </a:prstGeom>
        <a:solidFill>
          <a:schemeClr val="accent3">
            <a:lumMod val="75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36000" rIns="0" bIns="36000" rtlCol="0" anchor="ctr"/>
        <a:lstStyle/>
        <a:p>
          <a:pPr algn="ctr"/>
          <a:r>
            <a:rPr lang="sv-SE" sz="1000">
              <a:solidFill>
                <a:schemeClr val="bg1"/>
              </a:solidFill>
              <a:latin typeface="Arial" panose="020B0604020202020204" pitchFamily="34" charset="0"/>
              <a:cs typeface="Arial" panose="020B0604020202020204" pitchFamily="34" charset="0"/>
            </a:rPr>
            <a:t>Registrera och värdera</a:t>
          </a:r>
          <a:br>
            <a:rPr lang="sv-SE" sz="1000" baseline="0">
              <a:solidFill>
                <a:schemeClr val="bg1"/>
              </a:solidFill>
              <a:latin typeface="Arial" panose="020B0604020202020204" pitchFamily="34" charset="0"/>
              <a:cs typeface="Arial" panose="020B0604020202020204" pitchFamily="34" charset="0"/>
            </a:rPr>
          </a:br>
          <a:r>
            <a:rPr lang="sv-SE" sz="1000" b="1" baseline="0">
              <a:solidFill>
                <a:schemeClr val="bg1"/>
              </a:solidFill>
              <a:latin typeface="Arial" panose="020B0604020202020204" pitchFamily="34" charset="0"/>
              <a:cs typeface="Arial" panose="020B0604020202020204" pitchFamily="34" charset="0"/>
            </a:rPr>
            <a:t>kvalitativa </a:t>
          </a:r>
          <a:r>
            <a:rPr lang="sv-SE" sz="1000" b="1">
              <a:solidFill>
                <a:schemeClr val="bg1"/>
              </a:solidFill>
              <a:latin typeface="Arial" panose="020B0604020202020204" pitchFamily="34" charset="0"/>
              <a:cs typeface="Arial" panose="020B0604020202020204" pitchFamily="34" charset="0"/>
            </a:rPr>
            <a:t>nyttor</a:t>
          </a:r>
        </a:p>
      </xdr:txBody>
    </xdr:sp>
    <xdr:clientData/>
  </xdr:twoCellAnchor>
  <xdr:twoCellAnchor>
    <xdr:from>
      <xdr:col>4</xdr:col>
      <xdr:colOff>2725206</xdr:colOff>
      <xdr:row>15</xdr:row>
      <xdr:rowOff>38098</xdr:rowOff>
    </xdr:from>
    <xdr:to>
      <xdr:col>4</xdr:col>
      <xdr:colOff>3921546</xdr:colOff>
      <xdr:row>19</xdr:row>
      <xdr:rowOff>28574</xdr:rowOff>
    </xdr:to>
    <xdr:sp macro="" textlink="">
      <xdr:nvSpPr>
        <xdr:cNvPr id="12" name="Chevron 11">
          <a:hlinkClick xmlns:r="http://schemas.openxmlformats.org/officeDocument/2006/relationships" r:id="rId5"/>
          <a:extLst>
            <a:ext uri="{FF2B5EF4-FFF2-40B4-BE49-F238E27FC236}">
              <a16:creationId xmlns:a16="http://schemas.microsoft.com/office/drawing/2014/main" id="{00000000-0008-0000-0000-00000C000000}"/>
            </a:ext>
          </a:extLst>
        </xdr:cNvPr>
        <xdr:cNvSpPr/>
      </xdr:nvSpPr>
      <xdr:spPr>
        <a:xfrm>
          <a:off x="5148789" y="3001431"/>
          <a:ext cx="1196340" cy="710143"/>
        </a:xfrm>
        <a:prstGeom prst="chevron">
          <a:avLst>
            <a:gd name="adj" fmla="val 10606"/>
          </a:avLst>
        </a:prstGeom>
        <a:solidFill>
          <a:srgbClr val="0083C2"/>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lang="sv-SE" sz="1000">
              <a:solidFill>
                <a:schemeClr val="bg1"/>
              </a:solidFill>
              <a:latin typeface="Arial" panose="020B0604020202020204" pitchFamily="34" charset="0"/>
              <a:cs typeface="Arial" panose="020B0604020202020204" pitchFamily="34" charset="0"/>
            </a:rPr>
            <a:t>Värdera </a:t>
          </a:r>
          <a:r>
            <a:rPr lang="sv-SE" sz="1000" b="1" baseline="0">
              <a:solidFill>
                <a:schemeClr val="bg1"/>
              </a:solidFill>
              <a:latin typeface="Arial" panose="020B0604020202020204" pitchFamily="34" charset="0"/>
              <a:cs typeface="Arial" panose="020B0604020202020204" pitchFamily="34" charset="0"/>
            </a:rPr>
            <a:t>angelägenhet</a:t>
          </a:r>
          <a:endParaRPr lang="sv-SE" sz="1000" b="1">
            <a:solidFill>
              <a:schemeClr val="bg1"/>
            </a:solidFill>
            <a:latin typeface="Arial" panose="020B0604020202020204" pitchFamily="34" charset="0"/>
            <a:cs typeface="Arial" panose="020B0604020202020204" pitchFamily="34" charset="0"/>
          </a:endParaRPr>
        </a:p>
      </xdr:txBody>
    </xdr:sp>
    <xdr:clientData/>
  </xdr:twoCellAnchor>
  <xdr:twoCellAnchor>
    <xdr:from>
      <xdr:col>4</xdr:col>
      <xdr:colOff>5061986</xdr:colOff>
      <xdr:row>11</xdr:row>
      <xdr:rowOff>208023</xdr:rowOff>
    </xdr:from>
    <xdr:to>
      <xdr:col>6</xdr:col>
      <xdr:colOff>70932</xdr:colOff>
      <xdr:row>12</xdr:row>
      <xdr:rowOff>151809</xdr:rowOff>
    </xdr:to>
    <xdr:sp macro="" textlink="">
      <xdr:nvSpPr>
        <xdr:cNvPr id="25" name="Frihandsfigur 28">
          <a:extLst>
            <a:ext uri="{FF2B5EF4-FFF2-40B4-BE49-F238E27FC236}">
              <a16:creationId xmlns:a16="http://schemas.microsoft.com/office/drawing/2014/main" id="{00000000-0008-0000-0000-000019000000}"/>
            </a:ext>
          </a:extLst>
        </xdr:cNvPr>
        <xdr:cNvSpPr/>
      </xdr:nvSpPr>
      <xdr:spPr>
        <a:xfrm rot="4243169" flipV="1">
          <a:off x="8330732" y="2178027"/>
          <a:ext cx="176619" cy="1866946"/>
        </a:xfrm>
        <a:custGeom>
          <a:avLst/>
          <a:gdLst>
            <a:gd name="connsiteX0" fmla="*/ 501777 w 501777"/>
            <a:gd name="connsiteY0" fmla="*/ 1210235 h 1210235"/>
            <a:gd name="connsiteX1" fmla="*/ 17683 w 501777"/>
            <a:gd name="connsiteY1" fmla="*/ 793377 h 1210235"/>
            <a:gd name="connsiteX2" fmla="*/ 152153 w 501777"/>
            <a:gd name="connsiteY2" fmla="*/ 0 h 1210235"/>
          </a:gdLst>
          <a:ahLst/>
          <a:cxnLst>
            <a:cxn ang="0">
              <a:pos x="connsiteX0" y="connsiteY0"/>
            </a:cxn>
            <a:cxn ang="0">
              <a:pos x="connsiteX1" y="connsiteY1"/>
            </a:cxn>
            <a:cxn ang="0">
              <a:pos x="connsiteX2" y="connsiteY2"/>
            </a:cxn>
          </a:cxnLst>
          <a:rect l="l" t="t" r="r" b="b"/>
          <a:pathLst>
            <a:path w="501777" h="1210235">
              <a:moveTo>
                <a:pt x="501777" y="1210235"/>
              </a:moveTo>
              <a:cubicBezTo>
                <a:pt x="288865" y="1102659"/>
                <a:pt x="75954" y="995083"/>
                <a:pt x="17683" y="793377"/>
              </a:cubicBezTo>
              <a:cubicBezTo>
                <a:pt x="-40588" y="591671"/>
                <a:pt x="55782" y="295835"/>
                <a:pt x="152153" y="0"/>
              </a:cubicBezTo>
            </a:path>
          </a:pathLst>
        </a:custGeom>
        <a:noFill/>
        <a:ln>
          <a:solidFill>
            <a:schemeClr val="tx1">
              <a:lumMod val="50000"/>
              <a:lumOff val="50000"/>
            </a:schemeClr>
          </a:solidFill>
          <a:headEnd type="none" w="med" len="med"/>
          <a:tailEnd type="arrow" w="lg" len="lg"/>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sv-S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sv-SE"/>
        </a:p>
      </xdr:txBody>
    </xdr:sp>
    <xdr:clientData/>
  </xdr:twoCellAnchor>
  <xdr:twoCellAnchor>
    <xdr:from>
      <xdr:col>6</xdr:col>
      <xdr:colOff>113242</xdr:colOff>
      <xdr:row>9</xdr:row>
      <xdr:rowOff>211666</xdr:rowOff>
    </xdr:from>
    <xdr:to>
      <xdr:col>11</xdr:col>
      <xdr:colOff>538816</xdr:colOff>
      <xdr:row>14</xdr:row>
      <xdr:rowOff>9414</xdr:rowOff>
    </xdr:to>
    <xdr:sp macro="" textlink="">
      <xdr:nvSpPr>
        <xdr:cNvPr id="26" name="textruta 4">
          <a:extLst>
            <a:ext uri="{FF2B5EF4-FFF2-40B4-BE49-F238E27FC236}">
              <a16:creationId xmlns:a16="http://schemas.microsoft.com/office/drawing/2014/main" id="{00000000-0008-0000-0000-00001A000000}"/>
            </a:ext>
          </a:extLst>
        </xdr:cNvPr>
        <xdr:cNvSpPr txBox="1"/>
      </xdr:nvSpPr>
      <xdr:spPr>
        <a:xfrm>
          <a:off x="9394825" y="2561166"/>
          <a:ext cx="3494741" cy="856081"/>
        </a:xfrm>
        <a:prstGeom prst="rect">
          <a:avLst/>
        </a:prstGeom>
        <a:noFill/>
      </xdr:spPr>
      <xdr:txBody>
        <a:bodyPr wrap="square" rtlCol="0">
          <a:spAutoFit/>
        </a:bodyPr>
        <a:lstStyle>
          <a:defPPr>
            <a:defRPr lang="sv-S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sv-SE">
              <a:latin typeface="Arial" panose="020B0604020202020204" pitchFamily="34" charset="0"/>
              <a:cs typeface="Arial" panose="020B0604020202020204" pitchFamily="34" charset="0"/>
            </a:rPr>
            <a:t>Klicka på ett processteg för att komma till motsvarande flik!</a:t>
          </a:r>
        </a:p>
      </xdr:txBody>
    </xdr:sp>
    <xdr:clientData/>
  </xdr:twoCellAnchor>
  <xdr:twoCellAnchor>
    <xdr:from>
      <xdr:col>2</xdr:col>
      <xdr:colOff>35578</xdr:colOff>
      <xdr:row>19</xdr:row>
      <xdr:rowOff>39157</xdr:rowOff>
    </xdr:from>
    <xdr:to>
      <xdr:col>2</xdr:col>
      <xdr:colOff>52917</xdr:colOff>
      <xdr:row>29</xdr:row>
      <xdr:rowOff>158750</xdr:rowOff>
    </xdr:to>
    <xdr:cxnSp macro="">
      <xdr:nvCxnSpPr>
        <xdr:cNvPr id="13" name="Straight Connector 12">
          <a:extLst>
            <a:ext uri="{FF2B5EF4-FFF2-40B4-BE49-F238E27FC236}">
              <a16:creationId xmlns:a16="http://schemas.microsoft.com/office/drawing/2014/main" id="{00000000-0008-0000-0000-00000D000000}"/>
            </a:ext>
          </a:extLst>
        </xdr:cNvPr>
        <xdr:cNvCxnSpPr>
          <a:endCxn id="7" idx="2"/>
        </xdr:cNvCxnSpPr>
      </xdr:nvCxnSpPr>
      <xdr:spPr>
        <a:xfrm flipH="1" flipV="1">
          <a:off x="2078161" y="3775074"/>
          <a:ext cx="17339" cy="1918759"/>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961396</xdr:colOff>
      <xdr:row>19</xdr:row>
      <xdr:rowOff>28574</xdr:rowOff>
    </xdr:from>
    <xdr:to>
      <xdr:col>0</xdr:col>
      <xdr:colOff>962510</xdr:colOff>
      <xdr:row>20</xdr:row>
      <xdr:rowOff>28575</xdr:rowOff>
    </xdr:to>
    <xdr:cxnSp macro="">
      <xdr:nvCxnSpPr>
        <xdr:cNvPr id="28" name="Straight Connector 27">
          <a:extLst>
            <a:ext uri="{FF2B5EF4-FFF2-40B4-BE49-F238E27FC236}">
              <a16:creationId xmlns:a16="http://schemas.microsoft.com/office/drawing/2014/main" id="{00000000-0008-0000-0000-00001C000000}"/>
            </a:ext>
          </a:extLst>
        </xdr:cNvPr>
        <xdr:cNvCxnSpPr/>
      </xdr:nvCxnSpPr>
      <xdr:spPr>
        <a:xfrm flipH="1" flipV="1">
          <a:off x="961396" y="4724399"/>
          <a:ext cx="1114" cy="180976"/>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2056771</xdr:colOff>
      <xdr:row>19</xdr:row>
      <xdr:rowOff>28575</xdr:rowOff>
    </xdr:from>
    <xdr:to>
      <xdr:col>4</xdr:col>
      <xdr:colOff>2063750</xdr:colOff>
      <xdr:row>29</xdr:row>
      <xdr:rowOff>84667</xdr:rowOff>
    </xdr:to>
    <xdr:cxnSp macro="">
      <xdr:nvCxnSpPr>
        <xdr:cNvPr id="32" name="Straight Connector 31">
          <a:extLst>
            <a:ext uri="{FF2B5EF4-FFF2-40B4-BE49-F238E27FC236}">
              <a16:creationId xmlns:a16="http://schemas.microsoft.com/office/drawing/2014/main" id="{00000000-0008-0000-0000-000020000000}"/>
            </a:ext>
          </a:extLst>
        </xdr:cNvPr>
        <xdr:cNvCxnSpPr/>
      </xdr:nvCxnSpPr>
      <xdr:spPr>
        <a:xfrm flipH="1" flipV="1">
          <a:off x="4480354" y="4103158"/>
          <a:ext cx="6979" cy="1855259"/>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3346879</xdr:colOff>
      <xdr:row>19</xdr:row>
      <xdr:rowOff>28575</xdr:rowOff>
    </xdr:from>
    <xdr:to>
      <xdr:col>4</xdr:col>
      <xdr:colOff>3348144</xdr:colOff>
      <xdr:row>20</xdr:row>
      <xdr:rowOff>52916</xdr:rowOff>
    </xdr:to>
    <xdr:cxnSp macro="">
      <xdr:nvCxnSpPr>
        <xdr:cNvPr id="33" name="Straight Connector 32">
          <a:extLst>
            <a:ext uri="{FF2B5EF4-FFF2-40B4-BE49-F238E27FC236}">
              <a16:creationId xmlns:a16="http://schemas.microsoft.com/office/drawing/2014/main" id="{00000000-0008-0000-0000-000021000000}"/>
            </a:ext>
          </a:extLst>
        </xdr:cNvPr>
        <xdr:cNvCxnSpPr/>
      </xdr:nvCxnSpPr>
      <xdr:spPr>
        <a:xfrm flipH="1" flipV="1">
          <a:off x="5770462" y="3711575"/>
          <a:ext cx="1265" cy="204258"/>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875671</xdr:colOff>
      <xdr:row>19</xdr:row>
      <xdr:rowOff>28574</xdr:rowOff>
    </xdr:from>
    <xdr:to>
      <xdr:col>4</xdr:col>
      <xdr:colOff>876785</xdr:colOff>
      <xdr:row>20</xdr:row>
      <xdr:rowOff>28575</xdr:rowOff>
    </xdr:to>
    <xdr:cxnSp macro="">
      <xdr:nvCxnSpPr>
        <xdr:cNvPr id="34" name="Straight Connector 33">
          <a:extLst>
            <a:ext uri="{FF2B5EF4-FFF2-40B4-BE49-F238E27FC236}">
              <a16:creationId xmlns:a16="http://schemas.microsoft.com/office/drawing/2014/main" id="{00000000-0008-0000-0000-000022000000}"/>
            </a:ext>
          </a:extLst>
        </xdr:cNvPr>
        <xdr:cNvCxnSpPr/>
      </xdr:nvCxnSpPr>
      <xdr:spPr>
        <a:xfrm flipH="1" flipV="1">
          <a:off x="3295021" y="4724399"/>
          <a:ext cx="1114" cy="180976"/>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333375</xdr:colOff>
      <xdr:row>20</xdr:row>
      <xdr:rowOff>38100</xdr:rowOff>
    </xdr:from>
    <xdr:to>
      <xdr:col>4</xdr:col>
      <xdr:colOff>200025</xdr:colOff>
      <xdr:row>28</xdr:row>
      <xdr:rowOff>127000</xdr:rowOff>
    </xdr:to>
    <xdr:sp macro="" textlink="">
      <xdr:nvSpPr>
        <xdr:cNvPr id="14" name="Rectangle 13">
          <a:extLst>
            <a:ext uri="{FF2B5EF4-FFF2-40B4-BE49-F238E27FC236}">
              <a16:creationId xmlns:a16="http://schemas.microsoft.com/office/drawing/2014/main" id="{00000000-0008-0000-0000-00000E000000}"/>
            </a:ext>
          </a:extLst>
        </xdr:cNvPr>
        <xdr:cNvSpPr/>
      </xdr:nvSpPr>
      <xdr:spPr>
        <a:xfrm>
          <a:off x="333375" y="3953933"/>
          <a:ext cx="2290233" cy="1528234"/>
        </a:xfrm>
        <a:prstGeom prst="rect">
          <a:avLst/>
        </a:prstGeom>
        <a:solidFill>
          <a:schemeClr val="bg1">
            <a:lumMod val="65000"/>
          </a:schemeClr>
        </a:solidFill>
        <a:ln w="38100">
          <a:solidFill>
            <a:schemeClr val="bg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sv-SE" sz="1000">
              <a:solidFill>
                <a:sysClr val="windowText" lastClr="000000"/>
              </a:solidFill>
              <a:latin typeface="Arial" panose="020B0604020202020204" pitchFamily="34" charset="0"/>
              <a:cs typeface="Arial" panose="020B0604020202020204" pitchFamily="34" charset="0"/>
            </a:rPr>
            <a:t>Börja alltid med att ange grundläggande</a:t>
          </a:r>
          <a:r>
            <a:rPr lang="sv-SE" sz="1000" baseline="0">
              <a:solidFill>
                <a:sysClr val="windowText" lastClr="000000"/>
              </a:solidFill>
              <a:latin typeface="Arial" panose="020B0604020202020204" pitchFamily="34" charset="0"/>
              <a:cs typeface="Arial" panose="020B0604020202020204" pitchFamily="34" charset="0"/>
            </a:rPr>
            <a:t> kalkylparametrar, så som kalkylperiod och timpriser. Dessa parametrar används genomgående i alla delar av verktyget för att möjliggöra olika typer av beräkningar. I denna flik kan även andra antaganden dokumenteras för att öka förståelsen för kalkylen</a:t>
          </a:r>
          <a:endParaRPr lang="sv-SE" sz="10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4</xdr:col>
      <xdr:colOff>285749</xdr:colOff>
      <xdr:row>20</xdr:row>
      <xdr:rowOff>38100</xdr:rowOff>
    </xdr:from>
    <xdr:to>
      <xdr:col>4</xdr:col>
      <xdr:colOff>2638424</xdr:colOff>
      <xdr:row>27</xdr:row>
      <xdr:rowOff>9525</xdr:rowOff>
    </xdr:to>
    <xdr:sp macro="" textlink="">
      <xdr:nvSpPr>
        <xdr:cNvPr id="30" name="Rectangle 29">
          <a:extLst>
            <a:ext uri="{FF2B5EF4-FFF2-40B4-BE49-F238E27FC236}">
              <a16:creationId xmlns:a16="http://schemas.microsoft.com/office/drawing/2014/main" id="{00000000-0008-0000-0000-00001E000000}"/>
            </a:ext>
          </a:extLst>
        </xdr:cNvPr>
        <xdr:cNvSpPr/>
      </xdr:nvSpPr>
      <xdr:spPr>
        <a:xfrm>
          <a:off x="2709332" y="4292600"/>
          <a:ext cx="2352675" cy="1230842"/>
        </a:xfrm>
        <a:prstGeom prst="rect">
          <a:avLst/>
        </a:prstGeom>
        <a:solidFill>
          <a:schemeClr val="accent3">
            <a:lumMod val="75000"/>
          </a:schemeClr>
        </a:solidFill>
        <a:ln w="38100">
          <a:solidFill>
            <a:schemeClr val="bg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sv-SE" sz="1000">
              <a:solidFill>
                <a:schemeClr val="bg1"/>
              </a:solidFill>
              <a:latin typeface="Arial" panose="020B0604020202020204" pitchFamily="34" charset="0"/>
              <a:cs typeface="Arial" panose="020B0604020202020204" pitchFamily="34" charset="0"/>
            </a:rPr>
            <a:t>I detta steg registreras och värderas investeringens förväntade kvalitativa nyttor, det vill säga de nyttor som inte kan eller bör anges i ett ekonomiskt värde.</a:t>
          </a:r>
        </a:p>
      </xdr:txBody>
    </xdr:sp>
    <xdr:clientData/>
  </xdr:twoCellAnchor>
  <xdr:twoCellAnchor>
    <xdr:from>
      <xdr:col>1</xdr:col>
      <xdr:colOff>57150</xdr:colOff>
      <xdr:row>29</xdr:row>
      <xdr:rowOff>109008</xdr:rowOff>
    </xdr:from>
    <xdr:to>
      <xdr:col>4</xdr:col>
      <xdr:colOff>1352550</xdr:colOff>
      <xdr:row>36</xdr:row>
      <xdr:rowOff>156631</xdr:rowOff>
    </xdr:to>
    <xdr:sp macro="" textlink="">
      <xdr:nvSpPr>
        <xdr:cNvPr id="16" name="Rectangle 15">
          <a:extLst>
            <a:ext uri="{FF2B5EF4-FFF2-40B4-BE49-F238E27FC236}">
              <a16:creationId xmlns:a16="http://schemas.microsoft.com/office/drawing/2014/main" id="{00000000-0008-0000-0000-000010000000}"/>
            </a:ext>
          </a:extLst>
        </xdr:cNvPr>
        <xdr:cNvSpPr/>
      </xdr:nvSpPr>
      <xdr:spPr>
        <a:xfrm>
          <a:off x="1485900" y="5644091"/>
          <a:ext cx="2290233" cy="1307040"/>
        </a:xfrm>
        <a:prstGeom prst="rect">
          <a:avLst/>
        </a:prstGeom>
        <a:solidFill>
          <a:srgbClr val="39B54A"/>
        </a:solidFill>
        <a:ln w="38100">
          <a:solidFill>
            <a:schemeClr val="bg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sv-SE" sz="1000">
              <a:solidFill>
                <a:schemeClr val="bg1"/>
              </a:solidFill>
              <a:latin typeface="Arial" panose="020B0604020202020204" pitchFamily="34" charset="0"/>
              <a:cs typeface="Arial" panose="020B0604020202020204" pitchFamily="34" charset="0"/>
            </a:rPr>
            <a:t>I detta steg registreras </a:t>
          </a:r>
          <a:r>
            <a:rPr lang="sv-SE" sz="1000" baseline="0">
              <a:solidFill>
                <a:schemeClr val="bg1"/>
              </a:solidFill>
              <a:latin typeface="Arial" panose="020B0604020202020204" pitchFamily="34" charset="0"/>
              <a:cs typeface="Arial" panose="020B0604020202020204" pitchFamily="34" charset="0"/>
            </a:rPr>
            <a:t>och värderas investeringens förväntade ekonomiska nyttor, det vill säga de nyttor som kan komma påverka budgeten. Det ekonomiska beloppet per nytta periodiseras per år över angiven kalkylperiod. </a:t>
          </a:r>
          <a:endParaRPr lang="sv-SE" sz="1000">
            <a:solidFill>
              <a:schemeClr val="bg1"/>
            </a:solidFill>
            <a:latin typeface="Arial" panose="020B0604020202020204" pitchFamily="34" charset="0"/>
            <a:cs typeface="Arial" panose="020B0604020202020204" pitchFamily="34" charset="0"/>
          </a:endParaRPr>
        </a:p>
      </xdr:txBody>
    </xdr:sp>
    <xdr:clientData/>
  </xdr:twoCellAnchor>
  <xdr:twoCellAnchor>
    <xdr:from>
      <xdr:col>4</xdr:col>
      <xdr:colOff>2585508</xdr:colOff>
      <xdr:row>20</xdr:row>
      <xdr:rowOff>45508</xdr:rowOff>
    </xdr:from>
    <xdr:to>
      <xdr:col>4</xdr:col>
      <xdr:colOff>4871508</xdr:colOff>
      <xdr:row>27</xdr:row>
      <xdr:rowOff>10584</xdr:rowOff>
    </xdr:to>
    <xdr:sp macro="" textlink="">
      <xdr:nvSpPr>
        <xdr:cNvPr id="22" name="Rectangle 21">
          <a:extLst>
            <a:ext uri="{FF2B5EF4-FFF2-40B4-BE49-F238E27FC236}">
              <a16:creationId xmlns:a16="http://schemas.microsoft.com/office/drawing/2014/main" id="{00000000-0008-0000-0000-000016000000}"/>
            </a:ext>
          </a:extLst>
        </xdr:cNvPr>
        <xdr:cNvSpPr/>
      </xdr:nvSpPr>
      <xdr:spPr>
        <a:xfrm>
          <a:off x="5009091" y="3908425"/>
          <a:ext cx="2286000" cy="1224492"/>
        </a:xfrm>
        <a:prstGeom prst="rect">
          <a:avLst/>
        </a:prstGeom>
        <a:solidFill>
          <a:srgbClr val="0083C2"/>
        </a:solidFill>
        <a:ln w="38100">
          <a:solidFill>
            <a:schemeClr val="bg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sv-SE" sz="1000">
              <a:solidFill>
                <a:schemeClr val="bg1"/>
              </a:solidFill>
              <a:latin typeface="Arial" panose="020B0604020202020204" pitchFamily="34" charset="0"/>
              <a:cs typeface="Arial" panose="020B0604020202020204" pitchFamily="34" charset="0"/>
            </a:rPr>
            <a:t>I detta steg värderas</a:t>
          </a:r>
          <a:r>
            <a:rPr lang="sv-SE" sz="1000" baseline="0">
              <a:solidFill>
                <a:schemeClr val="bg1"/>
              </a:solidFill>
              <a:latin typeface="Arial" panose="020B0604020202020204" pitchFamily="34" charset="0"/>
              <a:cs typeface="Arial" panose="020B0604020202020204" pitchFamily="34" charset="0"/>
            </a:rPr>
            <a:t> investeringens politiska och strategiska angelägenhet, vilket kompletterar de ekonomiska och kvalitativa nyttorna som beskrivits tidigare.</a:t>
          </a:r>
          <a:endParaRPr lang="sv-SE" sz="1000">
            <a:solidFill>
              <a:schemeClr val="bg1"/>
            </a:solidFill>
            <a:latin typeface="Arial" panose="020B0604020202020204" pitchFamily="34" charset="0"/>
            <a:cs typeface="Arial" panose="020B0604020202020204" pitchFamily="34" charset="0"/>
          </a:endParaRPr>
        </a:p>
      </xdr:txBody>
    </xdr:sp>
    <xdr:clientData/>
  </xdr:twoCellAnchor>
  <xdr:twoCellAnchor>
    <xdr:from>
      <xdr:col>4</xdr:col>
      <xdr:colOff>1438275</xdr:colOff>
      <xdr:row>29</xdr:row>
      <xdr:rowOff>109000</xdr:rowOff>
    </xdr:from>
    <xdr:to>
      <xdr:col>4</xdr:col>
      <xdr:colOff>3724275</xdr:colOff>
      <xdr:row>36</xdr:row>
      <xdr:rowOff>156624</xdr:rowOff>
    </xdr:to>
    <xdr:sp macro="" textlink="">
      <xdr:nvSpPr>
        <xdr:cNvPr id="31" name="Rectangle 30">
          <a:extLst>
            <a:ext uri="{FF2B5EF4-FFF2-40B4-BE49-F238E27FC236}">
              <a16:creationId xmlns:a16="http://schemas.microsoft.com/office/drawing/2014/main" id="{00000000-0008-0000-0000-00001F000000}"/>
            </a:ext>
          </a:extLst>
        </xdr:cNvPr>
        <xdr:cNvSpPr/>
      </xdr:nvSpPr>
      <xdr:spPr>
        <a:xfrm>
          <a:off x="3861858" y="5982750"/>
          <a:ext cx="2286000" cy="1307041"/>
        </a:xfrm>
        <a:prstGeom prst="rect">
          <a:avLst/>
        </a:prstGeom>
        <a:solidFill>
          <a:schemeClr val="accent4">
            <a:lumMod val="75000"/>
          </a:schemeClr>
        </a:solidFill>
        <a:ln w="38100">
          <a:solidFill>
            <a:schemeClr val="bg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sv-SE" sz="1000">
              <a:solidFill>
                <a:schemeClr val="bg1"/>
              </a:solidFill>
              <a:latin typeface="Arial" panose="020B0604020202020204" pitchFamily="34" charset="0"/>
              <a:cs typeface="Arial" panose="020B0604020202020204" pitchFamily="34" charset="0"/>
            </a:rPr>
            <a:t>I detta steg registreras </a:t>
          </a:r>
          <a:r>
            <a:rPr lang="sv-SE" sz="1000" baseline="0">
              <a:solidFill>
                <a:schemeClr val="bg1"/>
              </a:solidFill>
              <a:latin typeface="Arial" panose="020B0604020202020204" pitchFamily="34" charset="0"/>
              <a:cs typeface="Arial" panose="020B0604020202020204" pitchFamily="34" charset="0"/>
            </a:rPr>
            <a:t>och värderas investeringens förväntade kostnader. Det ekonomiska beloppet per kostnad periodiseras per år över angiven kalkylperiod. </a:t>
          </a:r>
          <a:endParaRPr lang="sv-SE" sz="1000">
            <a:solidFill>
              <a:schemeClr val="bg1"/>
            </a:solidFill>
            <a:latin typeface="Arial" panose="020B0604020202020204" pitchFamily="34" charset="0"/>
            <a:cs typeface="Arial" panose="020B0604020202020204" pitchFamily="34" charset="0"/>
          </a:endParaRPr>
        </a:p>
      </xdr:txBody>
    </xdr:sp>
    <xdr:clientData/>
  </xdr:twoCellAnchor>
  <xdr:twoCellAnchor>
    <xdr:from>
      <xdr:col>4</xdr:col>
      <xdr:colOff>3798359</xdr:colOff>
      <xdr:row>29</xdr:row>
      <xdr:rowOff>91008</xdr:rowOff>
    </xdr:from>
    <xdr:to>
      <xdr:col>4</xdr:col>
      <xdr:colOff>6112934</xdr:colOff>
      <xdr:row>36</xdr:row>
      <xdr:rowOff>158742</xdr:rowOff>
    </xdr:to>
    <xdr:sp macro="" textlink="">
      <xdr:nvSpPr>
        <xdr:cNvPr id="37" name="Rectangle 36">
          <a:extLst>
            <a:ext uri="{FF2B5EF4-FFF2-40B4-BE49-F238E27FC236}">
              <a16:creationId xmlns:a16="http://schemas.microsoft.com/office/drawing/2014/main" id="{00000000-0008-0000-0000-000025000000}"/>
            </a:ext>
          </a:extLst>
        </xdr:cNvPr>
        <xdr:cNvSpPr/>
      </xdr:nvSpPr>
      <xdr:spPr>
        <a:xfrm>
          <a:off x="6221942" y="5964758"/>
          <a:ext cx="2314575" cy="1327151"/>
        </a:xfrm>
        <a:prstGeom prst="rect">
          <a:avLst/>
        </a:prstGeom>
        <a:solidFill>
          <a:srgbClr val="0070C0"/>
        </a:solidFill>
        <a:ln w="38100">
          <a:solidFill>
            <a:schemeClr val="bg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sv-SE" sz="1000">
              <a:solidFill>
                <a:schemeClr val="bg1"/>
              </a:solidFill>
              <a:latin typeface="Arial" panose="020B0604020202020204" pitchFamily="34" charset="0"/>
              <a:cs typeface="Arial" panose="020B0604020202020204" pitchFamily="34" charset="0"/>
            </a:rPr>
            <a:t>I detta steg beskrivs huruvida viktiga förutsättningar för utvecklingsinsatsen anses vara säkrade.</a:t>
          </a:r>
        </a:p>
      </xdr:txBody>
    </xdr:sp>
    <xdr:clientData/>
  </xdr:twoCellAnchor>
  <xdr:twoCellAnchor>
    <xdr:from>
      <xdr:col>4</xdr:col>
      <xdr:colOff>3925356</xdr:colOff>
      <xdr:row>15</xdr:row>
      <xdr:rowOff>38098</xdr:rowOff>
    </xdr:from>
    <xdr:to>
      <xdr:col>4</xdr:col>
      <xdr:colOff>5117463</xdr:colOff>
      <xdr:row>19</xdr:row>
      <xdr:rowOff>28574</xdr:rowOff>
    </xdr:to>
    <xdr:sp macro="" textlink="">
      <xdr:nvSpPr>
        <xdr:cNvPr id="38" name="Chevron 37">
          <a:hlinkClick xmlns:r="http://schemas.openxmlformats.org/officeDocument/2006/relationships" r:id="rId6"/>
          <a:extLst>
            <a:ext uri="{FF2B5EF4-FFF2-40B4-BE49-F238E27FC236}">
              <a16:creationId xmlns:a16="http://schemas.microsoft.com/office/drawing/2014/main" id="{00000000-0008-0000-0000-000026000000}"/>
            </a:ext>
          </a:extLst>
        </xdr:cNvPr>
        <xdr:cNvSpPr/>
      </xdr:nvSpPr>
      <xdr:spPr>
        <a:xfrm>
          <a:off x="6348939" y="3001431"/>
          <a:ext cx="1192107" cy="710143"/>
        </a:xfrm>
        <a:prstGeom prst="chevron">
          <a:avLst>
            <a:gd name="adj" fmla="val 10606"/>
          </a:avLst>
        </a:prstGeom>
        <a:solidFill>
          <a:srgbClr val="0070C0"/>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lang="sv-SE" sz="1000">
              <a:solidFill>
                <a:schemeClr val="bg1"/>
              </a:solidFill>
              <a:latin typeface="Arial" panose="020B0604020202020204" pitchFamily="34" charset="0"/>
              <a:cs typeface="Arial" panose="020B0604020202020204" pitchFamily="34" charset="0"/>
            </a:rPr>
            <a:t>Värdera </a:t>
          </a:r>
          <a:r>
            <a:rPr lang="sv-SE" sz="1000" b="1" baseline="0">
              <a:solidFill>
                <a:schemeClr val="bg1"/>
              </a:solidFill>
              <a:latin typeface="Arial" panose="020B0604020202020204" pitchFamily="34" charset="0"/>
              <a:cs typeface="Arial" panose="020B0604020202020204" pitchFamily="34" charset="0"/>
            </a:rPr>
            <a:t>genomförbar-het</a:t>
          </a:r>
        </a:p>
      </xdr:txBody>
    </xdr:sp>
    <xdr:clientData/>
  </xdr:twoCellAnchor>
  <xdr:twoCellAnchor>
    <xdr:from>
      <xdr:col>5</xdr:col>
      <xdr:colOff>79365</xdr:colOff>
      <xdr:row>15</xdr:row>
      <xdr:rowOff>38098</xdr:rowOff>
    </xdr:from>
    <xdr:to>
      <xdr:col>7</xdr:col>
      <xdr:colOff>48038</xdr:colOff>
      <xdr:row>19</xdr:row>
      <xdr:rowOff>28574</xdr:rowOff>
    </xdr:to>
    <xdr:sp macro="" textlink="">
      <xdr:nvSpPr>
        <xdr:cNvPr id="41" name="Chevron 11">
          <a:hlinkClick xmlns:r="http://schemas.openxmlformats.org/officeDocument/2006/relationships" r:id="rId7"/>
          <a:extLst>
            <a:ext uri="{FF2B5EF4-FFF2-40B4-BE49-F238E27FC236}">
              <a16:creationId xmlns:a16="http://schemas.microsoft.com/office/drawing/2014/main" id="{00000000-0008-0000-0000-000029000000}"/>
            </a:ext>
          </a:extLst>
        </xdr:cNvPr>
        <xdr:cNvSpPr/>
      </xdr:nvSpPr>
      <xdr:spPr>
        <a:xfrm>
          <a:off x="8747115" y="3064931"/>
          <a:ext cx="1196340" cy="710143"/>
        </a:xfrm>
        <a:prstGeom prst="chevron">
          <a:avLst>
            <a:gd name="adj" fmla="val 10606"/>
          </a:avLst>
        </a:prstGeom>
        <a:solidFill>
          <a:srgbClr val="98948E"/>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lang="sv-SE" sz="1000" b="0" baseline="0">
              <a:solidFill>
                <a:schemeClr val="bg1"/>
              </a:solidFill>
              <a:latin typeface="Arial" panose="020B0604020202020204" pitchFamily="34" charset="0"/>
              <a:cs typeface="Arial" panose="020B0604020202020204" pitchFamily="34" charset="0"/>
            </a:rPr>
            <a:t>Business Case</a:t>
          </a:r>
          <a:endParaRPr lang="sv-SE" sz="1000" b="1">
            <a:solidFill>
              <a:schemeClr val="bg1"/>
            </a:solidFill>
            <a:latin typeface="Arial" panose="020B0604020202020204" pitchFamily="34" charset="0"/>
            <a:cs typeface="Arial" panose="020B0604020202020204" pitchFamily="34" charset="0"/>
          </a:endParaRPr>
        </a:p>
      </xdr:txBody>
    </xdr:sp>
    <xdr:clientData/>
  </xdr:twoCellAnchor>
  <xdr:twoCellAnchor>
    <xdr:from>
      <xdr:col>4</xdr:col>
      <xdr:colOff>6183834</xdr:colOff>
      <xdr:row>29</xdr:row>
      <xdr:rowOff>109000</xdr:rowOff>
    </xdr:from>
    <xdr:to>
      <xdr:col>8</xdr:col>
      <xdr:colOff>384167</xdr:colOff>
      <xdr:row>36</xdr:row>
      <xdr:rowOff>74075</xdr:rowOff>
    </xdr:to>
    <xdr:sp macro="" textlink="">
      <xdr:nvSpPr>
        <xdr:cNvPr id="43" name="Rectangle 21">
          <a:extLst>
            <a:ext uri="{FF2B5EF4-FFF2-40B4-BE49-F238E27FC236}">
              <a16:creationId xmlns:a16="http://schemas.microsoft.com/office/drawing/2014/main" id="{00000000-0008-0000-0000-00002B000000}"/>
            </a:ext>
          </a:extLst>
        </xdr:cNvPr>
        <xdr:cNvSpPr/>
      </xdr:nvSpPr>
      <xdr:spPr>
        <a:xfrm>
          <a:off x="8607417" y="5982750"/>
          <a:ext cx="2286000" cy="1224492"/>
        </a:xfrm>
        <a:prstGeom prst="rect">
          <a:avLst/>
        </a:prstGeom>
        <a:solidFill>
          <a:schemeClr val="bg1">
            <a:lumMod val="65000"/>
          </a:schemeClr>
        </a:solidFill>
        <a:ln w="38100">
          <a:solidFill>
            <a:schemeClr val="bg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sv-SE" sz="1000">
              <a:solidFill>
                <a:schemeClr val="bg1"/>
              </a:solidFill>
              <a:latin typeface="Arial" panose="020B0604020202020204" pitchFamily="34" charset="0"/>
              <a:cs typeface="Arial" panose="020B0604020202020204" pitchFamily="34" charset="0"/>
            </a:rPr>
            <a:t>När du</a:t>
          </a:r>
          <a:r>
            <a:rPr lang="sv-SE" sz="1000" baseline="0">
              <a:solidFill>
                <a:schemeClr val="bg1"/>
              </a:solidFill>
              <a:latin typeface="Arial" panose="020B0604020202020204" pitchFamily="34" charset="0"/>
              <a:cs typeface="Arial" panose="020B0604020202020204" pitchFamily="34" charset="0"/>
            </a:rPr>
            <a:t> fyllt i flikarna för grunddata, nyttor, kostnader, angelägenhet och genomförbarhet presenteras investeringens sammanställa Business Case</a:t>
          </a:r>
          <a:endParaRPr lang="sv-SE" sz="1000">
            <a:solidFill>
              <a:schemeClr val="bg1"/>
            </a:solidFill>
            <a:latin typeface="Arial" panose="020B0604020202020204" pitchFamily="34" charset="0"/>
            <a:cs typeface="Arial" panose="020B0604020202020204" pitchFamily="34" charset="0"/>
          </a:endParaRPr>
        </a:p>
      </xdr:txBody>
    </xdr:sp>
    <xdr:clientData/>
  </xdr:twoCellAnchor>
  <xdr:twoCellAnchor>
    <xdr:from>
      <xdr:col>4</xdr:col>
      <xdr:colOff>5111750</xdr:colOff>
      <xdr:row>15</xdr:row>
      <xdr:rowOff>42334</xdr:rowOff>
    </xdr:from>
    <xdr:to>
      <xdr:col>5</xdr:col>
      <xdr:colOff>59690</xdr:colOff>
      <xdr:row>19</xdr:row>
      <xdr:rowOff>32810</xdr:rowOff>
    </xdr:to>
    <xdr:sp macro="" textlink="">
      <xdr:nvSpPr>
        <xdr:cNvPr id="27" name="Chevron 37">
          <a:hlinkClick xmlns:r="http://schemas.openxmlformats.org/officeDocument/2006/relationships" r:id="rId8"/>
          <a:extLst>
            <a:ext uri="{FF2B5EF4-FFF2-40B4-BE49-F238E27FC236}">
              <a16:creationId xmlns:a16="http://schemas.microsoft.com/office/drawing/2014/main" id="{00000000-0008-0000-0000-00001B000000}"/>
            </a:ext>
          </a:extLst>
        </xdr:cNvPr>
        <xdr:cNvSpPr/>
      </xdr:nvSpPr>
      <xdr:spPr>
        <a:xfrm>
          <a:off x="7535333" y="3069167"/>
          <a:ext cx="1192107" cy="710143"/>
        </a:xfrm>
        <a:prstGeom prst="chevron">
          <a:avLst>
            <a:gd name="adj" fmla="val 10606"/>
          </a:avLst>
        </a:prstGeom>
        <a:solidFill>
          <a:schemeClr val="accent5">
            <a:lumMod val="75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lang="sv-SE" sz="1000">
              <a:solidFill>
                <a:schemeClr val="bg1"/>
              </a:solidFill>
              <a:latin typeface="Arial" panose="020B0604020202020204" pitchFamily="34" charset="0"/>
              <a:cs typeface="Arial" panose="020B0604020202020204" pitchFamily="34" charset="0"/>
            </a:rPr>
            <a:t>Risk-</a:t>
          </a:r>
          <a:r>
            <a:rPr lang="sv-SE" sz="1000" baseline="0">
              <a:solidFill>
                <a:schemeClr val="bg1"/>
              </a:solidFill>
              <a:latin typeface="Arial" panose="020B0604020202020204" pitchFamily="34" charset="0"/>
              <a:cs typeface="Arial" panose="020B0604020202020204" pitchFamily="34" charset="0"/>
            </a:rPr>
            <a:t> &amp; hinderanalys</a:t>
          </a:r>
          <a:endParaRPr lang="sv-SE" sz="1000" b="1" baseline="0">
            <a:solidFill>
              <a:schemeClr val="bg1"/>
            </a:solidFill>
            <a:latin typeface="Arial" panose="020B0604020202020204" pitchFamily="34" charset="0"/>
            <a:cs typeface="Arial" panose="020B0604020202020204" pitchFamily="34" charset="0"/>
          </a:endParaRPr>
        </a:p>
      </xdr:txBody>
    </xdr:sp>
    <xdr:clientData/>
  </xdr:twoCellAnchor>
  <xdr:twoCellAnchor>
    <xdr:from>
      <xdr:col>4</xdr:col>
      <xdr:colOff>4931850</xdr:colOff>
      <xdr:row>20</xdr:row>
      <xdr:rowOff>52919</xdr:rowOff>
    </xdr:from>
    <xdr:to>
      <xdr:col>6</xdr:col>
      <xdr:colOff>359850</xdr:colOff>
      <xdr:row>27</xdr:row>
      <xdr:rowOff>17995</xdr:rowOff>
    </xdr:to>
    <xdr:sp macro="" textlink="">
      <xdr:nvSpPr>
        <xdr:cNvPr id="29" name="Rectangle 21">
          <a:extLst>
            <a:ext uri="{FF2B5EF4-FFF2-40B4-BE49-F238E27FC236}">
              <a16:creationId xmlns:a16="http://schemas.microsoft.com/office/drawing/2014/main" id="{00000000-0008-0000-0000-00001D000000}"/>
            </a:ext>
          </a:extLst>
        </xdr:cNvPr>
        <xdr:cNvSpPr/>
      </xdr:nvSpPr>
      <xdr:spPr>
        <a:xfrm>
          <a:off x="7355433" y="3979336"/>
          <a:ext cx="2286000" cy="1224492"/>
        </a:xfrm>
        <a:prstGeom prst="rect">
          <a:avLst/>
        </a:prstGeom>
        <a:solidFill>
          <a:schemeClr val="accent5">
            <a:lumMod val="75000"/>
          </a:schemeClr>
        </a:solidFill>
        <a:ln w="38100">
          <a:solidFill>
            <a:schemeClr val="bg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sv-SE" sz="1000">
              <a:solidFill>
                <a:schemeClr val="bg1"/>
              </a:solidFill>
              <a:latin typeface="Arial" panose="020B0604020202020204" pitchFamily="34" charset="0"/>
              <a:cs typeface="Arial" panose="020B0604020202020204" pitchFamily="34" charset="0"/>
            </a:rPr>
            <a:t>När du kommer hit, är det mesta avklarat. Nu ska du fylla i resultatet</a:t>
          </a:r>
          <a:r>
            <a:rPr lang="sv-SE" sz="1000" baseline="0">
              <a:solidFill>
                <a:schemeClr val="bg1"/>
              </a:solidFill>
              <a:latin typeface="Arial" panose="020B0604020202020204" pitchFamily="34" charset="0"/>
              <a:cs typeface="Arial" panose="020B0604020202020204" pitchFamily="34" charset="0"/>
            </a:rPr>
            <a:t> av en riskanalys som har förmodligen genomförts i form av en workshop i denna flik. Beräknade riskvärdet kommer att påverka poängen för genomförbarhet</a:t>
          </a:r>
          <a:endParaRPr lang="sv-SE" sz="1000">
            <a:solidFill>
              <a:schemeClr val="bg1"/>
            </a:solidFill>
            <a:latin typeface="Arial" panose="020B0604020202020204" pitchFamily="34" charset="0"/>
            <a:cs typeface="Arial" panose="020B0604020202020204" pitchFamily="34" charset="0"/>
          </a:endParaRPr>
        </a:p>
      </xdr:txBody>
    </xdr:sp>
    <xdr:clientData/>
  </xdr:twoCellAnchor>
  <xdr:twoCellAnchor>
    <xdr:from>
      <xdr:col>4</xdr:col>
      <xdr:colOff>5721767</xdr:colOff>
      <xdr:row>19</xdr:row>
      <xdr:rowOff>43393</xdr:rowOff>
    </xdr:from>
    <xdr:to>
      <xdr:col>4</xdr:col>
      <xdr:colOff>5723032</xdr:colOff>
      <xdr:row>20</xdr:row>
      <xdr:rowOff>67734</xdr:rowOff>
    </xdr:to>
    <xdr:cxnSp macro="">
      <xdr:nvCxnSpPr>
        <xdr:cNvPr id="35" name="Straight Connector 32">
          <a:extLst>
            <a:ext uri="{FF2B5EF4-FFF2-40B4-BE49-F238E27FC236}">
              <a16:creationId xmlns:a16="http://schemas.microsoft.com/office/drawing/2014/main" id="{00000000-0008-0000-0000-000023000000}"/>
            </a:ext>
          </a:extLst>
        </xdr:cNvPr>
        <xdr:cNvCxnSpPr/>
      </xdr:nvCxnSpPr>
      <xdr:spPr>
        <a:xfrm flipH="1" flipV="1">
          <a:off x="8145350" y="3789893"/>
          <a:ext cx="1265" cy="204258"/>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423336</xdr:colOff>
      <xdr:row>1</xdr:row>
      <xdr:rowOff>95249</xdr:rowOff>
    </xdr:from>
    <xdr:to>
      <xdr:col>2</xdr:col>
      <xdr:colOff>143584</xdr:colOff>
      <xdr:row>2</xdr:row>
      <xdr:rowOff>201083</xdr:rowOff>
    </xdr:to>
    <xdr:pic>
      <xdr:nvPicPr>
        <xdr:cNvPr id="3" name="Bildobjekt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423336" y="349249"/>
          <a:ext cx="1762831" cy="4021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55</xdr:col>
      <xdr:colOff>137584</xdr:colOff>
      <xdr:row>0</xdr:row>
      <xdr:rowOff>169333</xdr:rowOff>
    </xdr:from>
    <xdr:to>
      <xdr:col>57</xdr:col>
      <xdr:colOff>660702</xdr:colOff>
      <xdr:row>1</xdr:row>
      <xdr:rowOff>223762</xdr:rowOff>
    </xdr:to>
    <xdr:sp macro="" textlink="">
      <xdr:nvSpPr>
        <xdr:cNvPr id="14" name="Rectangle 1">
          <a:extLst>
            <a:ext uri="{FF2B5EF4-FFF2-40B4-BE49-F238E27FC236}">
              <a16:creationId xmlns:a16="http://schemas.microsoft.com/office/drawing/2014/main" id="{00000000-0008-0000-0800-00000E000000}"/>
            </a:ext>
          </a:extLst>
        </xdr:cNvPr>
        <xdr:cNvSpPr/>
      </xdr:nvSpPr>
      <xdr:spPr>
        <a:xfrm>
          <a:off x="17388417" y="169333"/>
          <a:ext cx="1877785" cy="625929"/>
        </a:xfrm>
        <a:prstGeom prst="rect">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27073</xdr:colOff>
      <xdr:row>45</xdr:row>
      <xdr:rowOff>63569</xdr:rowOff>
    </xdr:from>
    <xdr:to>
      <xdr:col>42</xdr:col>
      <xdr:colOff>180975</xdr:colOff>
      <xdr:row>58</xdr:row>
      <xdr:rowOff>47625</xdr:rowOff>
    </xdr:to>
    <xdr:graphicFrame macro="">
      <xdr:nvGraphicFramePr>
        <xdr:cNvPr id="3" name="Chart 2">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22</xdr:col>
      <xdr:colOff>104132</xdr:colOff>
      <xdr:row>78</xdr:row>
      <xdr:rowOff>112779</xdr:rowOff>
    </xdr:from>
    <xdr:to>
      <xdr:col>42</xdr:col>
      <xdr:colOff>213631</xdr:colOff>
      <xdr:row>90</xdr:row>
      <xdr:rowOff>47625</xdr:rowOff>
    </xdr:to>
    <xdr:graphicFrame macro="">
      <xdr:nvGraphicFramePr>
        <xdr:cNvPr id="19" name="Chart 18">
          <a:extLst>
            <a:ext uri="{FF2B5EF4-FFF2-40B4-BE49-F238E27FC236}">
              <a16:creationId xmlns:a16="http://schemas.microsoft.com/office/drawing/2014/main" id="{00000000-0008-0000-08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23</xdr:col>
      <xdr:colOff>19050</xdr:colOff>
      <xdr:row>60</xdr:row>
      <xdr:rowOff>76200</xdr:rowOff>
    </xdr:from>
    <xdr:to>
      <xdr:col>42</xdr:col>
      <xdr:colOff>209551</xdr:colOff>
      <xdr:row>74</xdr:row>
      <xdr:rowOff>123825</xdr:rowOff>
    </xdr:to>
    <xdr:graphicFrame macro="">
      <xdr:nvGraphicFramePr>
        <xdr:cNvPr id="13" name="Chart 12">
          <a:extLst>
            <a:ext uri="{FF2B5EF4-FFF2-40B4-BE49-F238E27FC236}">
              <a16:creationId xmlns:a16="http://schemas.microsoft.com/office/drawing/2014/main" id="{00000000-0008-0000-08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1</xdr:colOff>
      <xdr:row>93</xdr:row>
      <xdr:rowOff>0</xdr:rowOff>
    </xdr:from>
    <xdr:to>
      <xdr:col>22</xdr:col>
      <xdr:colOff>0</xdr:colOff>
      <xdr:row>107</xdr:row>
      <xdr:rowOff>38100</xdr:rowOff>
    </xdr:to>
    <xdr:graphicFrame macro="">
      <xdr:nvGraphicFramePr>
        <xdr:cNvPr id="6" name="Diagram 5">
          <a:extLst>
            <a:ext uri="{FF2B5EF4-FFF2-40B4-BE49-F238E27FC236}">
              <a16:creationId xmlns:a16="http://schemas.microsoft.com/office/drawing/2014/main" id="{00000000-0008-0000-08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29</xdr:col>
      <xdr:colOff>171450</xdr:colOff>
      <xdr:row>14</xdr:row>
      <xdr:rowOff>104775</xdr:rowOff>
    </xdr:from>
    <xdr:to>
      <xdr:col>37</xdr:col>
      <xdr:colOff>19054</xdr:colOff>
      <xdr:row>18</xdr:row>
      <xdr:rowOff>114277</xdr:rowOff>
    </xdr:to>
    <xdr:sp macro="" textlink="">
      <xdr:nvSpPr>
        <xdr:cNvPr id="18" name="textruta 1">
          <a:extLst>
            <a:ext uri="{FF2B5EF4-FFF2-40B4-BE49-F238E27FC236}">
              <a16:creationId xmlns:a16="http://schemas.microsoft.com/office/drawing/2014/main" id="{00000000-0008-0000-0800-000012000000}"/>
            </a:ext>
          </a:extLst>
        </xdr:cNvPr>
        <xdr:cNvSpPr txBox="1"/>
      </xdr:nvSpPr>
      <xdr:spPr>
        <a:xfrm rot="20700000">
          <a:off x="6391275" y="3733800"/>
          <a:ext cx="1600204" cy="733402"/>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100">
              <a:solidFill>
                <a:srgbClr val="FF0000"/>
              </a:solidFill>
            </a:rPr>
            <a:t>OMRÅDE BORTTAGIT</a:t>
          </a:r>
          <a:r>
            <a:rPr lang="sv-SE" sz="1100" baseline="0">
              <a:solidFill>
                <a:srgbClr val="FF0000"/>
              </a:solidFill>
            </a:rPr>
            <a:t> FRÅN NYTTOR</a:t>
          </a:r>
          <a:endParaRPr lang="sv-SE" sz="1100">
            <a:solidFill>
              <a:srgbClr val="FF0000"/>
            </a:solidFill>
          </a:endParaRPr>
        </a:p>
      </xdr:txBody>
    </xdr:sp>
    <xdr:clientData/>
  </xdr:twoCellAnchor>
  <xdr:twoCellAnchor>
    <xdr:from>
      <xdr:col>23</xdr:col>
      <xdr:colOff>0</xdr:colOff>
      <xdr:row>10</xdr:row>
      <xdr:rowOff>76200</xdr:rowOff>
    </xdr:from>
    <xdr:to>
      <xdr:col>42</xdr:col>
      <xdr:colOff>209550</xdr:colOff>
      <xdr:row>24</xdr:row>
      <xdr:rowOff>165735</xdr:rowOff>
    </xdr:to>
    <xdr:graphicFrame macro="">
      <xdr:nvGraphicFramePr>
        <xdr:cNvPr id="16" name="Diagram 15">
          <a:extLst>
            <a:ext uri="{FF2B5EF4-FFF2-40B4-BE49-F238E27FC236}">
              <a16:creationId xmlns:a16="http://schemas.microsoft.com/office/drawing/2014/main" id="{00000000-0008-0000-08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9526</xdr:colOff>
      <xdr:row>78</xdr:row>
      <xdr:rowOff>95250</xdr:rowOff>
    </xdr:from>
    <xdr:to>
      <xdr:col>22</xdr:col>
      <xdr:colOff>1</xdr:colOff>
      <xdr:row>89</xdr:row>
      <xdr:rowOff>68877</xdr:rowOff>
    </xdr:to>
    <xdr:graphicFrame macro="">
      <xdr:nvGraphicFramePr>
        <xdr:cNvPr id="21" name="Diagram 20">
          <a:extLst>
            <a:ext uri="{FF2B5EF4-FFF2-40B4-BE49-F238E27FC236}">
              <a16:creationId xmlns:a16="http://schemas.microsoft.com/office/drawing/2014/main" id="{00000000-0008-0000-08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1</xdr:colOff>
      <xdr:row>27</xdr:row>
      <xdr:rowOff>0</xdr:rowOff>
    </xdr:from>
    <xdr:to>
      <xdr:col>21</xdr:col>
      <xdr:colOff>209551</xdr:colOff>
      <xdr:row>41</xdr:row>
      <xdr:rowOff>152400</xdr:rowOff>
    </xdr:to>
    <xdr:graphicFrame macro="">
      <xdr:nvGraphicFramePr>
        <xdr:cNvPr id="23" name="Diagram 22">
          <a:extLst>
            <a:ext uri="{FF2B5EF4-FFF2-40B4-BE49-F238E27FC236}">
              <a16:creationId xmlns:a16="http://schemas.microsoft.com/office/drawing/2014/main" id="{00000000-0008-0000-08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23</xdr:col>
      <xdr:colOff>0</xdr:colOff>
      <xdr:row>27</xdr:row>
      <xdr:rowOff>76200</xdr:rowOff>
    </xdr:from>
    <xdr:to>
      <xdr:col>43</xdr:col>
      <xdr:colOff>0</xdr:colOff>
      <xdr:row>41</xdr:row>
      <xdr:rowOff>171450</xdr:rowOff>
    </xdr:to>
    <xdr:graphicFrame macro="">
      <xdr:nvGraphicFramePr>
        <xdr:cNvPr id="24" name="Diagram 23">
          <a:extLst>
            <a:ext uri="{FF2B5EF4-FFF2-40B4-BE49-F238E27FC236}">
              <a16:creationId xmlns:a16="http://schemas.microsoft.com/office/drawing/2014/main" id="{00000000-0008-0000-08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0</xdr:colOff>
      <xdr:row>10</xdr:row>
      <xdr:rowOff>66675</xdr:rowOff>
    </xdr:from>
    <xdr:to>
      <xdr:col>21</xdr:col>
      <xdr:colOff>200024</xdr:colOff>
      <xdr:row>24</xdr:row>
      <xdr:rowOff>123825</xdr:rowOff>
    </xdr:to>
    <xdr:graphicFrame macro="">
      <xdr:nvGraphicFramePr>
        <xdr:cNvPr id="25" name="Diagram 24">
          <a:extLst>
            <a:ext uri="{FF2B5EF4-FFF2-40B4-BE49-F238E27FC236}">
              <a16:creationId xmlns:a16="http://schemas.microsoft.com/office/drawing/2014/main" id="{00000000-0008-0000-08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19050</xdr:colOff>
      <xdr:row>60</xdr:row>
      <xdr:rowOff>76200</xdr:rowOff>
    </xdr:from>
    <xdr:to>
      <xdr:col>21</xdr:col>
      <xdr:colOff>200025</xdr:colOff>
      <xdr:row>76</xdr:row>
      <xdr:rowOff>167926</xdr:rowOff>
    </xdr:to>
    <xdr:graphicFrame macro="">
      <xdr:nvGraphicFramePr>
        <xdr:cNvPr id="15" name="Diagram 14">
          <a:extLst>
            <a:ext uri="{FF2B5EF4-FFF2-40B4-BE49-F238E27FC236}">
              <a16:creationId xmlns:a16="http://schemas.microsoft.com/office/drawing/2014/main" id="{00000000-0008-0000-08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mc:AlternateContent xmlns:mc="http://schemas.openxmlformats.org/markup-compatibility/2006">
    <mc:Choice xmlns:a14="http://schemas.microsoft.com/office/drawing/2010/main" Requires="a14">
      <xdr:twoCellAnchor>
        <xdr:from>
          <xdr:col>55</xdr:col>
          <xdr:colOff>266700</xdr:colOff>
          <xdr:row>0</xdr:row>
          <xdr:rowOff>266700</xdr:rowOff>
        </xdr:from>
        <xdr:to>
          <xdr:col>57</xdr:col>
          <xdr:colOff>546100</xdr:colOff>
          <xdr:row>1</xdr:row>
          <xdr:rowOff>127000</xdr:rowOff>
        </xdr:to>
        <xdr:sp macro="" textlink="">
          <xdr:nvSpPr>
            <xdr:cNvPr id="9218" name="Button 2" hidden="1">
              <a:extLst>
                <a:ext uri="{63B3BB69-23CF-44E3-9099-C40C66FF867C}">
                  <a14:compatExt spid="_x0000_s9218"/>
                </a:ext>
                <a:ext uri="{FF2B5EF4-FFF2-40B4-BE49-F238E27FC236}">
                  <a16:creationId xmlns:a16="http://schemas.microsoft.com/office/drawing/2014/main" id="{00000000-0008-0000-0800-0000022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sv-SE" sz="1100" b="1" i="0" u="none" strike="noStrike" baseline="0">
                  <a:solidFill>
                    <a:srgbClr val="000000"/>
                  </a:solidFill>
                  <a:latin typeface="Calibri" pitchFamily="2" charset="0"/>
                  <a:cs typeface="Calibri" pitchFamily="2" charset="0"/>
                </a:rPr>
                <a:t>Uppdatera samtliga tabeller och grafer</a:t>
              </a:r>
            </a:p>
          </xdr:txBody>
        </xdr:sp>
        <xdr:clientData fPrintsWithSheet="0"/>
      </xdr:twoCellAnchor>
    </mc:Choice>
    <mc:Fallback/>
  </mc:AlternateContent>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1" Type="http://schemas.openxmlformats.org/officeDocument/2006/relationships/pivotCacheRecords" Target="pivotCacheRecords6.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im Johansson" refreshedDate="43868.334883333337" createdVersion="6" refreshedVersion="6" minRefreshableVersion="3" recordCount="15" xr:uid="{00000000-000A-0000-FFFF-FFFF05000000}">
  <cacheSource type="worksheet">
    <worksheetSource ref="AN6:AT21" sheet="Ekonomiska nyttor"/>
  </cacheSource>
  <cacheFields count="7">
    <cacheField name="Summa" numFmtId="1">
      <sharedItems containsSemiMixedTypes="0" containsString="0" containsNumber="1" containsInteger="1" minValue="0" maxValue="2200"/>
    </cacheField>
    <cacheField name="Min" numFmtId="1">
      <sharedItems containsSemiMixedTypes="0" containsString="0" containsNumber="1" containsInteger="1" minValue="0" maxValue="0"/>
    </cacheField>
    <cacheField name="Max" numFmtId="1">
      <sharedItems containsSemiMixedTypes="0" containsString="0" containsNumber="1" containsInteger="1" minValue="0" maxValue="0"/>
    </cacheField>
    <cacheField name="Vägt medelvärde" numFmtId="1">
      <sharedItems containsSemiMixedTypes="0" containsString="0" containsNumber="1" containsInteger="1" minValue="0" maxValue="1320"/>
    </cacheField>
    <cacheField name="NyttaIntressent" numFmtId="1">
      <sharedItems count="30">
        <s v="Övriga besparingar @ Folkhälsa"/>
        <s v="Reducerad personalkostnad @ Biobanken Norr"/>
        <s v="Reducerad personalkostnad @ ANOPIVA"/>
        <s v="(blank) @ (blank)"/>
        <s v="Övriga besparingar @ Intressent 1" u="1"/>
        <s v="Reducerad personalkostnad @ Lantmäteriet" u="1"/>
        <s v="Ökade intäkter @ Intressent 6" u="1"/>
        <s v="Reducerad personalkostnad @ Tillväxtverket" u="1"/>
        <s v="Reducerad it-kostnad @ Lantmäteriet xxxyyyy zzz" u="1"/>
        <s v="Övriga besparingar @ Intressent 2" u="1"/>
        <s v="Övriga besparingar @ Intressent 8" u="1"/>
        <s v="Reducerad personalkostnad @ Intressent 1" u="1"/>
        <s v="Ökade intäkter @ Intressent 9" u="1"/>
        <s v="Reducerad personalkostnad @ Intressent 3" u="1"/>
        <s v="Reducerad personalkostnad @ Intressent 7" u="1"/>
        <s v="Reducerad it-kostnad @ Lantmäteriet2" u="1"/>
        <s v="Reducerad admin.kostnader @ Folkhälsa" u="1"/>
        <s v="Reducerad personalkostnad @ Intressent 10" u="1"/>
        <s v="Övriga besparingar @ Bolagsverket" u="1"/>
        <s v="Övriga besparingar @ Intressent 4" u="1"/>
        <s v="Reducerad personalkostnad @ Bolagsverket" u="1"/>
        <s v="Övriga besparingar @ Intressent 5" u="1"/>
        <s v="Ökade intäkter @ Intressent 2" u="1"/>
        <s v="Övriga besparingar @ Lantmäteriet" u="1"/>
        <s v="Ökade intäkter @ Intressent 3" u="1"/>
        <s v="Reducerad it-kostnad @ Lantmäteriet" u="1"/>
        <s v="Reducerad personalkostnad @ Gävlekommun" u="1"/>
        <s v="Reducerad personalkostnad @ Intressent 4" u="1"/>
        <s v="Reducerad personalkostnad @ Intressent 6" u="1"/>
        <s v="Ökade intäkter @ Intressent 5" u="1"/>
      </sharedItems>
    </cacheField>
    <cacheField name="Var uppstår nyttan?" numFmtId="1">
      <sharedItems count="9">
        <s v="Folkhälsa"/>
        <s v="Biobanken Norr"/>
        <s v="ANOPIVA"/>
        <s v="(blank)"/>
        <s v="Bolagsverket" u="1"/>
        <s v="Lantmäteriet" u="1"/>
        <s v="Gävlekommun" u="1"/>
        <s v="Lantmäteriet2" u="1"/>
        <s v="Lantmäteriet xxxyyyy zzz" u="1"/>
      </sharedItems>
    </cacheField>
    <cacheField name="Nytta" numFmtId="0">
      <sharedItems count="6">
        <s v="Övriga besparingar"/>
        <s v="Reducerad personalkostnad"/>
        <s v="(blank)"/>
        <s v="Reducerad admin.kostnader" u="1"/>
        <s v="Reducerad it-kostnad" u="1"/>
        <s v="Ökade intäkter" u="1"/>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im Johansson" refreshedDate="43868.334883449075" createdVersion="6" refreshedVersion="6" minRefreshableVersion="3" recordCount="88" xr:uid="{00000000-000A-0000-FFFF-FFFF04000000}">
  <cacheSource type="worksheet">
    <worksheetSource ref="C5:F93" sheet="Genomförbarhet"/>
  </cacheSource>
  <cacheFields count="4">
    <cacheField name="Parameter" numFmtId="0">
      <sharedItems containsBlank="1" longText="1"/>
    </cacheField>
    <cacheField name="Gör bedömning nedan" numFmtId="0">
      <sharedItems containsBlank="1"/>
    </cacheField>
    <cacheField name="Beskriv motiveringen kortfattat" numFmtId="0">
      <sharedItems containsBlank="1" longText="1"/>
    </cacheField>
    <cacheField name="Värde" numFmtId="0">
      <sharedItems containsBlank="1" containsMixedTypes="1" containsNumber="1" containsInteger="1" minValue="2" maxValue="5"/>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im Johansson" refreshedDate="43868.334883449075" createdVersion="6" refreshedVersion="6" minRefreshableVersion="3" recordCount="15" xr:uid="{00000000-000A-0000-FFFF-FFFF03000000}">
  <cacheSource type="worksheet">
    <worksheetSource ref="AA5:AD20" sheet="Kvalitativa nyttor"/>
  </cacheSource>
  <cacheFields count="4">
    <cacheField name="Bedömd vikt" numFmtId="1">
      <sharedItems containsSemiMixedTypes="0" containsString="0" containsNumber="1" containsInteger="1" minValue="0" maxValue="3"/>
    </cacheField>
    <cacheField name="NyttaIntressent" numFmtId="1">
      <sharedItems count="21">
        <s v="(blank) @ (blank)"/>
        <s v="Frigjord arbetstid @ Intressent 1" u="1"/>
        <s v="Ökad insyn @ Intressent 9" u="1"/>
        <s v="Ökad tillgänglighet @ Intressent 7" u="1"/>
        <s v="Högre servicenivåer @ Intressent 2" u="1"/>
        <s v="Ökad tillgänglighet @ Intressent 10" u="1"/>
        <s v="Frigjord arbetstid @ Intressent 3" u="1"/>
        <s v="Snabbare hantering av ärenden @ Lantmäteriet" u="1"/>
        <s v="Nöjdare kunder @ Intressent 8" u="1"/>
        <s v="Högre servicenivåer @ Intressent 3" u="1"/>
        <s v="Bättre informationsdelning @ Intressent 4" u="1"/>
        <s v="Bättre informationsdelning @ Intressent 5" u="1"/>
        <s v="Snabbare hantering av ärenden @ Bolagsverket" u="1"/>
        <s v="Frigjord arbetstid @ Tillväxtverket" u="1"/>
        <s v="Högre servicenivåer @ Intressent 4" u="1"/>
        <s v="Minskad kvalitetsbrister @ Gävlekommun" u="1"/>
        <s v="Ökad tillgänglighet @ Intressent 1" u="1"/>
        <s v="Bättre informationskvalitet @ Intressent 2" u="1"/>
        <s v="Frigjord arbetstid @ Intressent 6" u="1"/>
        <s v="Högre servicenivåer @ Intressent 5" u="1"/>
        <s v="Frigjord arbetstid @ (blank)" u="1"/>
      </sharedItems>
    </cacheField>
    <cacheField name="Var uppstår nyttan?" numFmtId="1">
      <sharedItems/>
    </cacheField>
    <cacheField name="Nytta" numFmtId="0">
      <sharedItems/>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im Johansson" refreshedDate="43868.334883449075" createdVersion="6" refreshedVersion="6" minRefreshableVersion="3" recordCount="28" xr:uid="{00000000-000A-0000-FFFF-FFFF02000000}">
  <cacheSource type="worksheet">
    <worksheetSource ref="C5:F33" sheet="Angelägenhet"/>
  </cacheSource>
  <cacheFields count="4">
    <cacheField name="Parameter" numFmtId="0">
      <sharedItems containsBlank="1" longText="1"/>
    </cacheField>
    <cacheField name="Gör bedömning nedan" numFmtId="0">
      <sharedItems containsBlank="1"/>
    </cacheField>
    <cacheField name="Beskriv motiveringen kortfattat" numFmtId="0">
      <sharedItems containsBlank="1" longText="1"/>
    </cacheField>
    <cacheField name="Värde" numFmtId="0">
      <sharedItems containsBlank="1" containsMixedTypes="1" containsNumber="1" containsInteger="1" minValue="3" maxValue="4"/>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im Johansson" refreshedDate="43868.334883449075" createdVersion="4" refreshedVersion="6" minRefreshableVersion="3" recordCount="15" xr:uid="{00000000-000A-0000-FFFF-FFFF01000000}">
  <cacheSource type="worksheet">
    <worksheetSource ref="AH5:AN20" sheet="Kostnader"/>
  </cacheSource>
  <cacheFields count="7">
    <cacheField name="Summa" numFmtId="0">
      <sharedItems containsSemiMixedTypes="0" containsString="0" containsNumber="1" containsInteger="1" minValue="0" maxValue="560"/>
    </cacheField>
    <cacheField name="Min" numFmtId="0">
      <sharedItems containsSemiMixedTypes="0" containsString="0" containsNumber="1" containsInteger="1" minValue="0" maxValue="560"/>
    </cacheField>
    <cacheField name="Max" numFmtId="0">
      <sharedItems containsSemiMixedTypes="0" containsString="0" containsNumber="1" containsInteger="1" minValue="0" maxValue="560"/>
    </cacheField>
    <cacheField name="Vägt medelv." numFmtId="0">
      <sharedItems containsSemiMixedTypes="0" containsString="0" containsNumber="1" minValue="0" maxValue="560"/>
    </cacheField>
    <cacheField name="Intressent" numFmtId="0">
      <sharedItems count="16">
        <s v="VO Digitalisering och medicinsk teknik"/>
        <s v="(blank)"/>
        <s v="Tillväxtverket" u="1"/>
        <s v="Intressent 1" u="1"/>
        <s v="Intressent 6" u="1"/>
        <s v="Gävlekommun" u="1"/>
        <s v="Intressent 3" u="1"/>
        <s v="Bolagsverket" u="1"/>
        <s v="Intressent 8" u="1"/>
        <s v="Intressent 10" u="1"/>
        <s v="Intressent 5" u="1"/>
        <s v="Intressent 2" u="1"/>
        <s v="Intressent 7" u="1"/>
        <s v="Intressent 4" u="1"/>
        <s v="Intressent 9" u="1"/>
        <s v="Lantmäteriet" u="1"/>
      </sharedItems>
    </cacheField>
    <cacheField name="Beskrivning" numFmtId="0">
      <sharedItems/>
    </cacheField>
    <cacheField name="Kostnadstyp inkl. blank" numFmtId="0">
      <sharedItems count="5">
        <s v="Införande"/>
        <s v="Drift/Förvaltning"/>
        <s v="(blank)"/>
        <s v="Utredning" u="1"/>
        <s v="Investering" u="1"/>
      </sharedItems>
    </cacheField>
  </cacheFields>
  <extLst>
    <ext xmlns:x14="http://schemas.microsoft.com/office/spreadsheetml/2009/9/main" uri="{725AE2AE-9491-48be-B2B4-4EB974FC3084}">
      <x14:pivotCacheDefinition/>
    </ext>
  </extLst>
</pivotCacheDefinition>
</file>

<file path=xl/pivotCache/pivotCacheDefinition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im Johansson" refreshedDate="43868.334883680553" createdVersion="6" refreshedVersion="6" minRefreshableVersion="3" recordCount="15" xr:uid="{00000000-000A-0000-FFFF-FFFF00000000}">
  <cacheSource type="worksheet">
    <worksheetSource ref="D5:N20" sheet="Kvalitativa nyttor"/>
  </cacheSource>
  <cacheFields count="11">
    <cacheField name="Nytta" numFmtId="0">
      <sharedItems containsNonDate="0" containsBlank="1" count="10">
        <m/>
        <s v="Bättre informationskvalitet" u="1"/>
        <s v="Nöjdare kunder" u="1"/>
        <s v="Frigjord arbetstid" u="1"/>
        <s v="Ökad tillgänglighet" u="1"/>
        <s v="Bättre informationsdelning" u="1"/>
        <s v="Minskad kvalitetsbrister" u="1"/>
        <s v="Högre servicenivåer" u="1"/>
        <s v="Ökad insyn" u="1"/>
        <s v="Snabbare hantering av ärenden" u="1"/>
      </sharedItems>
    </cacheField>
    <cacheField name="Beskriv den kvalitativa nyttan kortfattat" numFmtId="0">
      <sharedItems containsBlank="1"/>
    </cacheField>
    <cacheField name="Var uppstår nyttan?" numFmtId="0">
      <sharedItems containsNonDate="0" containsString="0" containsBlank="1"/>
    </cacheField>
    <cacheField name="Nyttorealiseringsansvarig" numFmtId="0">
      <sharedItems containsNonDate="0" containsString="0" containsBlank="1"/>
    </cacheField>
    <cacheField name="Indikator" numFmtId="0">
      <sharedItems containsNonDate="0" containsString="0" containsBlank="1"/>
    </cacheField>
    <cacheField name="Enhet" numFmtId="0">
      <sharedItems containsNonDate="0" containsString="0" containsBlank="1"/>
    </cacheField>
    <cacheField name="Estimerat nuvärde" numFmtId="0">
      <sharedItems containsString="0" containsBlank="1" containsNumber="1" containsInteger="1" minValue="6000" maxValue="36000"/>
    </cacheField>
    <cacheField name="Faktiskt nuvärde" numFmtId="0">
      <sharedItems containsNonDate="0" containsString="0" containsBlank="1"/>
    </cacheField>
    <cacheField name="Målvärde" numFmtId="0">
      <sharedItems containsString="0" containsBlank="1" containsNumber="1" containsInteger="1" minValue="400" maxValue="6400"/>
    </cacheField>
    <cacheField name="Nyttan som ska periodiseras" numFmtId="0">
      <sharedItems containsNonDate="0" containsString="0" containsBlank="1"/>
    </cacheField>
    <cacheField name="Nyttans betydelse" numFmtId="0">
      <sharedItems containsBlank="1" count="8">
        <s v="3: Medium"/>
        <m/>
        <s v="4: Hög" u="1"/>
        <s v="4: Mycket hög" u="1"/>
        <s v="1: Mycket låg" u="1"/>
        <s v="5: Mycket hög" u="1"/>
        <s v="2: Låg" u="1"/>
        <s v="3: Hög"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5">
  <r>
    <n v="740"/>
    <n v="0"/>
    <n v="0"/>
    <n v="444"/>
    <x v="0"/>
    <x v="0"/>
    <x v="0"/>
  </r>
  <r>
    <n v="555"/>
    <n v="0"/>
    <n v="0"/>
    <n v="333"/>
    <x v="0"/>
    <x v="0"/>
    <x v="0"/>
  </r>
  <r>
    <n v="705"/>
    <n v="0"/>
    <n v="0"/>
    <n v="423"/>
    <x v="1"/>
    <x v="1"/>
    <x v="1"/>
  </r>
  <r>
    <n v="2200"/>
    <n v="0"/>
    <n v="0"/>
    <n v="1320"/>
    <x v="2"/>
    <x v="2"/>
    <x v="1"/>
  </r>
  <r>
    <n v="2200"/>
    <n v="0"/>
    <n v="0"/>
    <n v="1320"/>
    <x v="2"/>
    <x v="2"/>
    <x v="1"/>
  </r>
  <r>
    <n v="0"/>
    <n v="0"/>
    <n v="0"/>
    <n v="0"/>
    <x v="3"/>
    <x v="3"/>
    <x v="2"/>
  </r>
  <r>
    <n v="0"/>
    <n v="0"/>
    <n v="0"/>
    <n v="0"/>
    <x v="3"/>
    <x v="3"/>
    <x v="2"/>
  </r>
  <r>
    <n v="0"/>
    <n v="0"/>
    <n v="0"/>
    <n v="0"/>
    <x v="3"/>
    <x v="3"/>
    <x v="2"/>
  </r>
  <r>
    <n v="0"/>
    <n v="0"/>
    <n v="0"/>
    <n v="0"/>
    <x v="3"/>
    <x v="3"/>
    <x v="2"/>
  </r>
  <r>
    <n v="0"/>
    <n v="0"/>
    <n v="0"/>
    <n v="0"/>
    <x v="3"/>
    <x v="3"/>
    <x v="2"/>
  </r>
  <r>
    <n v="0"/>
    <n v="0"/>
    <n v="0"/>
    <n v="0"/>
    <x v="3"/>
    <x v="3"/>
    <x v="2"/>
  </r>
  <r>
    <n v="0"/>
    <n v="0"/>
    <n v="0"/>
    <n v="0"/>
    <x v="3"/>
    <x v="3"/>
    <x v="2"/>
  </r>
  <r>
    <n v="0"/>
    <n v="0"/>
    <n v="0"/>
    <n v="0"/>
    <x v="3"/>
    <x v="3"/>
    <x v="2"/>
  </r>
  <r>
    <n v="0"/>
    <n v="0"/>
    <n v="0"/>
    <n v="0"/>
    <x v="3"/>
    <x v="3"/>
    <x v="2"/>
  </r>
  <r>
    <n v="0"/>
    <n v="0"/>
    <n v="0"/>
    <n v="0"/>
    <x v="3"/>
    <x v="3"/>
    <x v="2"/>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ntal involverade/berörda intressenter"/>
    <s v="2: Hög"/>
    <m/>
    <n v="2"/>
  </r>
  <r>
    <m/>
    <m/>
    <m/>
    <m/>
  </r>
  <r>
    <s v="Här gör du en bedömning av i vilken utsträckning antalet involverade och/eller berörda aktörer/intressenter påverkar utvecklingsinsatsens genomförbarhet."/>
    <s v="Mycket hög"/>
    <s v="Många  olika aktörer (organisationer) är involverade i genomförandet av utvecklingsinsatsen, alternativt den förändring som utvecklingsinsatsen avser åstadkomma berör ett mycket stort antal intressenter. Antalet involverade aktörer och/eller berörda intressenter påverkar utvecklingsinsatsens genomförbarhet i mycket hög grad.  "/>
    <m/>
  </r>
  <r>
    <m/>
    <s v="Hög"/>
    <s v="Fler än en aktör (organisationer) är involverade i genomförandet av utvecklingsinsatsen, alternativt den förändring som utvecklingsinsatsen avser åstadkomma berör ett stort antal intressenter. Antalet involverade aktörer och/eller berörda intressenter påverkar utvecklingsinsatsens genomförbarhet i  hög grad.  "/>
    <m/>
  </r>
  <r>
    <m/>
    <s v="Medium"/>
    <s v="Fler än en aktör (organisationer) är involverade i genomförandet av utvecklingsinsatsen, alternativt den förändring som utvecklingsinsatsen avser åstadkomma berör flera intressenter. Antalet involverade aktörer och/eller berörda intressenter påverkar till viss del utvecklingsinsatsens genomförbarhet.  "/>
    <m/>
  </r>
  <r>
    <m/>
    <s v="Låg"/>
    <s v="En aktör (organisation) genomför utvecklingsinsatsen, alternativt den förändring som utvecklingsinsatsen avser åstadkomma berör ett begränsat antal intressenter. Antalet involverade aktörer och/eller berörda intressenter påverkar inte nämnvärt utvecklingsinsatsens genomförbarhet. "/>
    <m/>
  </r>
  <r>
    <m/>
    <s v="Mycket låg"/>
    <s v="En aktör (organisation) genomför utvecklingsinsatsen, alternativt den förändring som utvecklingsinsatsen avser åstadkomma berör ett mycket begränsat antal intressenter. Antalet involverade aktörer och/eller berörda intressenter påverkar inte alls utvecklingsinsatsens genomförbarhet."/>
    <m/>
  </r>
  <r>
    <m/>
    <m/>
    <m/>
    <m/>
  </r>
  <r>
    <s v="Parameter"/>
    <s v="Gör bedömning nedan"/>
    <s v="Beskriv motiveringen kortfattat"/>
    <s v="Värde"/>
  </r>
  <r>
    <s v="Antal berörda användare"/>
    <s v="3: Medel"/>
    <m/>
    <n v="3"/>
  </r>
  <r>
    <m/>
    <m/>
    <m/>
    <m/>
  </r>
  <r>
    <s v="Här gör du en bedömning av i vilken utsträckning antalet berörda användare (kunder) påverkar utvecklingsinsatsens genomförbarhet. "/>
    <s v="Mycket hög"/>
    <s v="Ett mycket stort antal användare berörs av den förändring som utvecklingsinsatsen avser åstadkomma. Antalet berörda användare påverkar utvecklingsinsatsens genomförbarhet i mycket hög grad."/>
    <m/>
  </r>
  <r>
    <m/>
    <s v="Hög"/>
    <s v="Ett stort antal användare berörs av den förändring som utvecklingsinsatsen avser åstadkomma. Antalet berörda användare påverkar utvecklingsinsatsens genomförbarhet i hög grad."/>
    <m/>
  </r>
  <r>
    <m/>
    <s v="Medium"/>
    <s v="Flera användare berörs av den förändring som utvecklingsinsatsen avser åstadkomma. Antalet berörda användare påverkar till viss del utvecklingsinsatsens genomförbarhet."/>
    <m/>
  </r>
  <r>
    <m/>
    <s v="Låg"/>
    <s v="Ett begränsat antal användare berörs av den förändring som utvecklingsinsatsen avser åstadkomma. Antalet berörda användare påverkar inte nämnvärt utvecklingsinsatsens genomförbarhet."/>
    <m/>
  </r>
  <r>
    <m/>
    <s v="Mycket låg"/>
    <s v="Ett mycket begränsat antal användare berörs av den förändring som utvecklingsinsatsen avser åstadkomma. Antalet berörda användare påverkar inte alls utvecklingsinsatsens genomförbarhet."/>
    <m/>
  </r>
  <r>
    <m/>
    <m/>
    <m/>
    <m/>
  </r>
  <r>
    <s v="Parameter"/>
    <s v="Gör bedömning nedan"/>
    <s v="Beskriv motiveringen kortfattat"/>
    <s v="Värde"/>
  </r>
  <r>
    <s v="Förmåga hos berörda användare"/>
    <s v="3: Medel"/>
    <m/>
    <n v="3"/>
  </r>
  <r>
    <m/>
    <m/>
    <m/>
    <m/>
  </r>
  <r>
    <s v="Här gör du en bedömning av i vilken utsträckning förmågan (kunskapsnivå) hos de berörda användarna påverkar utvecklingsinsatsens genomförbarhet."/>
    <s v="Mycket hög"/>
    <s v="Förmågan hos de berörda användarna att ta till sig och nyttja de förändringar som utvecklingsinsatsen avser åstadkomma är mycket god. Det finns inget behov av utbildningsinsatser. "/>
    <m/>
  </r>
  <r>
    <m/>
    <s v="Hög"/>
    <s v="Förmågan hos de berörda användarna att ta till sig och nyttja de förändringar som utvecklingsinsatsen avser åstadkomma är god. Det finns ett mycket litet behov av utbildningsinsatser. "/>
    <m/>
  </r>
  <r>
    <m/>
    <s v="Medium"/>
    <s v="Förmågan hos de berörda användarna att ta till sig och nyttja de förändringar som utvecklingsinsatsen avser åstadkomma är delvis god. Det finns ett visst behov av utbildningsinsatser. "/>
    <m/>
  </r>
  <r>
    <m/>
    <s v="Låg"/>
    <s v="Förmågan hos de berörda användarna att ta till sig och nyttja de förändringar som utvecklingsinsatsen avser åstadkomma är bristfällig. Det finns ett tydligt behov av utbildningsinsatser. "/>
    <m/>
  </r>
  <r>
    <m/>
    <s v="Mycket låg"/>
    <s v="Förmågan hos de berörda användarna att ta till sig och nyttja de förändringar som utvecklingsinsatsen avser åstadkomma är mycket bristfällig. Det finns ett tydligt behov av mer omfattande utbildningsinsatser. "/>
    <m/>
  </r>
  <r>
    <m/>
    <m/>
    <m/>
    <m/>
  </r>
  <r>
    <s v="Parameter"/>
    <s v="Gör bedömning nedan"/>
    <s v="Beskriv motiveringen kortfattat"/>
    <s v="Värde"/>
  </r>
  <r>
    <s v="Mottaglighet hos berörda användare"/>
    <s v="4: Hög"/>
    <m/>
    <n v="4"/>
  </r>
  <r>
    <m/>
    <m/>
    <m/>
    <m/>
  </r>
  <r>
    <s v="Här gör du en bedömning av i vilken utsträckning mottagligheten hos de berörda användarna/intressenterna påverkar utvecklingsinsatsens genomförbarhet. "/>
    <s v="Mycket hög"/>
    <s v="Mottagligheten hos de berörda användarna/intressenterna för de förändringar som utvecklingsinsatsen avser åstadkomma ärmycket hög."/>
    <m/>
  </r>
  <r>
    <m/>
    <s v="Hög"/>
    <s v="Mottagligheten hos de berörda användarna/intressenterna för de förändringar som utvecklingsinsatsen avser åstadkomma är hög."/>
    <m/>
  </r>
  <r>
    <m/>
    <s v="Medium"/>
    <s v="De berörda användarna/intressenterna är varken positiva eller negativa till de  förändringar som utvecklingsinsatsen avser åstadkomma"/>
    <m/>
  </r>
  <r>
    <m/>
    <s v="Låg"/>
    <s v="Mottagligheten hos de berörda användarna/intressenterna för de förändringar som utvecklingsinsatsen avser åstadkomma är svag."/>
    <m/>
  </r>
  <r>
    <m/>
    <s v="Mycket låg"/>
    <s v="Mottagligheten hos de berörda användarna/intressenterna för de förändringar som utvecklingsinsatsen avser åstadkomma är mycket svag."/>
    <m/>
  </r>
  <r>
    <m/>
    <m/>
    <m/>
    <m/>
  </r>
  <r>
    <s v="Parameter"/>
    <s v="Gör bedömning nedan"/>
    <s v="Beskriv motiveringen kortfattat"/>
    <s v="Värde"/>
  </r>
  <r>
    <s v="Projekt-och programstyrning"/>
    <s v="4: Hög"/>
    <m/>
    <n v="4"/>
  </r>
  <r>
    <m/>
    <m/>
    <m/>
    <m/>
  </r>
  <r>
    <s v="Här gör du en bedömning av hur pass etablerat projekt- och programstyrning är i organisationen, av hur pass systematiskt och effektivt den tillämpas för att åstadkomma avsedda resultat med utvecklingsinsatser, samt av i vilken utsträckning detta påverkar utvecklingsinsatsens genomförbarhet. "/>
    <s v="Mycket hög"/>
    <s v="Projekt- och programstyrning är mycket väl etablerat i organisationen och används systematiskt och på ett effektivt sätt vid genomförande av utvecklingsinsatser. Organisationen präglas av en kultur där det är helt naturligt att tillämpa projekt- och programstyrning för att nå avsedda resultat. "/>
    <m/>
  </r>
  <r>
    <m/>
    <s v="Hög"/>
    <s v="Projekt- och programstyrning är etablerat i organisationen och används, i stora delar, på ett systematiskt och effektivt sätt vid genomförande av utvecklingsinsatser. Organisationen präglas av en kultur där det är naturligt att tillämpa projekt- och programstyrning för att nå avsedda resultat. "/>
    <m/>
  </r>
  <r>
    <m/>
    <s v="Medel"/>
    <s v="Projekt- och programstyrning är delvis etablerat i organisationen och används endast sporadiskt vid genomförande av utvecklingsinsatser. Organisationen har en kultur där det, i vissa sammanhang, ses som en fördel att tillämpa projekt- och programstyrning för att nå avsedda resultat. "/>
    <m/>
  </r>
  <r>
    <m/>
    <s v="Låg"/>
    <s v="Projekt- och programstyrning är inte etablerat i organisationen och används mycket sällan vid genomförande av utvecklingsinsatser. Organisationen har en kultur där det inte ses som en fördel att tillämpa projekt- och programstyrning för att nå avsedda resultat. "/>
    <m/>
  </r>
  <r>
    <m/>
    <s v="Mycket låg"/>
    <s v="Projekt- och programstyrning existerar inte i organisationen.  "/>
    <m/>
  </r>
  <r>
    <m/>
    <m/>
    <m/>
    <m/>
  </r>
  <r>
    <s v="Parameter"/>
    <s v="Gör bedömning nedan"/>
    <s v="Beskriv motiveringen kortfattat"/>
    <s v="Värde"/>
  </r>
  <r>
    <s v="Teknisk komplexitet"/>
    <s v="3: Medel"/>
    <m/>
    <n v="3"/>
  </r>
  <r>
    <m/>
    <m/>
    <m/>
    <m/>
  </r>
  <r>
    <s v="Här gör du en bedömning av i vilken utsträckning den tekniska komplexiteten, kopplat till den lösning som utvecklingsinsatsen avser att ta fram, påverkar utvecklingsinsatsens genomförbarhet. "/>
    <s v="Mycket hög"/>
    <s v="Den förändring som utvecklingsinsatsen avser åstadkomma förutsätter en mycket komplex teknisk lösning. Exempelvis, strävan efter den avsedda förändringen förutsätter att utvecklingsinsatsen ger sig i kast med ett tekniskt område som tidigare varit helt främmande för organisationen, alternativt att lösningen ställer mycket höga krav på integration mellan flera olika system."/>
    <m/>
  </r>
  <r>
    <m/>
    <s v="Hög"/>
    <s v="Den förändring som utvecklingsinsatsen avser åstadkomma förutsätter en komplex teknisk lösning. Exempelvis, strävan efter den avsedda förändringen förutsätter att utvecklingsinsatsen ger sig i kast med ett relativt nytt tekniskt område för organisationen, alternativt att lösningen ställer höga krav på integration mellan olika system. "/>
    <m/>
  </r>
  <r>
    <m/>
    <s v="Medel"/>
    <s v="Den förändring som utvecklingsinsatsen avser åstadkomma förutsätter en delvis komplex teknisk lösning. Exempelvis, strävan efter den avsedda förändringen förutsätter att utvecklingsinsatsen ger sig i kast med ett tekniskt område som är känt för organisationen, alternativt att lösningen ställer  krav på integration mellan olika system. "/>
    <m/>
  </r>
  <r>
    <m/>
    <s v="Låg"/>
    <s v="Den förändring som utvecklingsinsatsen avser åstadkomma förutsätter en teknisk lösning som inte är komplex, alternativt komplex enbart i mindre betydelsefulla avseenden. Exempelvis, strävan efter den avsedda förändringen förutsätter att utvecklingsinsatsen ger sig i kast med ett tekniskt område som är välkänt för organisationen, alternativt att lösningen ställer låga krav på integration mellan olika system. "/>
    <m/>
  </r>
  <r>
    <m/>
    <s v="Mycket låg"/>
    <s v="Den förändring som utvecklingsinsatsen avser åstadkomma förutsätter en teknisk lösning som inte alls är komplex. Exempelvis, strävan efter den avsedda förändringen förutsätter att utvecklingsinsatsen ger sig i kast med ett tekniskt område som är &quot;vardagsmat&quot; för organisationen, alternativt att lösningen ställer mycket låga krav på integration mellan olika system. "/>
    <m/>
  </r>
  <r>
    <m/>
    <m/>
    <m/>
    <m/>
  </r>
  <r>
    <s v="Parameter"/>
    <s v="Gör bedömning nedan"/>
    <s v="Beskriv motiveringen kortfattat"/>
    <s v="Värde"/>
  </r>
  <r>
    <s v="Tillgång till teknisk kompetens"/>
    <s v="3: Medel"/>
    <m/>
    <n v="3"/>
  </r>
  <r>
    <m/>
    <m/>
    <m/>
    <m/>
  </r>
  <r>
    <s v="Här gör du en bedömning av i vilken utsträckning tillgången till teknisk kompetens (med avseende på den tekniska lösning som utvecklingsinsatens avsedda resultat förutsätter) påverkar utvecklingsinsatsens genomförbarhet. "/>
    <s v="Mycket hög"/>
    <s v="Personella resurser som har spetskompetens inom det aktuella tekniska området finns mycket lättillgängliga, såväl internt i organisationen som på konsultmarknaden. "/>
    <m/>
  </r>
  <r>
    <m/>
    <s v="Hög"/>
    <s v="Personella resurser som har kompetens inom det aktuella tekniska området finns lättillgängliga, såväl internt i organisationen som på konsultmarknaden. "/>
    <m/>
  </r>
  <r>
    <m/>
    <s v="Medel"/>
    <s v="Internt i organisationen finns några personella resurser som har kompetens inom det aktuella tekniska området, men de är tillgängliga endast i viss utsträckning. På konsultmarknaden är dock tillgängligheten god vad gäller kompetens inom det aktuella tekniska området.  "/>
    <m/>
  </r>
  <r>
    <m/>
    <s v="Låg"/>
    <s v="Internt i organisationen finns få personella resurser som har kompetens inom det aktuella tekniska området, men de är tillgängliga endast i mycket begränsad utsträckning. På konsultmarknaden är tillgängligheten bristfällig vad gäller kompetens inom det aktuella tekniska området.  "/>
    <m/>
  </r>
  <r>
    <m/>
    <s v="Mycket låg"/>
    <s v="Internt i organisationen saknas personella resurser som har kompetens inom det aktuella tekniska området. På konsultmarknaden är tillgängligheten mycket bristfällig vad gäller kompetens inom det aktuella tekniska området.  "/>
    <m/>
  </r>
  <r>
    <m/>
    <m/>
    <m/>
    <m/>
  </r>
  <r>
    <s v="Parameter"/>
    <s v="Gör bedömning nedan"/>
    <s v="Beskriv motiveringen kortfattat"/>
    <s v="Värde"/>
  </r>
  <r>
    <s v="Tillgång till resurser"/>
    <s v="4: Hög"/>
    <m/>
    <n v="4"/>
  </r>
  <r>
    <m/>
    <m/>
    <m/>
    <m/>
  </r>
  <r>
    <s v="Här gör du en bedömning av i vilken utsträckning tillgången till resurser i form av personal och deras tillgängliga tid påverkar utvecklingsinsatsens genomförbarhet."/>
    <s v="Mycket hög"/>
    <s v="Tillgången till personella resurser inom organisationen, som kan bidra till att åstadkomma utvecklingsinsatsens avsedda förändring, är mycket god. Dessa personella resurser har gott om tillgänglig tid till att kunna bidra. "/>
    <m/>
  </r>
  <r>
    <m/>
    <s v="Hög"/>
    <s v="Tillgången till personella resurser inom organisationen, som kan bidra till att åstadkomma utvecklingsinsatsens avsedda förändring, är god. Dessa personella resurser har tillgänglig tid till att kunna bidra. "/>
    <m/>
  </r>
  <r>
    <m/>
    <s v="Medel"/>
    <s v="Tillgången till personella resurser inom organisationen, som kan bidra till att åstadkomma utvecklingsinsatsens avsedda förändring, är delvis god. Dessa personella resurser har viss tillgänglig tid till att kunna bidra. "/>
    <m/>
  </r>
  <r>
    <m/>
    <s v="Låg"/>
    <s v="Tillgången till personella resurser inom organisationen, som kan bidra till att åstadkomma utvecklingsinsatsens avsedda förändring, är begränsad. Dessa personella resurser har ont om tillgänglig tid till att kunna bidra. "/>
    <m/>
  </r>
  <r>
    <m/>
    <s v="Mycket låg"/>
    <s v="Tillgången till personella resurser inom organisationen, som kan bidra till att åstadkomma utvecklingsinsatsens avsedda förändring, är mycket begränsad. Dessa personella resurser har, i allt väsentligt, ingen tillgänglig tid alls, till att kunna bidra. "/>
    <m/>
  </r>
  <r>
    <m/>
    <m/>
    <m/>
    <m/>
  </r>
  <r>
    <s v="Parameter"/>
    <s v="Gör bedömning nedan"/>
    <s v="Beskriv motiveringen kortfattat"/>
    <s v="Värde"/>
  </r>
  <r>
    <s v="Juridiska förutsättningar"/>
    <s v="5: Mycket hög"/>
    <m/>
    <n v="5"/>
  </r>
  <r>
    <m/>
    <m/>
    <m/>
    <m/>
  </r>
  <r>
    <s v="Här gör du en bedömning av i vilken utsträckning lagar och regler påverkar utvecklingsinsatsens genomförbarhet."/>
    <s v="Mycket hög"/>
    <s v="De juridiska förutsättningarna är tydligt kartlagda, och det finns inga juridiska hinder för att åstadkomma utvecklingsinsatsens avsedda förändring."/>
    <m/>
  </r>
  <r>
    <m/>
    <s v="Hög"/>
    <s v="De juridiska förutsättningarna är kartlagda. Det finns enbart något enstaka juridiskt hinder för att åstadkomma utvecklingsinsatsens avsedda förändring. Dessa hinder förväntas kunna överbryggas på ett enkelt sätt."/>
    <m/>
  </r>
  <r>
    <m/>
    <s v="Medel"/>
    <s v="Det finns kännedom om de juridiska förutsättningarna. Det finns ett eller flera juridiska hinder för att åstadkomma utvecklingsinsatsens avsedda förändring. Dessa hinder är inte helt oproblematiska, men förväntas likväl kunna överbryggas. "/>
    <m/>
  </r>
  <r>
    <m/>
    <s v="Låg"/>
    <s v="Kännedomen om de juridiska förutsättningarna är bristfällig, alternativt det finns ett eller flera juridiska hinder för att åstadkomma utvecklingsinsatsens avsedda förändring (som förväntas bli svåra att överbrygga). "/>
    <m/>
  </r>
  <r>
    <m/>
    <s v="Mycket låg"/>
    <s v="Det saknas helt kännedom om de juridiska förutsättningarna, alternativt det finns flera juridiska hinder för att åstadkomma utvecklingsinsatsens avsedda förändring. Dessa hinder kan inte överbryggas. "/>
    <m/>
  </r>
  <r>
    <m/>
    <m/>
    <m/>
    <m/>
  </r>
  <r>
    <s v="Parameter"/>
    <s v="Gör bedömning nedan"/>
    <s v="Beskriv motiveringen kortfattat"/>
    <s v="Värde"/>
  </r>
  <r>
    <s v="Finansiering"/>
    <s v="3: Medel"/>
    <m/>
    <n v="3"/>
  </r>
  <r>
    <m/>
    <m/>
    <m/>
    <m/>
  </r>
  <r>
    <s v="Här gör du en bedömning av i vilken utsträckning finansieringen av utvecklingsinsatsen påverkar dess genomförbarhet."/>
    <s v="Mycket hög"/>
    <m/>
    <m/>
  </r>
  <r>
    <m/>
    <s v="Hög"/>
    <s v="Finansieringen är klar för hela projekt-/utvecklingsarbetet och preliminärt för införandet "/>
    <m/>
  </r>
  <r>
    <m/>
    <s v="Medel"/>
    <s v="Finansieringen är godkänd för hela projektet men tilldelning sker på årsbasis"/>
    <m/>
  </r>
  <r>
    <m/>
    <s v="Låg"/>
    <s v="Finansieringen är inte helt klar men det finns positiva utsikter"/>
    <m/>
  </r>
  <r>
    <m/>
    <s v="Mycket låg"/>
    <s v="Finansieringen är inte klar "/>
    <m/>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5">
  <r>
    <n v="3"/>
    <x v="0"/>
    <s v="(blank)"/>
    <s v="(blank)"/>
  </r>
  <r>
    <n v="3"/>
    <x v="0"/>
    <s v="(blank)"/>
    <s v="(blank)"/>
  </r>
  <r>
    <n v="3"/>
    <x v="0"/>
    <s v="(blank)"/>
    <s v="(blank)"/>
  </r>
  <r>
    <n v="0"/>
    <x v="0"/>
    <s v="(blank)"/>
    <s v="(blank)"/>
  </r>
  <r>
    <n v="0"/>
    <x v="0"/>
    <s v="(blank)"/>
    <s v="(blank)"/>
  </r>
  <r>
    <n v="0"/>
    <x v="0"/>
    <s v="(blank)"/>
    <s v="(blank)"/>
  </r>
  <r>
    <n v="0"/>
    <x v="0"/>
    <s v="(blank)"/>
    <s v="(blank)"/>
  </r>
  <r>
    <n v="0"/>
    <x v="0"/>
    <s v="(blank)"/>
    <s v="(blank)"/>
  </r>
  <r>
    <n v="0"/>
    <x v="0"/>
    <s v="(blank)"/>
    <s v="(blank)"/>
  </r>
  <r>
    <n v="0"/>
    <x v="0"/>
    <s v="(blank)"/>
    <s v="(blank)"/>
  </r>
  <r>
    <n v="0"/>
    <x v="0"/>
    <s v="(blank)"/>
    <s v="(blank)"/>
  </r>
  <r>
    <n v="0"/>
    <x v="0"/>
    <s v="(blank)"/>
    <s v="(blank)"/>
  </r>
  <r>
    <n v="0"/>
    <x v="0"/>
    <s v="(blank)"/>
    <s v="(blank)"/>
  </r>
  <r>
    <n v="0"/>
    <x v="0"/>
    <s v="(blank)"/>
    <s v="(blank)"/>
  </r>
  <r>
    <n v="0"/>
    <x v="0"/>
    <s v="(blank)"/>
    <s v="(blank)"/>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8">
  <r>
    <s v="Måluppfyllnad och strategier"/>
    <s v="4: Hög"/>
    <s v="Stort regionövergripande behov"/>
    <n v="4"/>
  </r>
  <r>
    <m/>
    <m/>
    <m/>
    <m/>
  </r>
  <r>
    <s v="Här gör du en bedömning av i vilken utsträckning  som utvecklingsinsatsens avsedda förändring bidrar till att uppnå verksamhetens mål och strategiska inriktining.och efterfrågan."/>
    <s v="Mycket hög"/>
    <s v="Utvecklingsinsatsens avsedda förändring ligger helt i linje med verksamhetens strategiska inriktning och bidrar i mycket hög utsträckning till ett eller flera av verksamhetens mål. Verksamhetens måluppfyllelse är direkt beroende av den förändring som just denna utvecklingsinsats ämnar åstadkomma. "/>
    <m/>
  </r>
  <r>
    <m/>
    <s v="Högt"/>
    <s v="Utvecklingsinsatsens avsedda förändring ligger helt i linje med verksamhetens strategiska inriktning och bidrar i hög utsträckning till ett eller flera av verksamhetens mål. Verksamhetens måluppfyllelse är  beroende av den förändring som just denna utvecklingsinsats ämnar åstadkomma."/>
    <m/>
  </r>
  <r>
    <m/>
    <s v="Medel"/>
    <s v="Utvecklingsinsatsens avsedda förändring ligger i linje med verksamhetens strategiska inriktning och bidrar  till ett eller flera av verksamhetens mål. Verksamhetens måluppfyllelse är påverkas av den förändring som just denna utvecklingsinsats ämnar åstadkomma."/>
    <m/>
  </r>
  <r>
    <m/>
    <s v="Låg"/>
    <s v="Kopplingen mellan utvecklingsinsatsens avsedda förändring och verksamhetens strategiska inriktning är otydlig. Utvecklingsinsatsen bidrar eventuellt och i begränsad utsträckning till verksamhetens mål. Verksamhetens måluppfyllelse är inte direkt beroende av den förändring som just denna utvecklingsinsats ämnar åstadkomma."/>
    <m/>
  </r>
  <r>
    <m/>
    <s v="Mycket låg"/>
    <s v="Kopplingen mellan utvecklingsinsatsens avsedda förändring och verksamhetens strategiska inriktning är mycket otydlig alternativt helt okänd. Utvecklingsinsatsen bidrar sannolikt inte alls alternativt i mycket begränsad utsträckning till verksamhetens mål. Verksamhetens måluppfyllelse är inte beroende av den förändring som just denna utvecklingsinsats ämnar åstadkomma."/>
    <m/>
  </r>
  <r>
    <m/>
    <m/>
    <m/>
    <m/>
  </r>
  <r>
    <s v="Parameter"/>
    <s v="Gör bedömning nedan"/>
    <s v="Beskriv motiveringen kortfattat"/>
    <s v="Värde"/>
  </r>
  <r>
    <s v="Politisk angelägenhet"/>
    <s v="4: Hög"/>
    <s v="Hållbar ekonomi"/>
    <n v="4"/>
  </r>
  <r>
    <m/>
    <m/>
    <m/>
    <m/>
  </r>
  <r>
    <s v="Här gör du en bedömning av i vilken utsträckning som utvecklingsinsatsens avsedda förändring kopplar an till och bidrar till regeringens mål och visioner (som är relevanta för utvecklingsinsatsen), alternativt mål uttryckta i instruktioner, regleringsbrev etc."/>
    <s v="Mycket hög"/>
    <s v="Utvecklingsinsatsens avsedda förändring kopplar an på ett väldigt tydligt sätt till flera politiska mål (eller visioner), alternativt bidrar i mycket hög utsträckning till mål uttryckta i intruktioner, regleringsbrev etc. "/>
    <m/>
  </r>
  <r>
    <m/>
    <s v="Högt"/>
    <s v="Utvecklingsinsatsens avsedda förändring kopplar an på ett tydligt sätt till ett eller flera politiska mål (eller visioner), alternativt bidrar i hög utsträckning till mål uttryckta i intruktioner, regleringsbrev etc. "/>
    <m/>
  </r>
  <r>
    <m/>
    <s v="Medel"/>
    <s v="Utvecklingsinsatsens avsedda förändring kopplar an till ett eller flera politiska mål (eller visioner), alternativt bidrar till mål uttryckta i intruktioner, regleringsbrev etc. "/>
    <m/>
  </r>
  <r>
    <m/>
    <s v="Låg"/>
    <s v="Utvecklingsinsatsens avsedda förändring har svag koppling till de huvudsakligt berörda politiska målen (eller visionerna), alternativt  bidrar i begränsad utsträckning till mål uttryckta i intruktioner, regleringsbrev etc. "/>
    <m/>
  </r>
  <r>
    <m/>
    <s v="Mycket låg"/>
    <s v="Utvecklingsinsatsens avsedda förändring har en mycket svag koppling till de huvudsakligt berörda politiska målen (eller visionerna), alternativt  bidrar i mycket begränsad utsträckning till mål uttryckta i intruktioner, regleringsbrev etc. "/>
    <m/>
  </r>
  <r>
    <m/>
    <m/>
    <m/>
    <m/>
  </r>
  <r>
    <s v="Parameter"/>
    <s v="Gör bedömning nedan"/>
    <s v="Beskriv motiveringen kortfattat"/>
    <s v="Värde"/>
  </r>
  <r>
    <s v="Teknisk angelägenhet"/>
    <s v="3: Medel"/>
    <m/>
    <n v="3"/>
  </r>
  <r>
    <m/>
    <m/>
    <m/>
    <m/>
  </r>
  <r>
    <s v="Här gör du en bedömning av i vilken utsträckning som den tekniska situationen (en alltmer föråldrad teknik, upphörande support etc.) förutsätter eller kräver den förändring som utvecklingsinsatsen avser att åstadkomma. "/>
    <s v="Mycket hög"/>
    <s v="Utan den förändring som utvecklingsinsatsen avser att åstadkomma kommer flera verksamhetskritiska delar av den it-tekniska miljön sluta fungera helt inom kort. Möjligheterna till verksamhetsutveckling med stöd av it omöjliggörs."/>
    <m/>
  </r>
  <r>
    <m/>
    <s v="Högt"/>
    <s v="Utan den förändring som utvecklingsinsatsen avser att åstadkomma kommer en eller flera verksamhetsmässigt viktiga delar av den it-tekniska miljön sluta fungera helt inom kort. Möjligheterna till verksamhetsutveckling med stöd av it försämras avsevärt."/>
    <m/>
  </r>
  <r>
    <m/>
    <s v="Medel"/>
    <s v="Utan den förändring som utvecklingsinsatsen avser att åstadkomma kommer en eller flera verksamhetsmässigt viktiga delar av den it-tekniska miljön att fungera bristfälligt. Möjligheterna till verksamhetsutveckling med stöd av it försämras. "/>
    <m/>
  </r>
  <r>
    <m/>
    <s v="Låg"/>
    <s v="Verksamhetskritiska eller verksamhetsmässigt viktiga delar av den it-tekniska miljön kommer till stor del att behålla acceptabel funktionalitet, oavsett om utvecklingsinsatsen genomförs eller inte. Möjligheterna till verksamhetsutveckling påverkas inte nämnvärt. "/>
    <m/>
  </r>
  <r>
    <m/>
    <s v="Mycket låg"/>
    <s v="Verksamhetskritiska eller verksamhetsmässigt viktiga delar av den it-tekniska miljön kommer helt att behålla acceptabel funktionalitet, oavsett om utvecklingsinsatsen genomförs eller inte. Möjligheterna till verksamhetsutveckling påverkas inte alls. "/>
    <m/>
  </r>
  <r>
    <m/>
    <m/>
    <m/>
    <m/>
  </r>
  <r>
    <s v="Parameter"/>
    <s v="Gör bedömning nedan"/>
    <s v="Beskriv motiveringen kortfattat"/>
    <s v="Värde"/>
  </r>
  <r>
    <s v="Efterfrågan inom organisationen"/>
    <s v="4: Hög"/>
    <m/>
    <n v="4"/>
  </r>
</pivotCacheRecords>
</file>

<file path=xl/pivotCache/pivotCacheRecords5.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5">
  <r>
    <n v="25"/>
    <n v="25"/>
    <n v="25"/>
    <n v="25"/>
    <x v="0"/>
    <s v="Anslutningsavgift patientportal (inkorg/avisering i 1177)"/>
    <x v="0"/>
  </r>
  <r>
    <n v="55"/>
    <n v="55"/>
    <n v="55"/>
    <n v="55"/>
    <x v="0"/>
    <s v="Utbildning EyeDoc för utvecklare"/>
    <x v="0"/>
  </r>
  <r>
    <n v="36"/>
    <n v="40"/>
    <n v="40"/>
    <n v="37.6"/>
    <x v="0"/>
    <s v="Utveckling i Metavision - utökad uthoppsfunktion"/>
    <x v="0"/>
  </r>
  <r>
    <n v="180"/>
    <n v="200"/>
    <n v="200"/>
    <n v="188"/>
    <x v="0"/>
    <s v="Utveckling i Metavision - integration av patientsvar  "/>
    <x v="0"/>
  </r>
  <r>
    <n v="25"/>
    <n v="25"/>
    <n v="25"/>
    <n v="25"/>
    <x v="0"/>
    <s v="Utvecklingskostnad av formulär i formulärtjänsten "/>
    <x v="0"/>
  </r>
  <r>
    <n v="35"/>
    <n v="35"/>
    <n v="35"/>
    <n v="35"/>
    <x v="0"/>
    <s v="Utveckling av rapportuttag EyeDoc"/>
    <x v="0"/>
  </r>
  <r>
    <n v="560"/>
    <n v="560"/>
    <n v="560"/>
    <n v="560"/>
    <x v="0"/>
    <s v="Utskick till 1177 inkorg á 3,1 kr/utskick (6000 + 30.000 enkätutskick)"/>
    <x v="1"/>
  </r>
  <r>
    <n v="0"/>
    <n v="0"/>
    <n v="0"/>
    <n v="0"/>
    <x v="1"/>
    <s v="(blank)"/>
    <x v="2"/>
  </r>
  <r>
    <n v="0"/>
    <n v="0"/>
    <n v="0"/>
    <n v="0"/>
    <x v="1"/>
    <s v="(blank)"/>
    <x v="2"/>
  </r>
  <r>
    <n v="0"/>
    <n v="0"/>
    <n v="0"/>
    <n v="0"/>
    <x v="1"/>
    <s v="(blank)"/>
    <x v="2"/>
  </r>
  <r>
    <n v="0"/>
    <n v="0"/>
    <n v="0"/>
    <n v="0"/>
    <x v="1"/>
    <s v="(blank)"/>
    <x v="2"/>
  </r>
  <r>
    <n v="0"/>
    <n v="0"/>
    <n v="0"/>
    <n v="0"/>
    <x v="1"/>
    <s v="(blank)"/>
    <x v="2"/>
  </r>
  <r>
    <n v="0"/>
    <n v="0"/>
    <n v="0"/>
    <n v="0"/>
    <x v="1"/>
    <s v="(blank)"/>
    <x v="2"/>
  </r>
  <r>
    <n v="0"/>
    <n v="0"/>
    <n v="0"/>
    <n v="0"/>
    <x v="1"/>
    <s v="(blank)"/>
    <x v="2"/>
  </r>
  <r>
    <n v="0"/>
    <n v="0"/>
    <n v="0"/>
    <n v="0"/>
    <x v="1"/>
    <s v="(blank)"/>
    <x v="2"/>
  </r>
</pivotCacheRecords>
</file>

<file path=xl/pivotCache/pivotCacheRecords6.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5">
  <r>
    <x v="0"/>
    <s v="Minskad pappersanvändning, vilket är positivt för miljön (Folkhälsa)"/>
    <m/>
    <m/>
    <m/>
    <m/>
    <n v="6000"/>
    <m/>
    <n v="400"/>
    <m/>
    <x v="0"/>
  </r>
  <r>
    <x v="0"/>
    <s v="Minskad pappersanvändning, vilket är positivt för miljön (ANOPIVA)"/>
    <m/>
    <m/>
    <m/>
    <m/>
    <n v="30000"/>
    <m/>
    <n v="6000"/>
    <m/>
    <x v="0"/>
  </r>
  <r>
    <x v="0"/>
    <s v="Säkrare hantering enkäter (minskad risk att tappa bort enkäter, säker inloggning)"/>
    <m/>
    <m/>
    <m/>
    <m/>
    <n v="36000"/>
    <m/>
    <n v="6400"/>
    <m/>
    <x v="0"/>
  </r>
  <r>
    <x v="0"/>
    <m/>
    <m/>
    <m/>
    <m/>
    <m/>
    <m/>
    <m/>
    <m/>
    <m/>
    <x v="1"/>
  </r>
  <r>
    <x v="0"/>
    <m/>
    <m/>
    <m/>
    <m/>
    <m/>
    <m/>
    <m/>
    <m/>
    <m/>
    <x v="1"/>
  </r>
  <r>
    <x v="0"/>
    <m/>
    <m/>
    <m/>
    <m/>
    <m/>
    <m/>
    <m/>
    <m/>
    <m/>
    <x v="1"/>
  </r>
  <r>
    <x v="0"/>
    <m/>
    <m/>
    <m/>
    <m/>
    <m/>
    <m/>
    <m/>
    <m/>
    <m/>
    <x v="1"/>
  </r>
  <r>
    <x v="0"/>
    <m/>
    <m/>
    <m/>
    <m/>
    <m/>
    <m/>
    <m/>
    <m/>
    <m/>
    <x v="1"/>
  </r>
  <r>
    <x v="0"/>
    <m/>
    <m/>
    <m/>
    <m/>
    <m/>
    <m/>
    <m/>
    <m/>
    <m/>
    <x v="1"/>
  </r>
  <r>
    <x v="0"/>
    <m/>
    <m/>
    <m/>
    <m/>
    <m/>
    <m/>
    <m/>
    <m/>
    <m/>
    <x v="1"/>
  </r>
  <r>
    <x v="0"/>
    <m/>
    <m/>
    <m/>
    <m/>
    <m/>
    <m/>
    <m/>
    <m/>
    <m/>
    <x v="1"/>
  </r>
  <r>
    <x v="0"/>
    <m/>
    <m/>
    <m/>
    <m/>
    <m/>
    <m/>
    <m/>
    <m/>
    <m/>
    <x v="1"/>
  </r>
  <r>
    <x v="0"/>
    <m/>
    <m/>
    <m/>
    <m/>
    <m/>
    <m/>
    <m/>
    <m/>
    <m/>
    <x v="1"/>
  </r>
  <r>
    <x v="0"/>
    <m/>
    <m/>
    <m/>
    <m/>
    <m/>
    <m/>
    <m/>
    <m/>
    <m/>
    <x v="1"/>
  </r>
  <r>
    <x v="0"/>
    <m/>
    <m/>
    <m/>
    <m/>
    <m/>
    <m/>
    <m/>
    <m/>
    <m/>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B00-000004000000}" name="Pivottabell5" cacheId="0" applyNumberFormats="0" applyBorderFormats="0" applyFontFormats="0" applyPatternFormats="0" applyAlignmentFormats="0" applyWidthHeightFormats="1" dataCaption="Värden" updatedVersion="6" minRefreshableVersion="3" useAutoFormatting="1" itemPrintTitles="1" createdVersion="6" indent="0" outline="1" outlineData="1" multipleFieldFilters="0" chartFormat="12">
  <location ref="L33:M38" firstHeaderRow="1" firstDataRow="1" firstDataCol="1"/>
  <pivotFields count="7">
    <pivotField dataField="1" numFmtId="1" subtotalTop="0" showAll="0"/>
    <pivotField numFmtId="1" subtotalTop="0" showAll="0"/>
    <pivotField numFmtId="1" subtotalTop="0" showAll="0"/>
    <pivotField numFmtId="1" subtotalTop="0" showAll="0"/>
    <pivotField axis="axisRow" subtotalTop="0" showAll="0" sortType="ascending">
      <items count="31">
        <item x="3"/>
        <item m="1" x="11"/>
        <item m="1" x="9"/>
        <item m="1" x="24"/>
        <item m="1" x="27"/>
        <item m="1" x="21"/>
        <item m="1" x="6"/>
        <item m="1" x="14"/>
        <item m="1" x="10"/>
        <item m="1" x="12"/>
        <item m="1" x="17"/>
        <item m="1" x="4"/>
        <item m="1" x="22"/>
        <item m="1" x="13"/>
        <item m="1" x="19"/>
        <item m="1" x="29"/>
        <item m="1" x="28"/>
        <item m="1" x="7"/>
        <item m="1" x="25"/>
        <item m="1" x="5"/>
        <item m="1" x="20"/>
        <item m="1" x="26"/>
        <item m="1" x="18"/>
        <item m="1" x="23"/>
        <item m="1" x="8"/>
        <item m="1" x="15"/>
        <item m="1" x="16"/>
        <item x="2"/>
        <item x="1"/>
        <item x="0"/>
        <item t="default"/>
      </items>
      <autoSortScope>
        <pivotArea dataOnly="0" outline="0" fieldPosition="0">
          <references count="1">
            <reference field="4294967294" count="1" selected="0">
              <x v="0"/>
            </reference>
          </references>
        </pivotArea>
      </autoSortScope>
    </pivotField>
    <pivotField showAll="0" defaultSubtotal="0"/>
    <pivotField subtotalTop="0" showAll="0"/>
  </pivotFields>
  <rowFields count="1">
    <field x="4"/>
  </rowFields>
  <rowItems count="5">
    <i>
      <x/>
    </i>
    <i>
      <x v="28"/>
    </i>
    <i>
      <x v="29"/>
    </i>
    <i>
      <x v="27"/>
    </i>
    <i t="grand">
      <x/>
    </i>
  </rowItems>
  <colItems count="1">
    <i/>
  </colItems>
  <dataFields count="1">
    <dataField name="Summa av Summa" fld="0" baseField="4" baseItem="0" numFmtId="3"/>
  </dataFields>
  <chartFormats count="3">
    <chartFormat chart="2" format="4" series="1">
      <pivotArea type="data" outline="0" fieldPosition="0">
        <references count="1">
          <reference field="4294967294" count="1" selected="0">
            <x v="0"/>
          </reference>
        </references>
      </pivotArea>
    </chartFormat>
    <chartFormat chart="8" format="4" series="1">
      <pivotArea type="data" outline="0" fieldPosition="0">
        <references count="1">
          <reference field="4294967294" count="1" selected="0">
            <x v="0"/>
          </reference>
        </references>
      </pivotArea>
    </chartFormat>
    <chartFormat chart="11"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pdl="http://schemas.microsoft.com/office/spreadsheetml/2016/pivotdefaultlayout" uri="{747A6164-185A-40DC-8AA5-F01512510D54}">
      <xpdl:pivotTableDefinition16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B00-000008000000}" name="PivotTable9" cacheId="4" applyNumberFormats="0" applyBorderFormats="0" applyFontFormats="0" applyPatternFormats="0" applyAlignmentFormats="0" applyWidthHeightFormats="1" dataCaption="Values" missingCaption="n/a" updatedVersion="6" minRefreshableVersion="3" useAutoFormatting="1" itemPrintTitles="1" createdVersion="5" indent="0" outline="1" outlineData="1" multipleFieldFilters="0" chartFormat="21">
  <location ref="C9:D13" firstHeaderRow="1" firstDataRow="1" firstDataCol="1"/>
  <pivotFields count="7">
    <pivotField dataField="1" showAll="0"/>
    <pivotField showAll="0" defaultSubtotal="0"/>
    <pivotField showAll="0" defaultSubtotal="0"/>
    <pivotField showAll="0" defaultSubtotal="0"/>
    <pivotField showAll="0"/>
    <pivotField showAll="0"/>
    <pivotField axis="axisRow" showAll="0" defaultSubtotal="0">
      <items count="5">
        <item x="2"/>
        <item m="1" x="4"/>
        <item m="1" x="3"/>
        <item x="0"/>
        <item x="1"/>
      </items>
    </pivotField>
  </pivotFields>
  <rowFields count="1">
    <field x="6"/>
  </rowFields>
  <rowItems count="4">
    <i>
      <x/>
    </i>
    <i>
      <x v="3"/>
    </i>
    <i>
      <x v="4"/>
    </i>
    <i t="grand">
      <x/>
    </i>
  </rowItems>
  <colItems count="1">
    <i/>
  </colItems>
  <dataFields count="1">
    <dataField name="Sum of Summa" fld="0" baseField="0" baseItem="0"/>
  </dataFields>
  <formats count="9">
    <format dxfId="8">
      <pivotArea type="all" dataOnly="0" outline="0" fieldPosition="0"/>
    </format>
    <format dxfId="7">
      <pivotArea outline="0" collapsedLevelsAreSubtotals="1" fieldPosition="0"/>
    </format>
    <format dxfId="6">
      <pivotArea dataOnly="0" labelOnly="1" outline="0" axis="axisValues" fieldPosition="0"/>
    </format>
    <format dxfId="5">
      <pivotArea dataOnly="0" labelOnly="1" grandRow="1" outline="0" fieldPosition="0"/>
    </format>
    <format dxfId="4">
      <pivotArea type="all" dataOnly="0" outline="0" fieldPosition="0"/>
    </format>
    <format dxfId="3">
      <pivotArea outline="0" collapsedLevelsAreSubtotals="1" fieldPosition="0"/>
    </format>
    <format dxfId="2">
      <pivotArea dataOnly="0" labelOnly="1" outline="0" axis="axisValues" fieldPosition="0"/>
    </format>
    <format dxfId="1">
      <pivotArea dataOnly="0" labelOnly="1" grandRow="1" outline="0" fieldPosition="0"/>
    </format>
    <format dxfId="0">
      <pivotArea type="all" dataOnly="0" outline="0" fieldPosition="0"/>
    </format>
  </formats>
  <chartFormats count="6">
    <chartFormat chart="10" format="18" series="1">
      <pivotArea type="data" outline="0" fieldPosition="0">
        <references count="1">
          <reference field="4294967294" count="1" selected="0">
            <x v="0"/>
          </reference>
        </references>
      </pivotArea>
    </chartFormat>
    <chartFormat chart="10" format="19">
      <pivotArea type="data" outline="0" fieldPosition="0">
        <references count="2">
          <reference field="4294967294" count="1" selected="0">
            <x v="0"/>
          </reference>
          <reference field="6" count="1" selected="0">
            <x v="0"/>
          </reference>
        </references>
      </pivotArea>
    </chartFormat>
    <chartFormat chart="10" format="20">
      <pivotArea type="data" outline="0" fieldPosition="0">
        <references count="2">
          <reference field="4294967294" count="1" selected="0">
            <x v="0"/>
          </reference>
          <reference field="6" count="1" selected="0">
            <x v="2"/>
          </reference>
        </references>
      </pivotArea>
    </chartFormat>
    <chartFormat chart="10" format="21">
      <pivotArea type="data" outline="0" fieldPosition="0">
        <references count="2">
          <reference field="4294967294" count="1" selected="0">
            <x v="0"/>
          </reference>
          <reference field="6" count="1" selected="0">
            <x v="3"/>
          </reference>
        </references>
      </pivotArea>
    </chartFormat>
    <chartFormat chart="10" format="22">
      <pivotArea type="data" outline="0" fieldPosition="0">
        <references count="2">
          <reference field="4294967294" count="1" selected="0">
            <x v="0"/>
          </reference>
          <reference field="6" count="1" selected="0">
            <x v="1"/>
          </reference>
        </references>
      </pivotArea>
    </chartFormat>
    <chartFormat chart="10" format="23">
      <pivotArea type="data" outline="0" fieldPosition="0">
        <references count="2">
          <reference field="4294967294" count="1" selected="0">
            <x v="0"/>
          </reference>
          <reference field="6"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B00-000002000000}" name="Pivottabell3" cacheId="0" applyNumberFormats="0" applyBorderFormats="0" applyFontFormats="0" applyPatternFormats="0" applyAlignmentFormats="0" applyWidthHeightFormats="1" dataCaption="Värden" updatedVersion="6" minRefreshableVersion="3" useAutoFormatting="1" itemPrintTitles="1" createdVersion="6" indent="0" outline="1" outlineData="1" multipleFieldFilters="0" chartFormat="9">
  <location ref="F33:G37" firstHeaderRow="1" firstDataRow="1" firstDataCol="1"/>
  <pivotFields count="7">
    <pivotField dataField="1" numFmtId="1" subtotalTop="0" showAll="0"/>
    <pivotField numFmtId="1" subtotalTop="0" showAll="0"/>
    <pivotField numFmtId="1" subtotalTop="0" showAll="0"/>
    <pivotField numFmtId="1" subtotalTop="0" showAll="0"/>
    <pivotField subtotalTop="0" showAll="0"/>
    <pivotField showAll="0" defaultSubtotal="0"/>
    <pivotField axis="axisRow" subtotalTop="0" showAll="0">
      <items count="7">
        <item x="2"/>
        <item x="1"/>
        <item x="0"/>
        <item m="1" x="5"/>
        <item m="1" x="4"/>
        <item m="1" x="3"/>
        <item t="default"/>
      </items>
    </pivotField>
  </pivotFields>
  <rowFields count="1">
    <field x="6"/>
  </rowFields>
  <rowItems count="4">
    <i>
      <x/>
    </i>
    <i>
      <x v="1"/>
    </i>
    <i>
      <x v="2"/>
    </i>
    <i t="grand">
      <x/>
    </i>
  </rowItems>
  <colItems count="1">
    <i/>
  </colItems>
  <dataFields count="1">
    <dataField name="Summa av Summa" fld="0" baseField="4" baseItem="0" numFmtId="3"/>
  </dataFields>
  <chartFormats count="7">
    <chartFormat chart="2" format="4" series="1">
      <pivotArea type="data" outline="0" fieldPosition="0">
        <references count="1">
          <reference field="4294967294" count="1" selected="0">
            <x v="0"/>
          </reference>
        </references>
      </pivotArea>
    </chartFormat>
    <chartFormat chart="8" format="9" series="1">
      <pivotArea type="data" outline="0" fieldPosition="0">
        <references count="1">
          <reference field="4294967294" count="1" selected="0">
            <x v="0"/>
          </reference>
        </references>
      </pivotArea>
    </chartFormat>
    <chartFormat chart="8" format="10">
      <pivotArea type="data" outline="0" fieldPosition="0">
        <references count="2">
          <reference field="4294967294" count="1" selected="0">
            <x v="0"/>
          </reference>
          <reference field="6" count="1" selected="0">
            <x v="0"/>
          </reference>
        </references>
      </pivotArea>
    </chartFormat>
    <chartFormat chart="8" format="11">
      <pivotArea type="data" outline="0" fieldPosition="0">
        <references count="2">
          <reference field="4294967294" count="1" selected="0">
            <x v="0"/>
          </reference>
          <reference field="6" count="1" selected="0">
            <x v="1"/>
          </reference>
        </references>
      </pivotArea>
    </chartFormat>
    <chartFormat chart="8" format="12">
      <pivotArea type="data" outline="0" fieldPosition="0">
        <references count="2">
          <reference field="4294967294" count="1" selected="0">
            <x v="0"/>
          </reference>
          <reference field="6" count="1" selected="0">
            <x v="2"/>
          </reference>
        </references>
      </pivotArea>
    </chartFormat>
    <chartFormat chart="8" format="13">
      <pivotArea type="data" outline="0" fieldPosition="0">
        <references count="2">
          <reference field="4294967294" count="1" selected="0">
            <x v="0"/>
          </reference>
          <reference field="6" count="1" selected="0">
            <x v="4"/>
          </reference>
        </references>
      </pivotArea>
    </chartFormat>
    <chartFormat chart="8" format="14">
      <pivotArea type="data" outline="0" fieldPosition="0">
        <references count="2">
          <reference field="4294967294" count="1" selected="0">
            <x v="0"/>
          </reference>
          <reference field="6" count="1" selected="0">
            <x v="5"/>
          </reference>
        </references>
      </pivotArea>
    </chartFormat>
  </chartFormats>
  <pivotTableStyleInfo name="PivotStyleLight16" showRowHeaders="1" showColHeaders="1" showRowStripes="0" showColStripes="0" showLastColumn="1"/>
  <extLst>
    <ext xmlns:xpdl="http://schemas.microsoft.com/office/spreadsheetml/2016/pivotdefaultlayout" uri="{747A6164-185A-40DC-8AA5-F01512510D54}">
      <xpdl:pivotTableDefinition16 SubtotalsOnTopDefault="0"/>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B00-000007000000}" name="Pivottabell8" cacheId="1" applyNumberFormats="0" applyBorderFormats="0" applyFontFormats="0" applyPatternFormats="0" applyAlignmentFormats="0" applyWidthHeightFormats="1" dataCaption="Värden" updatedVersion="6" minRefreshableVersion="3" useAutoFormatting="1" rowGrandTotals="0" itemPrintTitles="1" createdVersion="6" indent="0" outline="1" outlineData="1" multipleFieldFilters="0" chartFormat="3">
  <location ref="U9:W26" firstHeaderRow="1" firstDataRow="1" firstDataCol="0"/>
  <pivotFields count="4">
    <pivotField showAll="0" defaultSubtotal="0"/>
    <pivotField showAll="0" defaultSubtotal="0"/>
    <pivotField showAll="0" defaultSubtotal="0"/>
    <pivotField showAll="0" defaultSubtota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B00-000005000000}" name="Pivottabell6" cacheId="2" applyNumberFormats="0" applyBorderFormats="0" applyFontFormats="0" applyPatternFormats="0" applyAlignmentFormats="0" applyWidthHeightFormats="1" dataCaption="Värden" updatedVersion="6" minRefreshableVersion="3" useAutoFormatting="1" itemPrintTitles="1" createdVersion="6" indent="0" outline="1" outlineData="1" multipleFieldFilters="0" chartFormat="3">
  <location ref="L21:M23" firstHeaderRow="1" firstDataRow="1" firstDataCol="1"/>
  <pivotFields count="4">
    <pivotField dataField="1" numFmtId="1" subtotalTop="0" showAll="0"/>
    <pivotField axis="axisRow" subtotalTop="0" showAll="0" sortType="ascending">
      <items count="22">
        <item x="0"/>
        <item m="1" x="1"/>
        <item m="1" x="4"/>
        <item m="1" x="9"/>
        <item m="1" x="10"/>
        <item m="1" x="19"/>
        <item m="1" x="18"/>
        <item m="1" x="3"/>
        <item m="1" x="8"/>
        <item m="1" x="2"/>
        <item m="1" x="5"/>
        <item m="1" x="16"/>
        <item m="1" x="17"/>
        <item m="1" x="6"/>
        <item m="1" x="14"/>
        <item m="1" x="11"/>
        <item m="1" x="13"/>
        <item m="1" x="15"/>
        <item m="1" x="7"/>
        <item m="1" x="12"/>
        <item m="1" x="20"/>
        <item t="default"/>
      </items>
      <autoSortScope>
        <pivotArea dataOnly="0" outline="0" fieldPosition="0">
          <references count="1">
            <reference field="4294967294" count="1" selected="0">
              <x v="0"/>
            </reference>
          </references>
        </pivotArea>
      </autoSortScope>
    </pivotField>
    <pivotField showAll="0" defaultSubtotal="0"/>
    <pivotField subtotalTop="0" showAll="0"/>
  </pivotFields>
  <rowFields count="1">
    <field x="1"/>
  </rowFields>
  <rowItems count="2">
    <i>
      <x/>
    </i>
    <i t="grand">
      <x/>
    </i>
  </rowItems>
  <colItems count="1">
    <i/>
  </colItems>
  <dataFields count="1">
    <dataField name="Summa av Bedömd vikt" fld="0" baseField="0" baseItem="0"/>
  </dataFields>
  <chartFormats count="1">
    <chartFormat chart="2"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B00-000003000000}" name="Pivottabell4" cacheId="3" applyNumberFormats="0" applyBorderFormats="0" applyFontFormats="0" applyPatternFormats="0" applyAlignmentFormats="0" applyWidthHeightFormats="1" dataCaption="Värden" updatedVersion="6" minRefreshableVersion="3" useAutoFormatting="1" rowGrandTotals="0" itemPrintTitles="1" createdVersion="6" indent="0" outline="1" outlineData="1" multipleFieldFilters="0" chartFormat="3">
  <location ref="R9:T26" firstHeaderRow="1" firstDataRow="1" firstDataCol="0"/>
  <pivotFields count="4">
    <pivotField showAll="0" defaultSubtotal="0"/>
    <pivotField showAll="0" defaultSubtotal="0"/>
    <pivotField showAll="0" defaultSubtotal="0"/>
    <pivotField showAll="0" defaultSubtota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00000000-0007-0000-0B00-000006000000}" name="Pivottabell7" cacheId="4" applyNumberFormats="0" applyBorderFormats="0" applyFontFormats="0" applyPatternFormats="0" applyAlignmentFormats="0" applyWidthHeightFormats="1" dataCaption="Värden" updatedVersion="6" minRefreshableVersion="3" useAutoFormatting="1" itemPrintTitles="1" createdVersion="4" indent="0" outline="1" outlineData="1" multipleFieldFilters="0" chartFormat="3">
  <location ref="C21:D24" firstHeaderRow="1" firstDataRow="1" firstDataCol="1"/>
  <pivotFields count="7">
    <pivotField dataField="1" subtotalTop="0" showAll="0"/>
    <pivotField subtotalTop="0" showAll="0"/>
    <pivotField subtotalTop="0" showAll="0"/>
    <pivotField subtotalTop="0" showAll="0"/>
    <pivotField axis="axisRow" subtotalTop="0" showAll="0" sortType="descending">
      <items count="17">
        <item x="1"/>
        <item m="1" x="3"/>
        <item m="1" x="9"/>
        <item m="1" x="11"/>
        <item m="1" x="6"/>
        <item m="1" x="13"/>
        <item m="1" x="10"/>
        <item m="1" x="4"/>
        <item m="1" x="12"/>
        <item m="1" x="8"/>
        <item m="1" x="14"/>
        <item m="1" x="2"/>
        <item m="1" x="15"/>
        <item m="1" x="7"/>
        <item m="1" x="5"/>
        <item x="0"/>
        <item t="default"/>
      </items>
      <autoSortScope>
        <pivotArea dataOnly="0" outline="0" fieldPosition="0">
          <references count="1">
            <reference field="4294967294" count="1" selected="0">
              <x v="0"/>
            </reference>
          </references>
        </pivotArea>
      </autoSortScope>
    </pivotField>
    <pivotField subtotalTop="0" showAll="0"/>
    <pivotField subtotalTop="0" showAll="0"/>
  </pivotFields>
  <rowFields count="1">
    <field x="4"/>
  </rowFields>
  <rowItems count="3">
    <i>
      <x v="15"/>
    </i>
    <i>
      <x/>
    </i>
    <i t="grand">
      <x/>
    </i>
  </rowItems>
  <colItems count="1">
    <i/>
  </colItems>
  <dataFields count="1">
    <dataField name="Summa av Summa" fld="0" baseField="0" baseItem="0"/>
  </dataFields>
  <chartFormats count="2">
    <chartFormat chart="1" format="1" series="1">
      <pivotArea type="data" outline="0" fieldPosition="0">
        <references count="1">
          <reference field="4294967294" count="1" selected="0">
            <x v="0"/>
          </reference>
        </references>
      </pivotArea>
    </chartFormat>
    <chartFormat chart="2" format="4"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00000000-0007-0000-0B00-000000000000}" name="Pivottabell1" cacheId="0" applyNumberFormats="0" applyBorderFormats="0" applyFontFormats="0" applyPatternFormats="0" applyAlignmentFormats="0" applyWidthHeightFormats="1" dataCaption="Värden" updatedVersion="6" minRefreshableVersion="3" useAutoFormatting="1" itemPrintTitles="1" createdVersion="6" indent="0" outline="1" outlineData="1" multipleFieldFilters="0" chartFormat="3">
  <location ref="F21:G26" firstHeaderRow="1" firstDataRow="1" firstDataCol="1"/>
  <pivotFields count="7">
    <pivotField dataField="1" numFmtId="1" subtotalTop="0" showAll="0"/>
    <pivotField numFmtId="1" subtotalTop="0" showAll="0"/>
    <pivotField numFmtId="1" subtotalTop="0" showAll="0"/>
    <pivotField numFmtId="1" subtotalTop="0" showAll="0"/>
    <pivotField subtotalTop="0" showAll="0"/>
    <pivotField axis="axisRow" showAll="0" sortType="descending" defaultSubtotal="0">
      <items count="9">
        <item x="3"/>
        <item m="1" x="4"/>
        <item m="1" x="6"/>
        <item m="1" x="5"/>
        <item m="1" x="8"/>
        <item m="1" x="7"/>
        <item x="0"/>
        <item x="2"/>
        <item x="1"/>
      </items>
      <autoSortScope>
        <pivotArea dataOnly="0" outline="0" fieldPosition="0">
          <references count="1">
            <reference field="4294967294" count="1" selected="0">
              <x v="0"/>
            </reference>
          </references>
        </pivotArea>
      </autoSortScope>
    </pivotField>
    <pivotField subtotalTop="0" showAll="0"/>
  </pivotFields>
  <rowFields count="1">
    <field x="5"/>
  </rowFields>
  <rowItems count="5">
    <i>
      <x v="7"/>
    </i>
    <i>
      <x v="6"/>
    </i>
    <i>
      <x v="8"/>
    </i>
    <i>
      <x/>
    </i>
    <i t="grand">
      <x/>
    </i>
  </rowItems>
  <colItems count="1">
    <i/>
  </colItems>
  <dataFields count="1">
    <dataField name="Summa av Summa" fld="0" baseField="4" baseItem="0" numFmtId="3"/>
  </dataFields>
  <chartFormats count="8">
    <chartFormat chart="2" format="6" series="1">
      <pivotArea type="data" outline="0" fieldPosition="0">
        <references count="1">
          <reference field="4294967294" count="1" selected="0">
            <x v="0"/>
          </reference>
        </references>
      </pivotArea>
    </chartFormat>
    <chartFormat chart="2" format="7">
      <pivotArea type="data" outline="0" fieldPosition="0">
        <references count="2">
          <reference field="4294967294" count="1" selected="0">
            <x v="0"/>
          </reference>
          <reference field="5" count="1" selected="0">
            <x v="3"/>
          </reference>
        </references>
      </pivotArea>
    </chartFormat>
    <chartFormat chart="2" format="8">
      <pivotArea type="data" outline="0" fieldPosition="0">
        <references count="2">
          <reference field="4294967294" count="1" selected="0">
            <x v="0"/>
          </reference>
          <reference field="5" count="1" selected="0">
            <x v="1"/>
          </reference>
        </references>
      </pivotArea>
    </chartFormat>
    <chartFormat chart="2" format="9">
      <pivotArea type="data" outline="0" fieldPosition="0">
        <references count="2">
          <reference field="4294967294" count="1" selected="0">
            <x v="0"/>
          </reference>
          <reference field="5" count="1" selected="0">
            <x v="2"/>
          </reference>
        </references>
      </pivotArea>
    </chartFormat>
    <chartFormat chart="2" format="10">
      <pivotArea type="data" outline="0" fieldPosition="0">
        <references count="2">
          <reference field="4294967294" count="1" selected="0">
            <x v="0"/>
          </reference>
          <reference field="5" count="1" selected="0">
            <x v="0"/>
          </reference>
        </references>
      </pivotArea>
    </chartFormat>
    <chartFormat chart="2" format="11">
      <pivotArea type="data" outline="0" fieldPosition="0">
        <references count="2">
          <reference field="4294967294" count="1" selected="0">
            <x v="0"/>
          </reference>
          <reference field="5" count="1" selected="0">
            <x v="6"/>
          </reference>
        </references>
      </pivotArea>
    </chartFormat>
    <chartFormat chart="2" format="12">
      <pivotArea type="data" outline="0" fieldPosition="0">
        <references count="2">
          <reference field="4294967294" count="1" selected="0">
            <x v="0"/>
          </reference>
          <reference field="5" count="1" selected="0">
            <x v="7"/>
          </reference>
        </references>
      </pivotArea>
    </chartFormat>
    <chartFormat chart="2" format="13">
      <pivotArea type="data" outline="0" fieldPosition="0">
        <references count="2">
          <reference field="4294967294" count="1" selected="0">
            <x v="0"/>
          </reference>
          <reference field="5" count="1" selected="0">
            <x v="8"/>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00000000-0007-0000-0B00-000001000000}" name="Pivottabell2" cacheId="5" applyNumberFormats="0" applyBorderFormats="0" applyFontFormats="0" applyPatternFormats="0" applyAlignmentFormats="0" applyWidthHeightFormats="1" dataCaption="Värden" updatedVersion="6" minRefreshableVersion="3" useAutoFormatting="1" rowGrandTotals="0" colGrandTotals="0" itemPrintTitles="1" createdVersion="6" indent="0" outline="1" outlineData="1" multipleFieldFilters="0" chartFormat="3">
  <location ref="L9:N11" firstHeaderRow="1" firstDataRow="2" firstDataCol="1"/>
  <pivotFields count="11">
    <pivotField axis="axisRow" subtotalTop="0" showAll="0">
      <items count="11">
        <item m="1" x="5"/>
        <item m="1" x="1"/>
        <item m="1" x="3"/>
        <item m="1" x="7"/>
        <item m="1" x="2"/>
        <item m="1" x="8"/>
        <item m="1" x="4"/>
        <item x="0"/>
        <item m="1" x="6"/>
        <item m="1" x="9"/>
        <item t="default"/>
      </items>
    </pivotField>
    <pivotField showAll="0" defaultSubtotal="0"/>
    <pivotField showAll="0" defaultSubtotal="0"/>
    <pivotField subtotalTop="0" showAll="0"/>
    <pivotField subtotalTop="0" showAll="0"/>
    <pivotField showAll="0" defaultSubtotal="0"/>
    <pivotField subtotalTop="0" showAll="0"/>
    <pivotField subtotalTop="0" showAll="0"/>
    <pivotField subtotalTop="0" showAll="0"/>
    <pivotField showAll="0" defaultSubtotal="0"/>
    <pivotField axis="axisCol" dataField="1" showAll="0" defaultSubtotal="0">
      <items count="8">
        <item m="1" x="4"/>
        <item m="1" x="6"/>
        <item m="1" x="7"/>
        <item m="1" x="3"/>
        <item x="1"/>
        <item m="1" x="5"/>
        <item m="1" x="2"/>
        <item x="0"/>
      </items>
    </pivotField>
  </pivotFields>
  <rowFields count="1">
    <field x="0"/>
  </rowFields>
  <rowItems count="1">
    <i>
      <x v="7"/>
    </i>
  </rowItems>
  <colFields count="1">
    <field x="10"/>
  </colFields>
  <colItems count="2">
    <i>
      <x v="4"/>
    </i>
    <i>
      <x v="7"/>
    </i>
  </colItems>
  <dataFields count="1">
    <dataField name="Count of Nyttans betydelse" fld="10" subtotal="count" baseField="0" baseItem="0"/>
  </dataFields>
  <chartFormats count="12">
    <chartFormat chart="2" format="22" series="1">
      <pivotArea type="data" outline="0" fieldPosition="0">
        <references count="1">
          <reference field="10" count="1" selected="0">
            <x v="0"/>
          </reference>
        </references>
      </pivotArea>
    </chartFormat>
    <chartFormat chart="2" format="23" series="1">
      <pivotArea type="data" outline="0" fieldPosition="0">
        <references count="1">
          <reference field="10" count="1" selected="0">
            <x v="1"/>
          </reference>
        </references>
      </pivotArea>
    </chartFormat>
    <chartFormat chart="2" format="24" series="1">
      <pivotArea type="data" outline="0" fieldPosition="0">
        <references count="1">
          <reference field="10" count="1" selected="0">
            <x v="2"/>
          </reference>
        </references>
      </pivotArea>
    </chartFormat>
    <chartFormat chart="2" format="25" series="1">
      <pivotArea type="data" outline="0" fieldPosition="0">
        <references count="1">
          <reference field="10" count="1" selected="0">
            <x v="3"/>
          </reference>
        </references>
      </pivotArea>
    </chartFormat>
    <chartFormat chart="2" format="26" series="1">
      <pivotArea type="data" outline="0" fieldPosition="0">
        <references count="2">
          <reference field="4294967294" count="1" selected="0">
            <x v="0"/>
          </reference>
          <reference field="10" count="1" selected="0">
            <x v="1"/>
          </reference>
        </references>
      </pivotArea>
    </chartFormat>
    <chartFormat chart="2" format="27" series="1">
      <pivotArea type="data" outline="0" fieldPosition="0">
        <references count="2">
          <reference field="4294967294" count="1" selected="0">
            <x v="0"/>
          </reference>
          <reference field="10" count="1" selected="0">
            <x v="2"/>
          </reference>
        </references>
      </pivotArea>
    </chartFormat>
    <chartFormat chart="2" format="28" series="1">
      <pivotArea type="data" outline="0" fieldPosition="0">
        <references count="2">
          <reference field="4294967294" count="1" selected="0">
            <x v="0"/>
          </reference>
          <reference field="10" count="1" selected="0">
            <x v="3"/>
          </reference>
        </references>
      </pivotArea>
    </chartFormat>
    <chartFormat chart="2" format="29" series="1">
      <pivotArea type="data" outline="0" fieldPosition="0">
        <references count="1">
          <reference field="4294967294" count="1" selected="0">
            <x v="0"/>
          </reference>
        </references>
      </pivotArea>
    </chartFormat>
    <chartFormat chart="2" format="30" series="1">
      <pivotArea type="data" outline="0" fieldPosition="0">
        <references count="2">
          <reference field="4294967294" count="1" selected="0">
            <x v="0"/>
          </reference>
          <reference field="10" count="1" selected="0">
            <x v="4"/>
          </reference>
        </references>
      </pivotArea>
    </chartFormat>
    <chartFormat chart="2" format="31" series="1">
      <pivotArea type="data" outline="0" fieldPosition="0">
        <references count="2">
          <reference field="4294967294" count="1" selected="0">
            <x v="0"/>
          </reference>
          <reference field="10" count="1" selected="0">
            <x v="5"/>
          </reference>
        </references>
      </pivotArea>
    </chartFormat>
    <chartFormat chart="2" format="32" series="1">
      <pivotArea type="data" outline="0" fieldPosition="0">
        <references count="2">
          <reference field="4294967294" count="1" selected="0">
            <x v="0"/>
          </reference>
          <reference field="10" count="1" selected="0">
            <x v="6"/>
          </reference>
        </references>
      </pivotArea>
    </chartFormat>
    <chartFormat chart="2" format="33" series="1">
      <pivotArea type="data" outline="0" fieldPosition="0">
        <references count="2">
          <reference field="4294967294" count="1" selected="0">
            <x v="0"/>
          </reference>
          <reference field="10" count="1" selected="0">
            <x v="7"/>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theme/theme1.xml><?xml version="1.0" encoding="utf-8"?>
<a:theme xmlns:a="http://schemas.openxmlformats.org/drawingml/2006/main" name="Office Theme">
  <a:themeElements>
    <a:clrScheme name="ESV">
      <a:dk1>
        <a:sysClr val="windowText" lastClr="000000"/>
      </a:dk1>
      <a:lt1>
        <a:sysClr val="window" lastClr="FFFFFF"/>
      </a:lt1>
      <a:dk2>
        <a:srgbClr val="44546A"/>
      </a:dk2>
      <a:lt2>
        <a:srgbClr val="E7E6E6"/>
      </a:lt2>
      <a:accent1>
        <a:srgbClr val="54735F"/>
      </a:accent1>
      <a:accent2>
        <a:srgbClr val="6280A2"/>
      </a:accent2>
      <a:accent3>
        <a:srgbClr val="39B54A"/>
      </a:accent3>
      <a:accent4>
        <a:srgbClr val="CB4A64"/>
      </a:accent4>
      <a:accent5>
        <a:srgbClr val="0083C2"/>
      </a:accent5>
      <a:accent6>
        <a:srgbClr val="EC9526"/>
      </a:accent6>
      <a:hlink>
        <a:srgbClr val="0563C1"/>
      </a:hlink>
      <a:folHlink>
        <a:srgbClr val="954F72"/>
      </a:folHlink>
    </a:clrScheme>
    <a:fontScheme name="Office">
      <a:majorFont>
        <a:latin typeface="Calibri Light"/>
        <a:ea typeface=""/>
        <a:cs typeface=""/>
        <a:font script="Jpan" typeface="ＭＳ ゴシック"/>
        <a:font script="Hang" typeface="맑은 고딕"/>
        <a:font script="Hans" typeface="宋体"/>
        <a:font script="Hant" typeface="新細明體"/>
        <a:font script="Arab" typeface="Tahoma"/>
        <a:font script="Hebr" typeface="Gisha"/>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a:ea typeface=""/>
        <a:cs typeface=""/>
        <a:font script="Jpan" typeface="ＭＳ ゴシック"/>
        <a:font script="Hang" typeface="맑은 고딕"/>
        <a:font script="Hans" typeface="宋体"/>
        <a:font script="Hant" typeface="新細明體"/>
        <a:font script="Arab" typeface="Tahoma"/>
        <a:font script="Hebr" typeface="Gisha"/>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8" Type="http://schemas.openxmlformats.org/officeDocument/2006/relationships/pivotTable" Target="../pivotTables/pivotTable8.xml"/><Relationship Id="rId3" Type="http://schemas.openxmlformats.org/officeDocument/2006/relationships/pivotTable" Target="../pivotTables/pivotTable3.xml"/><Relationship Id="rId7" Type="http://schemas.openxmlformats.org/officeDocument/2006/relationships/pivotTable" Target="../pivotTables/pivotTable7.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11" Type="http://schemas.openxmlformats.org/officeDocument/2006/relationships/printerSettings" Target="../printerSettings/printerSettings21.bin"/><Relationship Id="rId5" Type="http://schemas.openxmlformats.org/officeDocument/2006/relationships/pivotTable" Target="../pivotTables/pivotTable5.xml"/><Relationship Id="rId10" Type="http://schemas.openxmlformats.org/officeDocument/2006/relationships/printerSettings" Target="../printerSettings/printerSettings20.bin"/><Relationship Id="rId4" Type="http://schemas.openxmlformats.org/officeDocument/2006/relationships/pivotTable" Target="../pivotTables/pivotTable4.xml"/><Relationship Id="rId9" Type="http://schemas.openxmlformats.org/officeDocument/2006/relationships/pivotTable" Target="../pivotTables/pivotTable9.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6" Type="http://schemas.openxmlformats.org/officeDocument/2006/relationships/comments" Target="../comments1.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8948E"/>
  </sheetPr>
  <dimension ref="A1:M55"/>
  <sheetViews>
    <sheetView showGridLines="0" zoomScale="90" zoomScaleNormal="90" workbookViewId="0">
      <selection activeCell="B47" sqref="B47"/>
    </sheetView>
  </sheetViews>
  <sheetFormatPr baseColWidth="10" defaultColWidth="9.1640625" defaultRowHeight="14" x14ac:dyDescent="0.15"/>
  <cols>
    <col min="1" max="1" width="21.5" style="1" customWidth="1"/>
    <col min="2" max="2" width="9.1640625" style="1"/>
    <col min="3" max="3" width="2.5" style="1" customWidth="1"/>
    <col min="4" max="4" width="3.1640625" style="1" customWidth="1"/>
    <col min="5" max="5" width="93.6640625" style="1" customWidth="1"/>
    <col min="6" max="16384" width="9.1640625" style="1"/>
  </cols>
  <sheetData>
    <row r="1" spans="1:13" ht="20.25" customHeight="1" x14ac:dyDescent="0.15">
      <c r="A1" s="112"/>
    </row>
    <row r="2" spans="1:13" ht="23" x14ac:dyDescent="0.25">
      <c r="E2" s="113" t="s">
        <v>0</v>
      </c>
      <c r="G2" s="427"/>
      <c r="H2" s="427"/>
      <c r="I2" s="427"/>
      <c r="J2" s="427"/>
      <c r="K2" s="427"/>
      <c r="L2" s="427"/>
      <c r="M2" s="427"/>
    </row>
    <row r="3" spans="1:13" ht="33" x14ac:dyDescent="0.35">
      <c r="E3" s="114" t="s">
        <v>1</v>
      </c>
      <c r="G3" s="427"/>
      <c r="H3" s="427"/>
      <c r="I3" s="427"/>
      <c r="J3" s="427"/>
      <c r="K3" s="427"/>
      <c r="L3" s="427"/>
      <c r="M3" s="427"/>
    </row>
    <row r="4" spans="1:13" x14ac:dyDescent="0.15">
      <c r="E4" s="428"/>
      <c r="F4" s="428"/>
      <c r="G4" s="428"/>
      <c r="H4" s="428"/>
      <c r="I4" s="428"/>
      <c r="J4" s="428"/>
      <c r="K4" s="428"/>
      <c r="L4" s="428"/>
    </row>
    <row r="5" spans="1:13" x14ac:dyDescent="0.15">
      <c r="E5" s="428"/>
      <c r="F5" s="428"/>
      <c r="G5" s="428"/>
      <c r="H5" s="428"/>
      <c r="I5" s="428"/>
      <c r="J5" s="428"/>
      <c r="K5" s="428"/>
      <c r="L5" s="428"/>
    </row>
    <row r="6" spans="1:13" ht="8.25" customHeight="1" x14ac:dyDescent="0.15">
      <c r="E6" s="361"/>
    </row>
    <row r="7" spans="1:13" ht="56" x14ac:dyDescent="0.15">
      <c r="D7" s="115"/>
      <c r="E7" s="3" t="s">
        <v>387</v>
      </c>
    </row>
    <row r="8" spans="1:13" ht="18" x14ac:dyDescent="0.15">
      <c r="B8" s="112"/>
      <c r="D8" s="115"/>
    </row>
    <row r="9" spans="1:13" ht="18" x14ac:dyDescent="0.15">
      <c r="B9" s="112" t="s">
        <v>388</v>
      </c>
      <c r="D9" s="115"/>
      <c r="E9" s="1" t="s">
        <v>386</v>
      </c>
    </row>
    <row r="10" spans="1:13" ht="18" x14ac:dyDescent="0.15">
      <c r="B10" s="112" t="s">
        <v>2</v>
      </c>
      <c r="D10" s="115"/>
      <c r="E10" s="1" t="s">
        <v>384</v>
      </c>
    </row>
    <row r="11" spans="1:13" ht="18" x14ac:dyDescent="0.15">
      <c r="B11" s="112" t="s">
        <v>282</v>
      </c>
      <c r="D11" s="115"/>
      <c r="E11" s="374">
        <v>43481</v>
      </c>
    </row>
    <row r="12" spans="1:13" ht="18" x14ac:dyDescent="0.15">
      <c r="B12" s="112" t="s">
        <v>3</v>
      </c>
      <c r="D12" s="115"/>
      <c r="E12" s="13" t="s">
        <v>389</v>
      </c>
    </row>
    <row r="13" spans="1:13" x14ac:dyDescent="0.15">
      <c r="D13" s="115"/>
      <c r="E13" s="1" t="s">
        <v>390</v>
      </c>
    </row>
    <row r="14" spans="1:13" x14ac:dyDescent="0.15">
      <c r="B14" s="116"/>
      <c r="D14" s="115"/>
      <c r="E14" s="117"/>
    </row>
    <row r="28" spans="5:5" x14ac:dyDescent="0.15">
      <c r="E28" s="326"/>
    </row>
    <row r="55" spans="2:5" ht="18" x14ac:dyDescent="0.15">
      <c r="B55" s="112" t="s">
        <v>385</v>
      </c>
      <c r="D55" s="115"/>
      <c r="E55" s="13" t="s">
        <v>4</v>
      </c>
    </row>
  </sheetData>
  <sheetProtection selectLockedCells="1" selectUnlockedCells="1"/>
  <customSheetViews>
    <customSheetView guid="{C2C00746-FA4F-4E5C-AD43-BEA5EA13B936}" scale="90" showGridLines="0">
      <selection activeCell="L25" sqref="L25"/>
      <pageMargins left="0" right="0" top="0" bottom="0" header="0" footer="0"/>
      <pageSetup paperSize="9" orientation="portrait" horizontalDpi="4294967293" r:id="rId1"/>
    </customSheetView>
  </customSheetViews>
  <mergeCells count="3">
    <mergeCell ref="G2:M3"/>
    <mergeCell ref="E5:L5"/>
    <mergeCell ref="E4:L4"/>
  </mergeCells>
  <pageMargins left="0.25" right="0.25" top="0.75" bottom="0.75" header="0.3" footer="0.3"/>
  <pageSetup paperSize="9" scale="70" orientation="landscape" horizontalDpi="1200" verticalDpi="120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8">
    <tabColor theme="1" tint="0.249977111117893"/>
  </sheetPr>
  <dimension ref="A1:R72"/>
  <sheetViews>
    <sheetView showGridLines="0" zoomScaleNormal="100" workbookViewId="0">
      <selection activeCell="C16" sqref="C16"/>
    </sheetView>
  </sheetViews>
  <sheetFormatPr baseColWidth="10" defaultColWidth="9.1640625" defaultRowHeight="15" x14ac:dyDescent="0.2"/>
  <cols>
    <col min="1" max="1" width="2.33203125" style="70" customWidth="1"/>
    <col min="2" max="2" width="2.33203125" customWidth="1"/>
    <col min="3" max="3" width="24" style="2" customWidth="1"/>
    <col min="4" max="4" width="13" style="2" customWidth="1"/>
    <col min="5" max="5" width="6" style="2" customWidth="1"/>
    <col min="6" max="6" width="29.5" style="2" bestFit="1" customWidth="1"/>
    <col min="7" max="7" width="10.5" style="20" customWidth="1"/>
    <col min="8" max="8" width="25.83203125" style="2" customWidth="1"/>
    <col min="9" max="9" width="12.6640625" style="2" customWidth="1"/>
    <col min="10" max="10" width="27" style="2" customWidth="1"/>
    <col min="11" max="11" width="0.83203125" style="2" customWidth="1"/>
    <col min="12" max="12" width="28.33203125" style="2" customWidth="1"/>
    <col min="13" max="13" width="2.6640625" style="2" customWidth="1"/>
    <col min="14" max="14" width="16" style="2" customWidth="1"/>
    <col min="15" max="15" width="3.33203125" style="2" customWidth="1"/>
    <col min="16" max="16" width="14.33203125" style="2" customWidth="1"/>
    <col min="17" max="16384" width="9.1640625" style="2"/>
  </cols>
  <sheetData>
    <row r="1" spans="1:18" s="1" customFormat="1" ht="45" customHeight="1" x14ac:dyDescent="0.15">
      <c r="A1" s="67"/>
      <c r="C1" s="14" t="s">
        <v>157</v>
      </c>
      <c r="D1" s="7"/>
      <c r="E1" s="7"/>
      <c r="H1" s="22"/>
    </row>
    <row r="2" spans="1:18" s="1" customFormat="1" ht="22.5" customHeight="1" x14ac:dyDescent="0.15">
      <c r="A2" s="67"/>
      <c r="C2" s="55" t="s">
        <v>158</v>
      </c>
      <c r="F2" s="6"/>
      <c r="G2" s="52"/>
      <c r="H2" s="5"/>
      <c r="I2" s="5"/>
      <c r="J2" s="5"/>
      <c r="K2" s="5"/>
      <c r="L2" s="5"/>
      <c r="M2" s="5"/>
      <c r="N2" s="5"/>
      <c r="O2" s="5"/>
      <c r="P2" s="5"/>
      <c r="Q2" s="5"/>
      <c r="R2" s="5"/>
    </row>
    <row r="3" spans="1:18" s="1" customFormat="1" ht="7.5" customHeight="1" x14ac:dyDescent="0.15">
      <c r="A3" s="67"/>
      <c r="C3" s="52"/>
      <c r="F3" s="6"/>
      <c r="G3" s="52"/>
      <c r="H3" s="5"/>
      <c r="I3" s="5"/>
      <c r="J3" s="5"/>
      <c r="K3" s="5"/>
      <c r="L3" s="5"/>
      <c r="M3" s="5"/>
      <c r="N3" s="5"/>
      <c r="O3" s="5"/>
      <c r="P3" s="5"/>
      <c r="Q3" s="5"/>
      <c r="R3" s="5"/>
    </row>
    <row r="4" spans="1:18" ht="16.5" customHeight="1" x14ac:dyDescent="0.2">
      <c r="A4" s="67"/>
      <c r="B4" s="1"/>
      <c r="C4" s="61" t="s">
        <v>47</v>
      </c>
    </row>
    <row r="5" spans="1:18" ht="14" x14ac:dyDescent="0.15">
      <c r="A5" s="68"/>
      <c r="B5" s="81"/>
      <c r="J5" s="50" t="s">
        <v>159</v>
      </c>
    </row>
    <row r="6" spans="1:18" s="11" customFormat="1" ht="16.5" customHeight="1" x14ac:dyDescent="0.2">
      <c r="A6" s="69"/>
      <c r="B6" s="4"/>
      <c r="C6" s="18" t="s">
        <v>10</v>
      </c>
      <c r="F6" s="9" t="s">
        <v>160</v>
      </c>
      <c r="H6" s="9" t="s">
        <v>161</v>
      </c>
      <c r="J6" s="15" t="s">
        <v>162</v>
      </c>
    </row>
    <row r="7" spans="1:18" s="11" customFormat="1" ht="15.75" customHeight="1" x14ac:dyDescent="0.2">
      <c r="A7" s="69"/>
      <c r="B7" s="4"/>
      <c r="C7" s="19" t="s">
        <v>278</v>
      </c>
      <c r="F7" s="10" t="s">
        <v>60</v>
      </c>
      <c r="H7" s="10" t="s">
        <v>72</v>
      </c>
      <c r="J7" s="12" t="s">
        <v>100</v>
      </c>
    </row>
    <row r="8" spans="1:18" s="11" customFormat="1" ht="16.5" customHeight="1" x14ac:dyDescent="0.2">
      <c r="A8" s="69"/>
      <c r="B8" s="4"/>
      <c r="C8" s="12" t="s">
        <v>163</v>
      </c>
      <c r="F8" s="12" t="s">
        <v>164</v>
      </c>
      <c r="H8" s="12" t="s">
        <v>74</v>
      </c>
      <c r="J8" s="12" t="s">
        <v>105</v>
      </c>
    </row>
    <row r="9" spans="1:18" s="11" customFormat="1" ht="16.5" customHeight="1" x14ac:dyDescent="0.2">
      <c r="A9" s="69"/>
      <c r="B9" s="4"/>
      <c r="C9" s="16" t="s">
        <v>165</v>
      </c>
      <c r="F9" s="12" t="s">
        <v>277</v>
      </c>
      <c r="H9" s="12" t="s">
        <v>166</v>
      </c>
      <c r="J9" s="12" t="s">
        <v>92</v>
      </c>
    </row>
    <row r="10" spans="1:18" s="11" customFormat="1" ht="16.5" customHeight="1" x14ac:dyDescent="0.2">
      <c r="A10" s="69"/>
      <c r="B10" s="4"/>
      <c r="C10" s="17"/>
      <c r="F10" s="12" t="s">
        <v>167</v>
      </c>
      <c r="H10" s="12" t="s">
        <v>168</v>
      </c>
      <c r="J10" s="16" t="s">
        <v>75</v>
      </c>
    </row>
    <row r="11" spans="1:18" s="11" customFormat="1" ht="16.5" customHeight="1" x14ac:dyDescent="0.15">
      <c r="A11" s="69"/>
      <c r="B11" s="4"/>
      <c r="F11" s="12" t="s">
        <v>169</v>
      </c>
      <c r="H11" s="16" t="s">
        <v>170</v>
      </c>
      <c r="J11" s="8" t="s">
        <v>73</v>
      </c>
      <c r="N11" s="2"/>
      <c r="O11" s="2"/>
      <c r="P11" s="2"/>
      <c r="Q11" s="2"/>
    </row>
    <row r="12" spans="1:18" s="11" customFormat="1" ht="16.5" customHeight="1" x14ac:dyDescent="0.15">
      <c r="A12" s="69"/>
      <c r="B12" s="4"/>
      <c r="C12" s="13"/>
      <c r="F12" s="12" t="s">
        <v>61</v>
      </c>
      <c r="H12" s="16" t="s">
        <v>171</v>
      </c>
      <c r="N12" s="2"/>
      <c r="O12" s="2"/>
      <c r="P12" s="2"/>
      <c r="Q12" s="2"/>
    </row>
    <row r="13" spans="1:18" s="11" customFormat="1" ht="16.5" customHeight="1" x14ac:dyDescent="0.15">
      <c r="A13" s="69"/>
      <c r="B13" s="4"/>
      <c r="F13" s="12" t="s">
        <v>172</v>
      </c>
      <c r="H13" s="16" t="s">
        <v>173</v>
      </c>
      <c r="N13" s="2"/>
      <c r="O13" s="2"/>
      <c r="P13" s="2"/>
      <c r="Q13" s="2"/>
    </row>
    <row r="14" spans="1:18" ht="16.5" customHeight="1" x14ac:dyDescent="0.15">
      <c r="A14" s="69"/>
      <c r="B14" s="4"/>
      <c r="F14" s="301" t="s">
        <v>174</v>
      </c>
      <c r="G14" s="2"/>
      <c r="H14" s="12" t="s">
        <v>175</v>
      </c>
    </row>
    <row r="15" spans="1:18" ht="16.5" customHeight="1" x14ac:dyDescent="0.15">
      <c r="A15" s="69"/>
      <c r="B15" s="4"/>
      <c r="F15" s="11"/>
      <c r="G15" s="2"/>
      <c r="H15" s="8" t="s">
        <v>176</v>
      </c>
    </row>
    <row r="16" spans="1:18" ht="16" x14ac:dyDescent="0.2">
      <c r="A16" s="69"/>
      <c r="B16" s="4"/>
      <c r="C16" s="21"/>
      <c r="L16" s="13"/>
    </row>
    <row r="17" spans="1:12" ht="16" x14ac:dyDescent="0.2">
      <c r="A17" s="69"/>
      <c r="B17" s="4"/>
      <c r="C17" s="57" t="s">
        <v>139</v>
      </c>
      <c r="L17" s="13"/>
    </row>
    <row r="18" spans="1:12" ht="14" x14ac:dyDescent="0.15">
      <c r="A18" s="69"/>
      <c r="B18" s="4"/>
      <c r="L18" s="11"/>
    </row>
    <row r="19" spans="1:12" ht="16.5" customHeight="1" x14ac:dyDescent="0.15">
      <c r="A19" s="69"/>
      <c r="B19" s="4"/>
      <c r="C19" s="9" t="s">
        <v>10</v>
      </c>
      <c r="D19" s="11"/>
      <c r="E19" s="11"/>
      <c r="F19" s="9" t="s">
        <v>82</v>
      </c>
      <c r="G19" s="11"/>
    </row>
    <row r="20" spans="1:12" ht="16.5" customHeight="1" x14ac:dyDescent="0.15">
      <c r="A20" s="69"/>
      <c r="B20" s="4"/>
      <c r="C20" s="19" t="s">
        <v>278</v>
      </c>
      <c r="D20" s="11"/>
      <c r="E20" s="11"/>
      <c r="F20" s="10" t="s">
        <v>177</v>
      </c>
      <c r="G20" s="11"/>
    </row>
    <row r="21" spans="1:12" ht="16.5" customHeight="1" x14ac:dyDescent="0.15">
      <c r="A21" s="67"/>
      <c r="B21" s="1"/>
      <c r="C21" s="12" t="s">
        <v>178</v>
      </c>
      <c r="D21" s="11"/>
      <c r="E21" s="11"/>
      <c r="F21" s="12" t="s">
        <v>88</v>
      </c>
      <c r="G21" s="11"/>
    </row>
    <row r="22" spans="1:12" ht="16.5" customHeight="1" x14ac:dyDescent="0.15">
      <c r="A22" s="67"/>
      <c r="B22" s="1"/>
      <c r="C22" s="16" t="s">
        <v>179</v>
      </c>
      <c r="D22" s="11"/>
      <c r="E22" s="11"/>
      <c r="F22" s="12" t="s">
        <v>87</v>
      </c>
      <c r="G22" s="11"/>
    </row>
    <row r="23" spans="1:12" ht="16.5" customHeight="1" x14ac:dyDescent="0.2">
      <c r="C23" s="17"/>
      <c r="D23" s="11"/>
      <c r="E23" s="11"/>
      <c r="F23" s="12" t="s">
        <v>89</v>
      </c>
      <c r="G23" s="11"/>
    </row>
    <row r="24" spans="1:12" ht="16.5" customHeight="1" x14ac:dyDescent="0.2">
      <c r="C24" s="11"/>
      <c r="D24" s="11"/>
      <c r="E24" s="11"/>
      <c r="F24" s="8" t="s">
        <v>176</v>
      </c>
      <c r="G24" s="11"/>
    </row>
    <row r="25" spans="1:12" ht="16.5" customHeight="1" x14ac:dyDescent="0.2">
      <c r="C25" s="13"/>
      <c r="D25" s="11"/>
      <c r="E25" s="11"/>
      <c r="F25" s="11"/>
      <c r="G25" s="11"/>
    </row>
    <row r="26" spans="1:12" ht="16.5" customHeight="1" x14ac:dyDescent="0.2">
      <c r="C26" s="13"/>
      <c r="D26" s="11"/>
      <c r="E26" s="11"/>
      <c r="F26" s="11"/>
      <c r="G26" s="11"/>
      <c r="H26" s="13"/>
    </row>
    <row r="27" spans="1:12" ht="16.5" customHeight="1" x14ac:dyDescent="0.2">
      <c r="C27" s="13"/>
      <c r="D27" s="11"/>
      <c r="E27" s="11"/>
      <c r="F27" s="11"/>
      <c r="G27" s="11"/>
      <c r="H27" s="13"/>
    </row>
    <row r="28" spans="1:12" ht="16.5" customHeight="1" x14ac:dyDescent="0.2">
      <c r="C28" s="330" t="s">
        <v>180</v>
      </c>
      <c r="D28" s="11"/>
      <c r="E28" s="11"/>
      <c r="F28" s="11"/>
      <c r="G28" s="11"/>
      <c r="H28" s="13"/>
    </row>
    <row r="29" spans="1:12" ht="16.5" customHeight="1" x14ac:dyDescent="0.2">
      <c r="C29" s="9" t="s">
        <v>29</v>
      </c>
      <c r="D29" s="11"/>
      <c r="E29" s="11"/>
      <c r="F29" s="11"/>
      <c r="G29" s="11"/>
      <c r="H29" s="13"/>
    </row>
    <row r="30" spans="1:12" ht="16.5" customHeight="1" x14ac:dyDescent="0.2">
      <c r="C30" s="11" t="s">
        <v>235</v>
      </c>
      <c r="E30" s="11"/>
      <c r="F30" s="11"/>
      <c r="G30" s="11"/>
      <c r="H30" s="13"/>
    </row>
    <row r="31" spans="1:12" ht="16.5" customHeight="1" x14ac:dyDescent="0.2">
      <c r="C31" s="11" t="s">
        <v>236</v>
      </c>
      <c r="E31" s="11"/>
      <c r="F31" s="11"/>
      <c r="G31" s="11"/>
      <c r="H31" s="13"/>
    </row>
    <row r="32" spans="1:12" x14ac:dyDescent="0.2">
      <c r="C32" s="2" t="s">
        <v>237</v>
      </c>
    </row>
    <row r="33" spans="3:16" x14ac:dyDescent="0.2">
      <c r="C33" s="2" t="s">
        <v>238</v>
      </c>
    </row>
    <row r="34" spans="3:16" x14ac:dyDescent="0.2">
      <c r="C34" s="2" t="s">
        <v>239</v>
      </c>
    </row>
    <row r="35" spans="3:16" x14ac:dyDescent="0.2">
      <c r="C35" s="2" t="s">
        <v>240</v>
      </c>
    </row>
    <row r="36" spans="3:16" x14ac:dyDescent="0.2">
      <c r="C36" s="2" t="s">
        <v>31</v>
      </c>
    </row>
    <row r="37" spans="3:16" x14ac:dyDescent="0.2">
      <c r="C37" s="2" t="s">
        <v>181</v>
      </c>
    </row>
    <row r="38" spans="3:16" x14ac:dyDescent="0.2">
      <c r="C38" s="348" t="s">
        <v>182</v>
      </c>
    </row>
    <row r="39" spans="3:16" x14ac:dyDescent="0.2">
      <c r="C39" s="11"/>
    </row>
    <row r="40" spans="3:16" ht="16" x14ac:dyDescent="0.2">
      <c r="C40" s="65" t="s">
        <v>183</v>
      </c>
    </row>
    <row r="41" spans="3:16" ht="16.5" customHeight="1" x14ac:dyDescent="0.2">
      <c r="C41" s="50" t="s">
        <v>159</v>
      </c>
    </row>
    <row r="42" spans="3:16" ht="16.5" customHeight="1" x14ac:dyDescent="0.2">
      <c r="C42" s="9" t="s">
        <v>183</v>
      </c>
      <c r="D42" s="9" t="s">
        <v>184</v>
      </c>
      <c r="E42" s="74"/>
      <c r="F42" s="9" t="s">
        <v>183</v>
      </c>
      <c r="G42" s="9" t="s">
        <v>184</v>
      </c>
    </row>
    <row r="43" spans="3:16" ht="16.5" customHeight="1" x14ac:dyDescent="0.2">
      <c r="C43" s="12" t="s">
        <v>100</v>
      </c>
      <c r="D43" s="63" t="str">
        <f>IF(NOT(ISNUMBER(1*LEFT(C43,FIND(":",C43)-1))),"FEL: Tecken innan kolon måste vara numeriskt","OK. Poäng=" &amp; LEFT(C43,FIND(":",C43)-1))</f>
        <v>OK. Poäng=1</v>
      </c>
      <c r="E43" s="75"/>
      <c r="F43" s="12" t="s">
        <v>185</v>
      </c>
      <c r="G43" s="63" t="str">
        <f>IF(NOT(ISNUMBER(1*LEFT(F43,FIND(":",F43)-1))),"FEL: Tecken innan kolon måste vara numeriskt","OK. Poäng=" &amp; LEFT(F43,FIND(":",F43)-1))</f>
        <v>OK. Poäng=5</v>
      </c>
    </row>
    <row r="44" spans="3:16" ht="16.5" customHeight="1" x14ac:dyDescent="0.2">
      <c r="C44" s="12" t="s">
        <v>105</v>
      </c>
      <c r="D44" s="63" t="str">
        <f>IF(NOT(ISNUMBER(1*LEFT(C44,FIND(":",C44)-1))),"FEL: Tecken innan kolon måste vara numeriskt","OK. Poäng=" &amp; LEFT(C44,FIND(":",C44)-1))</f>
        <v>OK. Poäng=2</v>
      </c>
      <c r="E44" s="75"/>
      <c r="F44" s="12" t="s">
        <v>114</v>
      </c>
      <c r="G44" s="63" t="str">
        <f>IF(NOT(ISNUMBER(1*LEFT(F44,FIND(":",F44)-1))),"FEL: Tecken innan kolon måste vara numeriskt","OK. Poäng=" &amp; LEFT(F44,FIND(":",F44)-1))</f>
        <v>OK. Poäng=4</v>
      </c>
      <c r="P44" s="347"/>
    </row>
    <row r="45" spans="3:16" ht="16.5" customHeight="1" x14ac:dyDescent="0.2">
      <c r="C45" s="12" t="s">
        <v>234</v>
      </c>
      <c r="D45" s="63" t="str">
        <f>IF(NOT(ISNUMBER(1*LEFT(C45,FIND(":",C45)-1))),"FEL: Tecken innan kolon måste vara numeriskt","OK. Poäng=" &amp; LEFT(C45,FIND(":",C45)-1))</f>
        <v>OK. Poäng=3</v>
      </c>
      <c r="E45" s="75"/>
      <c r="F45" s="12" t="s">
        <v>234</v>
      </c>
      <c r="G45" s="63" t="str">
        <f>IF(NOT(ISNUMBER(1*LEFT(F45,FIND(":",F45)-1))),"FEL: Tecken innan kolon måste vara numeriskt","OK. Poäng=" &amp; LEFT(F45,FIND(":",F45)-1))</f>
        <v>OK. Poäng=3</v>
      </c>
    </row>
    <row r="46" spans="3:16" ht="16.5" customHeight="1" x14ac:dyDescent="0.2">
      <c r="C46" s="12" t="s">
        <v>75</v>
      </c>
      <c r="D46" s="63" t="str">
        <f>IF(NOT(ISNUMBER(1*LEFT(C46,FIND(":",C46)-1))),"FEL: Tecken innan kolon måste vara numeriskt","OK. Poäng=" &amp; LEFT(C46,FIND(":",C46)-1))</f>
        <v>OK. Poäng=4</v>
      </c>
      <c r="E46" s="75"/>
      <c r="F46" s="12" t="s">
        <v>186</v>
      </c>
      <c r="G46" s="63" t="str">
        <f>IF(NOT(ISNUMBER(1*LEFT(F46,FIND(":",F46)-1))),"FEL: Tecken innan kolon måste vara numeriskt","OK. Poäng=" &amp; LEFT(F46,FIND(":",F46)-1))</f>
        <v>OK. Poäng=2</v>
      </c>
    </row>
    <row r="47" spans="3:16" ht="16.5" customHeight="1" x14ac:dyDescent="0.2">
      <c r="C47" s="36" t="s">
        <v>73</v>
      </c>
      <c r="D47" s="64" t="str">
        <f>IF(NOT(ISNUMBER(1*LEFT(C47,FIND(":",C47)-1))),"FEL: Tecken innan kolon måste vara numeriskt","OK. Poäng=" &amp; LEFT(C47,FIND(":",C47)-1))</f>
        <v>OK. Poäng=5</v>
      </c>
      <c r="E47" s="75"/>
      <c r="F47" s="36" t="s">
        <v>187</v>
      </c>
      <c r="G47" s="64" t="str">
        <f>IF(NOT(ISNUMBER(1*LEFT(F47,FIND(":",F47)-1))),"FEL: Tecken innan kolon måste vara numeriskt","OK. Poäng=" &amp; LEFT(F47,FIND(":",F47)-1))</f>
        <v>OK. Poäng=1</v>
      </c>
    </row>
    <row r="49" spans="3:12" ht="16" x14ac:dyDescent="0.2">
      <c r="C49" s="65" t="s">
        <v>188</v>
      </c>
    </row>
    <row r="50" spans="3:12" ht="16.5" customHeight="1" x14ac:dyDescent="0.2">
      <c r="C50" s="50" t="s">
        <v>189</v>
      </c>
    </row>
    <row r="51" spans="3:12" ht="16.5" customHeight="1" x14ac:dyDescent="0.2">
      <c r="C51" s="9" t="s">
        <v>188</v>
      </c>
      <c r="D51" s="9" t="s">
        <v>184</v>
      </c>
      <c r="E51" s="74"/>
      <c r="H51" s="20"/>
    </row>
    <row r="52" spans="3:12" ht="17.25" customHeight="1" x14ac:dyDescent="0.2">
      <c r="C52" s="12" t="s">
        <v>100</v>
      </c>
      <c r="D52" s="63" t="str">
        <f>IF(NOT(ISNUMBER(1*LEFT(C52,FIND(":",C52)-1))),"FEL: Tecken innan kolon måste vara numeriskt","OK. Poäng=" &amp; LEFT(C52,FIND(":",C52)-1))</f>
        <v>OK. Poäng=1</v>
      </c>
      <c r="E52" s="75"/>
      <c r="H52" s="20"/>
    </row>
    <row r="53" spans="3:12" ht="17.25" customHeight="1" x14ac:dyDescent="0.2">
      <c r="C53" s="12" t="s">
        <v>105</v>
      </c>
      <c r="D53" s="63" t="str">
        <f>IF(NOT(ISNUMBER(1*LEFT(C53,FIND(":",C53)-1))),"FEL: Tecken innan kolon måste vara numeriskt","OK. Poäng=" &amp; LEFT(C53,FIND(":",C53)-1))</f>
        <v>OK. Poäng=2</v>
      </c>
      <c r="E53" s="75"/>
      <c r="H53" s="20"/>
    </row>
    <row r="54" spans="3:12" ht="17.25" customHeight="1" x14ac:dyDescent="0.2">
      <c r="C54" s="12" t="s">
        <v>234</v>
      </c>
      <c r="D54" s="63" t="str">
        <f>IF(NOT(ISNUMBER(1*LEFT(C54,FIND(":",C54)-1))),"FEL: Tecken innan kolon måste vara numeriskt","OK. Poäng=" &amp; LEFT(C54,FIND(":",C54)-1))</f>
        <v>OK. Poäng=3</v>
      </c>
      <c r="E54" s="75"/>
    </row>
    <row r="55" spans="3:12" ht="17.25" customHeight="1" x14ac:dyDescent="0.2">
      <c r="C55" s="12" t="s">
        <v>75</v>
      </c>
      <c r="D55" s="63" t="str">
        <f>IF(NOT(ISNUMBER(1*LEFT(C55,FIND(":",C55)-1))),"FEL: Tecken innan kolon måste vara numeriskt","OK. Poäng=" &amp; LEFT(C55,FIND(":",C55)-1))</f>
        <v>OK. Poäng=4</v>
      </c>
      <c r="E55" s="75"/>
    </row>
    <row r="56" spans="3:12" ht="17.25" customHeight="1" x14ac:dyDescent="0.2">
      <c r="C56" s="36" t="s">
        <v>73</v>
      </c>
      <c r="D56" s="64" t="str">
        <f>IF(NOT(ISNUMBER(1*LEFT(C56,FIND(":",C56)-1))),"FEL: Tecken innan kolon måste vara numeriskt","OK. Poäng=" &amp; LEFT(C56,FIND(":",C56)-1))</f>
        <v>OK. Poäng=5</v>
      </c>
      <c r="E56" s="75"/>
    </row>
    <row r="59" spans="3:12" ht="16" x14ac:dyDescent="0.2">
      <c r="C59" s="65" t="s">
        <v>190</v>
      </c>
      <c r="F59" s="20"/>
      <c r="G59" s="2"/>
    </row>
    <row r="60" spans="3:12" x14ac:dyDescent="0.2">
      <c r="C60" s="50" t="s">
        <v>191</v>
      </c>
      <c r="F60" s="20"/>
      <c r="G60" s="2"/>
    </row>
    <row r="61" spans="3:12" x14ac:dyDescent="0.2">
      <c r="C61" s="263" t="s">
        <v>103</v>
      </c>
      <c r="F61" s="9" t="s">
        <v>192</v>
      </c>
      <c r="H61" s="9" t="s">
        <v>193</v>
      </c>
      <c r="J61" s="9" t="s">
        <v>194</v>
      </c>
      <c r="L61" s="9" t="s">
        <v>184</v>
      </c>
    </row>
    <row r="62" spans="3:12" x14ac:dyDescent="0.2">
      <c r="C62" s="262" t="s">
        <v>110</v>
      </c>
      <c r="F62" s="12" t="s">
        <v>195</v>
      </c>
      <c r="H62" s="12" t="s">
        <v>196</v>
      </c>
      <c r="J62" s="12" t="s">
        <v>100</v>
      </c>
      <c r="K62" s="63" t="str">
        <f>IF(NOT(ISNUMBER(1*LEFT(J62,FIND(":",J62)-1))),"FEL: Tecken innan kolon måste vara numeriskt","OK. Poäng=" &amp; LEFT(J62,FIND(":",J62)-1))</f>
        <v>OK. Poäng=1</v>
      </c>
      <c r="L62" s="63"/>
    </row>
    <row r="63" spans="3:12" x14ac:dyDescent="0.2">
      <c r="C63" s="262" t="s">
        <v>106</v>
      </c>
      <c r="F63" s="12" t="s">
        <v>100</v>
      </c>
      <c r="H63" s="12" t="s">
        <v>100</v>
      </c>
      <c r="J63" s="12" t="s">
        <v>105</v>
      </c>
      <c r="K63" s="63" t="str">
        <f>IF(NOT(ISNUMBER(1*LEFT(J63,FIND(":",J63)-1))),"FEL: Tecken innan kolon måste vara numeriskt","OK. Poäng=" &amp; LEFT(J63,FIND(":",J63)-1))</f>
        <v>OK. Poäng=2</v>
      </c>
      <c r="L63" s="63"/>
    </row>
    <row r="64" spans="3:12" x14ac:dyDescent="0.2">
      <c r="C64" s="262" t="s">
        <v>197</v>
      </c>
      <c r="F64" s="12" t="s">
        <v>105</v>
      </c>
      <c r="H64" s="12" t="s">
        <v>105</v>
      </c>
      <c r="J64" s="12" t="s">
        <v>234</v>
      </c>
      <c r="K64" s="63" t="str">
        <f>IF(NOT(ISNUMBER(1*LEFT(J64,FIND(":",J64)-1))),"FEL: Tecken innan kolon måste vara numeriskt","OK. Poäng=" &amp; LEFT(J64,FIND(":",J64)-1))</f>
        <v>OK. Poäng=3</v>
      </c>
      <c r="L64" s="63"/>
    </row>
    <row r="65" spans="3:12" x14ac:dyDescent="0.2">
      <c r="C65" s="262" t="s">
        <v>109</v>
      </c>
      <c r="F65" s="12" t="s">
        <v>107</v>
      </c>
      <c r="H65" s="12" t="s">
        <v>107</v>
      </c>
      <c r="J65" s="12" t="s">
        <v>75</v>
      </c>
      <c r="K65" s="63" t="str">
        <f>IF(NOT(ISNUMBER(1*LEFT(J65,FIND(":",J65)-1))),"FEL: Tecken innan kolon måste vara numeriskt","OK. Poäng=" &amp; LEFT(J65,FIND(":",J65)-1))</f>
        <v>OK. Poäng=4</v>
      </c>
      <c r="L65" s="63"/>
    </row>
    <row r="66" spans="3:12" ht="15" customHeight="1" x14ac:dyDescent="0.2">
      <c r="C66" s="264" t="s">
        <v>176</v>
      </c>
      <c r="E66" s="11"/>
      <c r="F66" s="261" t="s">
        <v>108</v>
      </c>
      <c r="H66" s="261" t="s">
        <v>108</v>
      </c>
      <c r="J66" s="36" t="s">
        <v>73</v>
      </c>
      <c r="K66" s="64" t="str">
        <f>IF(NOT(ISNUMBER(1*LEFT(J66,FIND(":",J66)-1))),"FEL: Tecken innan kolon måste vara numeriskt","OK. Poäng=" &amp; LEFT(J66,FIND(":",J66)-1))</f>
        <v>OK. Poäng=5</v>
      </c>
      <c r="L66" s="64"/>
    </row>
    <row r="67" spans="3:12" x14ac:dyDescent="0.2">
      <c r="C67" s="11"/>
      <c r="E67" s="11"/>
      <c r="F67" s="11"/>
      <c r="G67" s="11"/>
    </row>
    <row r="68" spans="3:12" x14ac:dyDescent="0.2">
      <c r="C68" s="11"/>
      <c r="E68" s="11"/>
      <c r="F68" s="11"/>
      <c r="G68" s="11"/>
    </row>
    <row r="69" spans="3:12" x14ac:dyDescent="0.2">
      <c r="C69" s="11"/>
      <c r="F69" s="20"/>
      <c r="G69" s="2"/>
    </row>
    <row r="70" spans="3:12" x14ac:dyDescent="0.2">
      <c r="C70" s="11"/>
      <c r="D70" s="11"/>
    </row>
    <row r="71" spans="3:12" x14ac:dyDescent="0.2">
      <c r="C71" s="11"/>
      <c r="D71" s="11"/>
    </row>
    <row r="72" spans="3:12" x14ac:dyDescent="0.2">
      <c r="D72" s="11"/>
    </row>
  </sheetData>
  <sheetProtection algorithmName="SHA-512" hashValue="pSuZ03lzhNE0+LQ64WAQpWToOwlpdIBM78YeRUbaGs9ZGnNOT5gYG/9tknvYVBVqDeeqaS1YjGr61i+U0YitDg==" saltValue="+cE2LNtCOCrw1JXYgsBRig==" spinCount="100000" sheet="1" objects="1" scenarios="1" selectLockedCells="1" selectUnlockedCells="1"/>
  <customSheetViews>
    <customSheetView guid="{C2C00746-FA4F-4E5C-AD43-BEA5EA13B936}" showGridLines="0">
      <selection sqref="A1:XFD1048576"/>
      <pageMargins left="0" right="0" top="0" bottom="0" header="0" footer="0"/>
      <pageSetup paperSize="9" orientation="portrait" r:id="rId1"/>
    </customSheetView>
  </customSheetViews>
  <pageMargins left="0.7" right="0.7" top="0.75" bottom="0.75" header="0.3" footer="0.3"/>
  <pageSetup paperSize="9" scale="63" orientation="portrait" r:id="rId2"/>
  <colBreaks count="1" manualBreakCount="1">
    <brk id="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9">
    <tabColor theme="1" tint="0.249977111117893"/>
  </sheetPr>
  <dimension ref="A1:W72"/>
  <sheetViews>
    <sheetView showGridLines="0" zoomScaleNormal="100" workbookViewId="0">
      <selection activeCell="N30" sqref="N30"/>
    </sheetView>
  </sheetViews>
  <sheetFormatPr baseColWidth="10" defaultColWidth="9.1640625" defaultRowHeight="15" x14ac:dyDescent="0.2"/>
  <cols>
    <col min="1" max="1" width="2.33203125" style="70" customWidth="1"/>
    <col min="2" max="2" width="2.33203125" customWidth="1"/>
    <col min="3" max="3" width="35.6640625" style="2" bestFit="1" customWidth="1"/>
    <col min="4" max="4" width="17.33203125" style="2" bestFit="1" customWidth="1"/>
    <col min="5" max="5" width="8" style="2" bestFit="1" customWidth="1"/>
    <col min="6" max="6" width="15" style="2" bestFit="1" customWidth="1"/>
    <col min="7" max="7" width="17.33203125" style="2" customWidth="1"/>
    <col min="8" max="8" width="12.5" style="2" customWidth="1"/>
    <col min="9" max="9" width="10.1640625" style="2" bestFit="1" customWidth="1"/>
    <col min="10" max="11" width="8" style="2" bestFit="1" customWidth="1"/>
    <col min="12" max="12" width="25.6640625" style="2" bestFit="1" customWidth="1"/>
    <col min="13" max="13" width="18.1640625" style="2" bestFit="1" customWidth="1"/>
    <col min="14" max="14" width="10.5" style="2" bestFit="1" customWidth="1"/>
    <col min="15" max="15" width="6.5" style="2" customWidth="1"/>
    <col min="16" max="16" width="13.5" style="2" bestFit="1" customWidth="1"/>
    <col min="17" max="17" width="7.33203125" style="2" customWidth="1"/>
    <col min="18" max="19" width="16" style="2" customWidth="1"/>
    <col min="20" max="20" width="5.83203125" style="2" customWidth="1"/>
    <col min="21" max="21" width="16" style="2" customWidth="1"/>
    <col min="22" max="22" width="16" style="2" bestFit="1" customWidth="1"/>
    <col min="23" max="16384" width="9.1640625" style="2"/>
  </cols>
  <sheetData>
    <row r="1" spans="1:23" s="1" customFormat="1" ht="45" customHeight="1" x14ac:dyDescent="0.15">
      <c r="A1" s="67"/>
      <c r="C1" s="14" t="s">
        <v>198</v>
      </c>
    </row>
    <row r="2" spans="1:23" s="1" customFormat="1" ht="22.5" customHeight="1" x14ac:dyDescent="0.15">
      <c r="A2" s="67"/>
      <c r="C2" s="55" t="s">
        <v>199</v>
      </c>
      <c r="E2" s="6"/>
      <c r="F2" s="52"/>
      <c r="G2" s="5"/>
      <c r="H2" s="5"/>
      <c r="I2" s="5"/>
      <c r="J2" s="5"/>
      <c r="K2" s="5"/>
      <c r="L2" s="5"/>
      <c r="M2" s="5"/>
      <c r="N2" s="5"/>
      <c r="O2" s="5"/>
      <c r="P2" s="5"/>
      <c r="Q2" s="5"/>
    </row>
    <row r="3" spans="1:23" s="1" customFormat="1" ht="7.5" customHeight="1" x14ac:dyDescent="0.15">
      <c r="A3" s="67"/>
      <c r="C3" s="52"/>
      <c r="E3" s="6"/>
      <c r="F3" s="52"/>
      <c r="G3" s="5"/>
      <c r="H3" s="5"/>
      <c r="I3" s="5"/>
      <c r="J3" s="5"/>
      <c r="K3" s="5"/>
      <c r="L3" s="5"/>
      <c r="M3" s="5"/>
      <c r="N3" s="5"/>
      <c r="O3" s="5"/>
      <c r="P3" s="5"/>
      <c r="Q3" s="5"/>
    </row>
    <row r="4" spans="1:23" ht="14" x14ac:dyDescent="0.15">
      <c r="A4" s="67"/>
      <c r="B4" s="1"/>
    </row>
    <row r="5" spans="1:23" ht="16.5" customHeight="1" x14ac:dyDescent="0.2">
      <c r="A5" s="68"/>
      <c r="B5" s="81"/>
      <c r="C5" s="57" t="s">
        <v>139</v>
      </c>
      <c r="F5" s="61" t="s">
        <v>47</v>
      </c>
      <c r="R5" s="65" t="s">
        <v>188</v>
      </c>
      <c r="U5" s="65" t="s">
        <v>183</v>
      </c>
    </row>
    <row r="6" spans="1:23" ht="14" x14ac:dyDescent="0.15">
      <c r="A6" s="69"/>
      <c r="B6" s="4"/>
    </row>
    <row r="7" spans="1:23" s="11" customFormat="1" ht="16.5" customHeight="1" x14ac:dyDescent="0.2">
      <c r="A7" s="69"/>
      <c r="B7" s="4"/>
      <c r="C7" s="58" t="s">
        <v>200</v>
      </c>
      <c r="D7" s="59"/>
      <c r="F7" s="60" t="s">
        <v>201</v>
      </c>
      <c r="G7" s="60"/>
      <c r="H7" s="60"/>
      <c r="I7" s="60"/>
      <c r="L7" s="60" t="s">
        <v>202</v>
      </c>
      <c r="M7" s="62"/>
      <c r="N7" s="62"/>
      <c r="O7" s="62"/>
      <c r="P7" s="62"/>
      <c r="R7" s="66" t="s">
        <v>188</v>
      </c>
      <c r="S7" s="66"/>
      <c r="T7"/>
      <c r="U7" s="66" t="s">
        <v>183</v>
      </c>
      <c r="V7" s="66"/>
      <c r="W7"/>
    </row>
    <row r="8" spans="1:23" s="317" customFormat="1" ht="55.5" customHeight="1" x14ac:dyDescent="0.2">
      <c r="A8" s="315"/>
      <c r="B8" s="316"/>
      <c r="C8" s="529" t="s">
        <v>203</v>
      </c>
      <c r="D8" s="529"/>
      <c r="F8" s="529" t="s">
        <v>204</v>
      </c>
      <c r="G8" s="529"/>
      <c r="H8" s="529"/>
      <c r="I8" s="529"/>
      <c r="J8" s="318"/>
      <c r="K8" s="318"/>
      <c r="L8" s="529" t="s">
        <v>205</v>
      </c>
      <c r="M8" s="529"/>
      <c r="N8" s="529"/>
      <c r="O8" s="529"/>
      <c r="P8" s="529"/>
      <c r="R8" s="529" t="s">
        <v>206</v>
      </c>
      <c r="S8" s="529"/>
      <c r="T8" s="319"/>
      <c r="U8" s="530" t="s">
        <v>183</v>
      </c>
      <c r="V8" s="530"/>
      <c r="W8" s="319"/>
    </row>
    <row r="9" spans="1:23" s="11" customFormat="1" x14ac:dyDescent="0.2">
      <c r="A9" s="69"/>
      <c r="B9" s="4"/>
      <c r="C9" s="51" t="s">
        <v>207</v>
      </c>
      <c r="D9" s="11" t="s">
        <v>208</v>
      </c>
      <c r="E9"/>
      <c r="F9" s="38"/>
      <c r="G9" s="38" t="s">
        <v>47</v>
      </c>
      <c r="H9" s="38" t="s">
        <v>139</v>
      </c>
      <c r="I9" s="38" t="s">
        <v>144</v>
      </c>
      <c r="J9" s="38"/>
      <c r="L9" s="56" t="s">
        <v>209</v>
      </c>
      <c r="M9" s="56" t="s">
        <v>210</v>
      </c>
      <c r="N9"/>
      <c r="O9"/>
      <c r="P9"/>
      <c r="R9" s="375"/>
      <c r="S9" s="376"/>
      <c r="T9" s="377"/>
      <c r="U9" s="375"/>
      <c r="V9" s="376"/>
      <c r="W9" s="377"/>
    </row>
    <row r="10" spans="1:23" s="11" customFormat="1" x14ac:dyDescent="0.2">
      <c r="A10" s="69"/>
      <c r="B10" s="4"/>
      <c r="C10" s="425" t="s">
        <v>138</v>
      </c>
      <c r="D10" s="426">
        <v>0</v>
      </c>
      <c r="E10"/>
      <c r="F10" s="38" t="s">
        <v>55</v>
      </c>
      <c r="G10" s="54">
        <f>'Ekonomiska nyttor'!AO22</f>
        <v>0</v>
      </c>
      <c r="H10" s="11">
        <f>Kostnader!AI21</f>
        <v>940</v>
      </c>
      <c r="I10" s="11">
        <f>G10-H12</f>
        <v>-940</v>
      </c>
      <c r="L10" s="56" t="s">
        <v>207</v>
      </c>
      <c r="M10" t="s">
        <v>211</v>
      </c>
      <c r="N10" t="s">
        <v>92</v>
      </c>
      <c r="O10"/>
      <c r="P10"/>
      <c r="R10" s="378"/>
      <c r="S10" s="379"/>
      <c r="T10" s="380"/>
      <c r="U10" s="378"/>
      <c r="V10" s="379"/>
      <c r="W10" s="380"/>
    </row>
    <row r="11" spans="1:23" s="11" customFormat="1" x14ac:dyDescent="0.2">
      <c r="A11" s="69"/>
      <c r="B11" s="4"/>
      <c r="C11" s="425" t="s">
        <v>87</v>
      </c>
      <c r="D11" s="426">
        <v>356</v>
      </c>
      <c r="E11"/>
      <c r="F11" s="38" t="s">
        <v>212</v>
      </c>
      <c r="G11" s="11">
        <f>'Ekonomiska nyttor'!AN22</f>
        <v>6400</v>
      </c>
      <c r="H11" s="11">
        <f>Kostnader!AH21</f>
        <v>916</v>
      </c>
      <c r="I11" s="11">
        <f>G11-H11</f>
        <v>5484</v>
      </c>
      <c r="L11" s="341" t="s">
        <v>211</v>
      </c>
      <c r="M11" s="422"/>
      <c r="N11" s="422">
        <v>3</v>
      </c>
      <c r="O11"/>
      <c r="P11"/>
      <c r="R11" s="378"/>
      <c r="S11" s="379"/>
      <c r="T11" s="380"/>
      <c r="U11" s="378"/>
      <c r="V11" s="379"/>
      <c r="W11" s="380"/>
    </row>
    <row r="12" spans="1:23" s="11" customFormat="1" x14ac:dyDescent="0.2">
      <c r="A12" s="69"/>
      <c r="B12" s="4"/>
      <c r="C12" s="425" t="s">
        <v>89</v>
      </c>
      <c r="D12" s="426">
        <v>560</v>
      </c>
      <c r="E12"/>
      <c r="F12" s="38" t="s">
        <v>56</v>
      </c>
      <c r="G12" s="11">
        <f>'Ekonomiska nyttor'!AP22</f>
        <v>0</v>
      </c>
      <c r="H12" s="11">
        <f>Kostnader!AJ21</f>
        <v>940</v>
      </c>
      <c r="I12" s="11">
        <f>G12-H10</f>
        <v>-940</v>
      </c>
      <c r="L12"/>
      <c r="M12"/>
      <c r="N12"/>
      <c r="O12"/>
      <c r="P12"/>
      <c r="R12" s="378"/>
      <c r="S12" s="379"/>
      <c r="T12" s="380"/>
      <c r="U12" s="378"/>
      <c r="V12" s="379"/>
      <c r="W12" s="380"/>
    </row>
    <row r="13" spans="1:23" s="11" customFormat="1" x14ac:dyDescent="0.2">
      <c r="A13" s="69"/>
      <c r="B13" s="4"/>
      <c r="C13" s="425" t="s">
        <v>213</v>
      </c>
      <c r="D13" s="426">
        <v>916</v>
      </c>
      <c r="E13"/>
      <c r="K13"/>
      <c r="L13"/>
      <c r="M13"/>
      <c r="N13"/>
      <c r="O13"/>
      <c r="P13"/>
      <c r="R13" s="378"/>
      <c r="S13" s="379"/>
      <c r="T13" s="380"/>
      <c r="U13" s="378"/>
      <c r="V13" s="379"/>
      <c r="W13" s="380"/>
    </row>
    <row r="14" spans="1:23" s="11" customFormat="1" x14ac:dyDescent="0.2">
      <c r="A14" s="69"/>
      <c r="B14" s="4"/>
      <c r="C14"/>
      <c r="D14"/>
      <c r="E14"/>
      <c r="F14" s="37"/>
      <c r="G14" s="37"/>
      <c r="H14" s="37"/>
      <c r="I14" s="37"/>
      <c r="J14" s="37"/>
      <c r="K14"/>
      <c r="L14"/>
      <c r="M14"/>
      <c r="N14"/>
      <c r="O14"/>
      <c r="P14"/>
      <c r="R14" s="378"/>
      <c r="S14" s="379"/>
      <c r="T14" s="380"/>
      <c r="U14" s="378"/>
      <c r="V14" s="379"/>
      <c r="W14" s="380"/>
    </row>
    <row r="15" spans="1:23" s="11" customFormat="1" x14ac:dyDescent="0.2">
      <c r="A15" s="69"/>
      <c r="B15" s="4"/>
      <c r="C15"/>
      <c r="D15"/>
      <c r="E15"/>
      <c r="K15"/>
      <c r="L15"/>
      <c r="M15"/>
      <c r="N15"/>
      <c r="O15"/>
      <c r="P15"/>
      <c r="R15" s="378"/>
      <c r="S15" s="379"/>
      <c r="T15" s="380"/>
      <c r="U15" s="378"/>
      <c r="V15" s="379"/>
      <c r="W15" s="380"/>
    </row>
    <row r="16" spans="1:23" s="11" customFormat="1" x14ac:dyDescent="0.2">
      <c r="A16" s="69"/>
      <c r="B16" s="4"/>
      <c r="C16" s="341"/>
      <c r="D16"/>
      <c r="E16"/>
      <c r="K16"/>
      <c r="L16" s="39"/>
      <c r="M16" s="37"/>
      <c r="N16" s="37"/>
      <c r="O16" s="37"/>
      <c r="P16" s="37"/>
      <c r="R16" s="378"/>
      <c r="S16" s="379"/>
      <c r="T16" s="380"/>
      <c r="U16" s="378"/>
      <c r="V16" s="379"/>
      <c r="W16" s="380"/>
    </row>
    <row r="17" spans="1:23" s="11" customFormat="1" x14ac:dyDescent="0.2">
      <c r="A17" s="67"/>
      <c r="B17" s="1"/>
      <c r="C17" s="341"/>
      <c r="D17"/>
      <c r="E17"/>
      <c r="K17"/>
      <c r="L17" s="39"/>
      <c r="M17" s="37"/>
      <c r="N17" s="37"/>
      <c r="O17" s="37"/>
      <c r="P17" s="37"/>
      <c r="R17" s="378"/>
      <c r="S17" s="379"/>
      <c r="T17" s="380"/>
      <c r="U17" s="378"/>
      <c r="V17" s="379"/>
      <c r="W17" s="380"/>
    </row>
    <row r="18" spans="1:23" s="11" customFormat="1" x14ac:dyDescent="0.2">
      <c r="A18" s="67"/>
      <c r="B18" s="1"/>
      <c r="C18" s="341"/>
      <c r="D18"/>
      <c r="E18"/>
      <c r="K18"/>
      <c r="L18" s="39"/>
      <c r="M18" s="37"/>
      <c r="N18" s="37"/>
      <c r="O18" s="37"/>
      <c r="P18" s="37"/>
      <c r="R18" s="378"/>
      <c r="S18" s="379"/>
      <c r="T18" s="380"/>
      <c r="U18" s="378"/>
      <c r="V18" s="379"/>
      <c r="W18" s="380"/>
    </row>
    <row r="19" spans="1:23" s="11" customFormat="1" x14ac:dyDescent="0.2">
      <c r="A19" s="70"/>
      <c r="B19"/>
      <c r="C19" s="58" t="s">
        <v>214</v>
      </c>
      <c r="D19" s="59"/>
      <c r="E19"/>
      <c r="F19" s="60" t="s">
        <v>215</v>
      </c>
      <c r="G19" s="60"/>
      <c r="H19" s="60"/>
      <c r="I19" s="60"/>
      <c r="L19" s="60" t="s">
        <v>216</v>
      </c>
      <c r="M19" s="60"/>
      <c r="N19" s="37"/>
      <c r="O19" s="37"/>
      <c r="P19" s="37"/>
      <c r="R19" s="378"/>
      <c r="S19" s="379"/>
      <c r="T19" s="380"/>
      <c r="U19" s="378"/>
      <c r="V19" s="379"/>
      <c r="W19" s="380"/>
    </row>
    <row r="20" spans="1:23" s="11" customFormat="1" ht="57.75" customHeight="1" x14ac:dyDescent="0.2">
      <c r="A20" s="70"/>
      <c r="B20"/>
      <c r="C20" s="529" t="s">
        <v>217</v>
      </c>
      <c r="D20" s="529"/>
      <c r="E20"/>
      <c r="F20" s="529" t="s">
        <v>218</v>
      </c>
      <c r="G20" s="529"/>
      <c r="H20" s="529"/>
      <c r="I20" s="529"/>
      <c r="J20" s="13"/>
      <c r="K20" s="13"/>
      <c r="L20" s="529" t="s">
        <v>219</v>
      </c>
      <c r="M20" s="529"/>
      <c r="R20" s="378"/>
      <c r="S20" s="379"/>
      <c r="T20" s="380"/>
      <c r="U20" s="378"/>
      <c r="V20" s="379"/>
      <c r="W20" s="380"/>
    </row>
    <row r="21" spans="1:23" s="11" customFormat="1" x14ac:dyDescent="0.2">
      <c r="A21" s="70"/>
      <c r="B21"/>
      <c r="C21" s="56" t="s">
        <v>207</v>
      </c>
      <c r="D21" t="s">
        <v>220</v>
      </c>
      <c r="E21"/>
      <c r="F21" s="56" t="s">
        <v>207</v>
      </c>
      <c r="G21" t="s">
        <v>220</v>
      </c>
      <c r="H21"/>
      <c r="I21"/>
      <c r="J21"/>
      <c r="K21"/>
      <c r="L21" s="56" t="s">
        <v>207</v>
      </c>
      <c r="M21" t="s">
        <v>221</v>
      </c>
      <c r="N21"/>
      <c r="R21" s="378"/>
      <c r="S21" s="379"/>
      <c r="T21" s="380"/>
      <c r="U21" s="378"/>
      <c r="V21" s="379"/>
      <c r="W21" s="380"/>
    </row>
    <row r="22" spans="1:23" s="11" customFormat="1" x14ac:dyDescent="0.2">
      <c r="A22" s="70"/>
      <c r="B22"/>
      <c r="C22" s="341" t="s">
        <v>395</v>
      </c>
      <c r="D22" s="422">
        <v>916</v>
      </c>
      <c r="E22"/>
      <c r="F22" s="341" t="s">
        <v>394</v>
      </c>
      <c r="G22" s="53">
        <v>4400</v>
      </c>
      <c r="H22"/>
      <c r="I22"/>
      <c r="J22"/>
      <c r="K22"/>
      <c r="L22" s="341" t="s">
        <v>222</v>
      </c>
      <c r="M22" s="422">
        <v>9</v>
      </c>
      <c r="N22"/>
      <c r="R22" s="378"/>
      <c r="S22" s="379"/>
      <c r="T22" s="380"/>
      <c r="U22" s="378"/>
      <c r="V22" s="379"/>
      <c r="W22" s="380"/>
    </row>
    <row r="23" spans="1:23" s="11" customFormat="1" x14ac:dyDescent="0.2">
      <c r="A23" s="70"/>
      <c r="B23"/>
      <c r="C23" s="341" t="s">
        <v>138</v>
      </c>
      <c r="D23" s="422">
        <v>0</v>
      </c>
      <c r="E23"/>
      <c r="F23" s="341" t="s">
        <v>393</v>
      </c>
      <c r="G23" s="53">
        <v>1295</v>
      </c>
      <c r="H23"/>
      <c r="I23"/>
      <c r="J23"/>
      <c r="K23"/>
      <c r="L23" s="341" t="s">
        <v>213</v>
      </c>
      <c r="M23" s="422">
        <v>9</v>
      </c>
      <c r="N23"/>
      <c r="R23" s="378"/>
      <c r="S23" s="379"/>
      <c r="T23" s="380"/>
      <c r="U23" s="378"/>
      <c r="V23" s="379"/>
      <c r="W23" s="380"/>
    </row>
    <row r="24" spans="1:23" s="11" customFormat="1" x14ac:dyDescent="0.2">
      <c r="A24" s="70"/>
      <c r="B24"/>
      <c r="C24" s="341" t="s">
        <v>213</v>
      </c>
      <c r="D24" s="422">
        <v>916</v>
      </c>
      <c r="E24"/>
      <c r="F24" s="341" t="s">
        <v>417</v>
      </c>
      <c r="G24" s="53">
        <v>705</v>
      </c>
      <c r="L24"/>
      <c r="M24"/>
      <c r="N24"/>
      <c r="R24" s="378"/>
      <c r="S24" s="379"/>
      <c r="T24" s="380"/>
      <c r="U24" s="378"/>
      <c r="V24" s="379"/>
      <c r="W24" s="380"/>
    </row>
    <row r="25" spans="1:23" s="11" customFormat="1" x14ac:dyDescent="0.2">
      <c r="A25" s="70"/>
      <c r="B25"/>
      <c r="C25"/>
      <c r="D25"/>
      <c r="E25"/>
      <c r="F25" s="341" t="s">
        <v>138</v>
      </c>
      <c r="G25" s="53">
        <v>0</v>
      </c>
      <c r="H25" s="51"/>
      <c r="I25" s="51"/>
      <c r="J25" s="51"/>
      <c r="K25" s="51"/>
      <c r="L25"/>
      <c r="M25"/>
      <c r="N25"/>
      <c r="O25" s="51"/>
      <c r="P25" s="51"/>
      <c r="Q25" s="51"/>
      <c r="R25" s="378"/>
      <c r="S25" s="379"/>
      <c r="T25" s="380"/>
      <c r="U25" s="378"/>
      <c r="V25" s="379"/>
      <c r="W25" s="380"/>
    </row>
    <row r="26" spans="1:23" s="11" customFormat="1" x14ac:dyDescent="0.2">
      <c r="A26" s="70"/>
      <c r="B26"/>
      <c r="C26"/>
      <c r="D26"/>
      <c r="E26"/>
      <c r="F26" s="341" t="s">
        <v>213</v>
      </c>
      <c r="G26" s="53">
        <v>6400</v>
      </c>
      <c r="L26"/>
      <c r="M26"/>
      <c r="N26"/>
      <c r="R26" s="381"/>
      <c r="S26" s="382"/>
      <c r="T26" s="383"/>
      <c r="U26" s="381"/>
      <c r="V26" s="382"/>
      <c r="W26" s="383"/>
    </row>
    <row r="27" spans="1:23" s="11" customFormat="1" x14ac:dyDescent="0.2">
      <c r="A27" s="70"/>
      <c r="B27"/>
      <c r="C27"/>
      <c r="D27"/>
      <c r="E27"/>
      <c r="F27"/>
      <c r="G27"/>
      <c r="L27"/>
      <c r="M27"/>
      <c r="N27"/>
      <c r="O27" s="51"/>
      <c r="P27" s="51"/>
      <c r="Q27" s="51"/>
      <c r="R27" s="51"/>
      <c r="S27" s="56"/>
      <c r="T27" s="56"/>
      <c r="U27" s="56"/>
    </row>
    <row r="28" spans="1:23" s="11" customFormat="1" x14ac:dyDescent="0.2">
      <c r="A28" s="70"/>
      <c r="B28"/>
      <c r="C28"/>
      <c r="D28"/>
      <c r="E28"/>
      <c r="F28"/>
      <c r="G28"/>
      <c r="L28"/>
      <c r="M28"/>
      <c r="N28"/>
      <c r="S28"/>
      <c r="T28"/>
      <c r="U28"/>
    </row>
    <row r="29" spans="1:23" s="11" customFormat="1" x14ac:dyDescent="0.2">
      <c r="A29" s="70"/>
      <c r="B29"/>
      <c r="F29"/>
      <c r="G29"/>
      <c r="J29" s="2"/>
      <c r="K29" s="2"/>
      <c r="S29"/>
      <c r="T29"/>
      <c r="U29"/>
    </row>
    <row r="30" spans="1:23" s="11" customFormat="1" x14ac:dyDescent="0.2">
      <c r="A30" s="70"/>
      <c r="B30"/>
      <c r="H30" s="2"/>
      <c r="I30" s="2"/>
      <c r="J30" s="2"/>
      <c r="K30" s="2"/>
      <c r="S30"/>
      <c r="T30"/>
      <c r="U30"/>
    </row>
    <row r="31" spans="1:23" x14ac:dyDescent="0.2">
      <c r="F31" s="60" t="s">
        <v>223</v>
      </c>
      <c r="G31" s="60"/>
      <c r="H31" s="60"/>
      <c r="I31" s="60"/>
      <c r="L31" s="60" t="s">
        <v>224</v>
      </c>
      <c r="M31" s="60"/>
      <c r="S31"/>
      <c r="T31"/>
      <c r="U31"/>
    </row>
    <row r="32" spans="1:23" ht="45" customHeight="1" x14ac:dyDescent="0.2">
      <c r="F32" s="529" t="s">
        <v>225</v>
      </c>
      <c r="G32" s="529"/>
      <c r="H32" s="529"/>
      <c r="I32" s="529"/>
      <c r="J32" s="3"/>
      <c r="K32" s="3"/>
      <c r="L32" s="529" t="s">
        <v>226</v>
      </c>
      <c r="M32" s="529"/>
      <c r="S32"/>
      <c r="T32"/>
      <c r="U32"/>
    </row>
    <row r="33" spans="3:21" x14ac:dyDescent="0.2">
      <c r="F33" s="56" t="s">
        <v>207</v>
      </c>
      <c r="G33" t="s">
        <v>220</v>
      </c>
      <c r="H33" s="11"/>
      <c r="I33" s="11"/>
      <c r="L33" s="56" t="s">
        <v>207</v>
      </c>
      <c r="M33" t="s">
        <v>220</v>
      </c>
      <c r="S33"/>
      <c r="T33"/>
      <c r="U33"/>
    </row>
    <row r="34" spans="3:21" x14ac:dyDescent="0.2">
      <c r="F34" s="341" t="s">
        <v>138</v>
      </c>
      <c r="G34" s="53">
        <v>0</v>
      </c>
      <c r="H34" s="11"/>
      <c r="I34" s="11"/>
      <c r="L34" s="341" t="s">
        <v>222</v>
      </c>
      <c r="M34" s="53">
        <v>0</v>
      </c>
      <c r="S34"/>
      <c r="T34"/>
      <c r="U34"/>
    </row>
    <row r="35" spans="3:21" x14ac:dyDescent="0.2">
      <c r="F35" s="341" t="s">
        <v>60</v>
      </c>
      <c r="G35" s="53">
        <v>5105</v>
      </c>
      <c r="H35" s="11"/>
      <c r="I35" s="11"/>
      <c r="L35" s="341" t="s">
        <v>420</v>
      </c>
      <c r="M35" s="53">
        <v>705</v>
      </c>
      <c r="S35"/>
      <c r="T35"/>
      <c r="U35"/>
    </row>
    <row r="36" spans="3:21" x14ac:dyDescent="0.2">
      <c r="F36" s="341" t="s">
        <v>61</v>
      </c>
      <c r="G36" s="53">
        <v>1295</v>
      </c>
      <c r="H36" s="11"/>
      <c r="I36" s="11"/>
      <c r="L36" s="341" t="s">
        <v>421</v>
      </c>
      <c r="M36" s="53">
        <v>1295</v>
      </c>
      <c r="S36"/>
      <c r="T36"/>
      <c r="U36"/>
    </row>
    <row r="37" spans="3:21" x14ac:dyDescent="0.2">
      <c r="C37"/>
      <c r="D37"/>
      <c r="E37"/>
      <c r="F37" s="341" t="s">
        <v>213</v>
      </c>
      <c r="G37" s="53">
        <v>6400</v>
      </c>
      <c r="L37" s="341" t="s">
        <v>411</v>
      </c>
      <c r="M37" s="53">
        <v>4400</v>
      </c>
      <c r="S37"/>
      <c r="T37"/>
      <c r="U37"/>
    </row>
    <row r="38" spans="3:21" x14ac:dyDescent="0.2">
      <c r="C38"/>
      <c r="D38"/>
      <c r="E38"/>
      <c r="F38"/>
      <c r="G38"/>
      <c r="L38" s="341" t="s">
        <v>213</v>
      </c>
      <c r="M38" s="53">
        <v>6400</v>
      </c>
      <c r="S38"/>
      <c r="T38"/>
      <c r="U38"/>
    </row>
    <row r="39" spans="3:21" x14ac:dyDescent="0.2">
      <c r="C39"/>
      <c r="D39"/>
      <c r="E39"/>
      <c r="L39"/>
      <c r="M39"/>
      <c r="S39"/>
      <c r="T39"/>
      <c r="U39"/>
    </row>
    <row r="40" spans="3:21" x14ac:dyDescent="0.2">
      <c r="C40"/>
      <c r="D40"/>
      <c r="E40"/>
      <c r="L40"/>
      <c r="M40"/>
      <c r="S40"/>
      <c r="T40"/>
      <c r="U40"/>
    </row>
    <row r="41" spans="3:21" x14ac:dyDescent="0.2">
      <c r="C41"/>
      <c r="D41"/>
      <c r="E41"/>
      <c r="L41"/>
      <c r="M41"/>
      <c r="S41"/>
      <c r="T41"/>
      <c r="U41"/>
    </row>
    <row r="42" spans="3:21" x14ac:dyDescent="0.2">
      <c r="C42"/>
      <c r="D42"/>
      <c r="E42"/>
      <c r="L42"/>
      <c r="M42"/>
      <c r="S42"/>
      <c r="T42"/>
      <c r="U42"/>
    </row>
    <row r="43" spans="3:21" x14ac:dyDescent="0.2">
      <c r="S43"/>
      <c r="T43"/>
      <c r="U43"/>
    </row>
    <row r="44" spans="3:21" x14ac:dyDescent="0.2">
      <c r="C44" s="242" t="s">
        <v>227</v>
      </c>
      <c r="D44" s="213"/>
      <c r="E44" s="213"/>
      <c r="F44" s="213"/>
      <c r="G44" s="213"/>
      <c r="H44" s="213"/>
      <c r="I44" s="213"/>
      <c r="J44" s="213"/>
      <c r="K44" s="213"/>
      <c r="L44" s="213"/>
      <c r="M44" s="213"/>
      <c r="N44" s="213"/>
      <c r="S44"/>
      <c r="T44"/>
      <c r="U44"/>
    </row>
    <row r="45" spans="3:21" x14ac:dyDescent="0.2">
      <c r="C45" s="243" t="s">
        <v>228</v>
      </c>
      <c r="D45" s="244" t="b">
        <f>'Business Case'!AV36&gt;0</f>
        <v>1</v>
      </c>
      <c r="E45" s="244" t="b">
        <f>'Business Case'!AW36&gt;0</f>
        <v>1</v>
      </c>
      <c r="F45" s="244" t="b">
        <f>'Business Case'!AX36&gt;0</f>
        <v>1</v>
      </c>
      <c r="G45" s="244" t="b">
        <f>'Business Case'!AY36&gt;0</f>
        <v>1</v>
      </c>
      <c r="H45" s="244" t="b">
        <f>'Business Case'!AZ36&gt;0</f>
        <v>1</v>
      </c>
      <c r="I45" s="244" t="b">
        <f>'Business Case'!BA36&gt;0</f>
        <v>1</v>
      </c>
      <c r="J45" s="244" t="b">
        <f>'Business Case'!BB36&gt;0</f>
        <v>1</v>
      </c>
      <c r="K45" s="244" t="b">
        <f>'Business Case'!BC36&gt;0</f>
        <v>1</v>
      </c>
      <c r="L45" s="244" t="b">
        <f>'Business Case'!BD36&gt;0</f>
        <v>1</v>
      </c>
      <c r="M45" s="244" t="b">
        <f>'Business Case'!BE36&gt;0</f>
        <v>1</v>
      </c>
      <c r="N45" s="213"/>
      <c r="S45"/>
      <c r="T45"/>
      <c r="U45"/>
    </row>
    <row r="46" spans="3:21" x14ac:dyDescent="0.2">
      <c r="C46" s="243" t="s">
        <v>229</v>
      </c>
      <c r="D46" s="244" t="b">
        <f>IF(ISERROR(MATCH(FALSE,D45:$M$45,0)),TRUE,FALSE)</f>
        <v>1</v>
      </c>
      <c r="E46" s="244" t="b">
        <f>IF(ISERROR(MATCH(FALSE,E45:$M$45,0)),TRUE,FALSE)</f>
        <v>1</v>
      </c>
      <c r="F46" s="244" t="b">
        <f>IF(ISERROR(MATCH(FALSE,F45:$M$45,0)),TRUE,FALSE)</f>
        <v>1</v>
      </c>
      <c r="G46" s="244" t="b">
        <f>IF(ISERROR(MATCH(FALSE,G45:$M$45,0)),TRUE,FALSE)</f>
        <v>1</v>
      </c>
      <c r="H46" s="244" t="b">
        <f>IF(ISERROR(MATCH(FALSE,H45:$M$45,0)),TRUE,FALSE)</f>
        <v>1</v>
      </c>
      <c r="I46" s="244" t="b">
        <f>IF(ISERROR(MATCH(FALSE,I45:$M$45,0)),TRUE,FALSE)</f>
        <v>1</v>
      </c>
      <c r="J46" s="244" t="b">
        <f>IF(ISERROR(MATCH(FALSE,J45:$M$45,0)),TRUE,FALSE)</f>
        <v>1</v>
      </c>
      <c r="K46" s="244" t="b">
        <f>IF(ISERROR(MATCH(FALSE,K45:$M$45,0)),TRUE,FALSE)</f>
        <v>1</v>
      </c>
      <c r="L46" s="244" t="b">
        <f>IF(ISERROR(MATCH(FALSE,L45:$M$45,0)),TRUE,FALSE)</f>
        <v>1</v>
      </c>
      <c r="M46" s="244" t="b">
        <f>IF(ISERROR(MATCH(FALSE,M45:$M$45,0)),TRUE,FALSE)</f>
        <v>1</v>
      </c>
      <c r="N46" s="213"/>
      <c r="S46"/>
      <c r="T46"/>
      <c r="U46"/>
    </row>
    <row r="47" spans="3:21" x14ac:dyDescent="0.2">
      <c r="C47" s="243" t="s">
        <v>230</v>
      </c>
      <c r="D47" s="244" t="b">
        <f>IF('Business Case'!AV12=Grunddata!$D$12,IF(D46,TRUE,FALSE),IF(AND(D46,NOT(#REF!)),TRUE,FALSE))</f>
        <v>1</v>
      </c>
      <c r="E47" s="244" t="b">
        <f>IF('Business Case'!AW12=Grunddata!$D$12,IF(E46,TRUE,FALSE),IF(AND(E46,NOT(D46)),TRUE,FALSE))</f>
        <v>0</v>
      </c>
      <c r="F47" s="244" t="b">
        <f>IF('Business Case'!AX12=Grunddata!$D$12,IF(F46,TRUE,FALSE),IF(AND(F46,NOT(E46)),TRUE,FALSE))</f>
        <v>0</v>
      </c>
      <c r="G47" s="244" t="b">
        <f>IF('Business Case'!AY12=Grunddata!$D$12,IF(G46,TRUE,FALSE),IF(AND(G46,NOT(F46)),TRUE,FALSE))</f>
        <v>0</v>
      </c>
      <c r="H47" s="244" t="b">
        <f>IF('Business Case'!AZ12=Grunddata!$D$12,IF(H46,TRUE,FALSE),IF(AND(H46,NOT(G46)),TRUE,FALSE))</f>
        <v>0</v>
      </c>
      <c r="I47" s="244" t="b">
        <f>IF('Business Case'!BA12=Grunddata!$D$12,IF(I46,TRUE,FALSE),IF(AND(I46,NOT(H46)),TRUE,FALSE))</f>
        <v>0</v>
      </c>
      <c r="J47" s="244" t="b">
        <f>IF('Business Case'!BB12=Grunddata!$D$12,IF(J46,TRUE,FALSE),IF(AND(J46,NOT(I46)),TRUE,FALSE))</f>
        <v>0</v>
      </c>
      <c r="K47" s="244" t="b">
        <f>IF('Business Case'!BC12=Grunddata!$D$12,IF(K46,TRUE,FALSE),IF(AND(K46,NOT(J46)),TRUE,FALSE))</f>
        <v>0</v>
      </c>
      <c r="L47" s="244" t="b">
        <f>IF('Business Case'!BD12=Grunddata!$D$12,IF(L46,TRUE,FALSE),IF(AND(L46,NOT(K46)),TRUE,FALSE))</f>
        <v>0</v>
      </c>
      <c r="M47" s="244" t="b">
        <f>IF('Business Case'!BE12=Grunddata!$D$12,IF(M46,TRUE,FALSE),IF(AND(M46,NOT(L46)),TRUE,FALSE))</f>
        <v>0</v>
      </c>
      <c r="N47" s="213"/>
      <c r="S47"/>
      <c r="T47"/>
      <c r="U47"/>
    </row>
    <row r="48" spans="3:21" x14ac:dyDescent="0.2">
      <c r="C48" s="213"/>
      <c r="D48" s="213"/>
      <c r="E48" s="213"/>
      <c r="F48" s="213"/>
      <c r="G48" s="213"/>
      <c r="H48" s="213"/>
      <c r="I48" s="213"/>
      <c r="J48" s="213"/>
      <c r="K48" s="213"/>
      <c r="L48" s="213"/>
      <c r="M48" s="213"/>
      <c r="N48" s="213"/>
      <c r="S48"/>
      <c r="T48"/>
      <c r="U48"/>
    </row>
    <row r="49" spans="3:21" x14ac:dyDescent="0.2">
      <c r="C49" s="245" t="s">
        <v>231</v>
      </c>
      <c r="D49" s="213"/>
      <c r="E49" s="213"/>
      <c r="F49" s="213"/>
      <c r="G49" s="213"/>
      <c r="H49" s="213"/>
      <c r="I49" s="213"/>
      <c r="J49" s="213"/>
      <c r="K49" s="213"/>
      <c r="L49" s="213"/>
      <c r="M49" s="213"/>
      <c r="N49" s="213"/>
      <c r="S49"/>
      <c r="T49"/>
      <c r="U49"/>
    </row>
    <row r="50" spans="3:21" x14ac:dyDescent="0.2">
      <c r="C50" s="221" t="s">
        <v>232</v>
      </c>
      <c r="D50" s="222">
        <f>'Business Case'!BF35</f>
        <v>5327.4645635992292</v>
      </c>
      <c r="E50" s="213"/>
      <c r="F50" s="213"/>
      <c r="G50" s="213"/>
      <c r="H50" s="213"/>
      <c r="I50" s="213"/>
      <c r="J50" s="213"/>
      <c r="K50" s="213"/>
      <c r="L50" s="213"/>
      <c r="M50" s="213"/>
      <c r="N50" s="213"/>
      <c r="S50"/>
      <c r="T50"/>
      <c r="U50"/>
    </row>
    <row r="51" spans="3:21" x14ac:dyDescent="0.2">
      <c r="C51" s="221" t="s">
        <v>233</v>
      </c>
      <c r="D51" s="246">
        <f>IF(ISERROR(IF(MATCH(TRUE,D47:M47,0)=1,1,MATCH(TRUE,D47:L47,0)-INDEX('Business Case'!AV36:BE36,1,MATCH(TRUE,D47:L47,0))/(INDEX('Business Case'!AV36:BE36,1,MATCH(TRUE,D47:L47,0))-INDEX('Business Case'!AV36:BE36,1,MATCH(TRUE,D47:L47,0)-1)))),"Ingen payback",IF(MATCH(TRUE,D47:L47,0)=1,1,MATCH(TRUE,D47:L47,0)-INDEX('Business Case'!AV36:BE36,1,MATCH(TRUE,D47:L47,0))/(INDEX('Business Case'!AV36:BE36,1,MATCH(TRUE,D47:L47,0))-INDEX('Business Case'!AV36:BE36,1,MATCH(TRUE,D47:L47,0)-1))))</f>
        <v>1</v>
      </c>
      <c r="E51" s="213"/>
      <c r="F51" s="213"/>
      <c r="G51" s="213"/>
      <c r="H51" s="213"/>
      <c r="I51" s="213"/>
      <c r="J51" s="213"/>
      <c r="K51" s="213"/>
      <c r="L51" s="213"/>
      <c r="M51" s="213"/>
      <c r="N51" s="213"/>
      <c r="S51"/>
      <c r="T51"/>
      <c r="U51"/>
    </row>
    <row r="52" spans="3:21" x14ac:dyDescent="0.2">
      <c r="C52" s="195"/>
      <c r="D52" s="195"/>
      <c r="E52" s="195"/>
      <c r="F52" s="195"/>
      <c r="G52" s="195"/>
      <c r="H52" s="195"/>
      <c r="I52" s="195"/>
      <c r="J52" s="195"/>
      <c r="K52" s="195"/>
      <c r="L52" s="195"/>
      <c r="M52" s="195"/>
      <c r="N52" s="195"/>
      <c r="S52"/>
      <c r="T52"/>
      <c r="U52"/>
    </row>
    <row r="53" spans="3:21" x14ac:dyDescent="0.2">
      <c r="S53"/>
      <c r="T53"/>
      <c r="U53"/>
    </row>
    <row r="54" spans="3:21" x14ac:dyDescent="0.2">
      <c r="S54"/>
      <c r="T54"/>
      <c r="U54"/>
    </row>
    <row r="55" spans="3:21" x14ac:dyDescent="0.2">
      <c r="S55"/>
      <c r="T55"/>
      <c r="U55"/>
    </row>
    <row r="56" spans="3:21" x14ac:dyDescent="0.2">
      <c r="S56"/>
      <c r="T56"/>
      <c r="U56"/>
    </row>
    <row r="57" spans="3:21" x14ac:dyDescent="0.2">
      <c r="S57"/>
      <c r="T57"/>
      <c r="U57"/>
    </row>
    <row r="58" spans="3:21" x14ac:dyDescent="0.2">
      <c r="S58"/>
      <c r="T58"/>
      <c r="U58"/>
    </row>
    <row r="59" spans="3:21" x14ac:dyDescent="0.2">
      <c r="S59"/>
      <c r="T59"/>
      <c r="U59"/>
    </row>
    <row r="60" spans="3:21" x14ac:dyDescent="0.2">
      <c r="S60"/>
      <c r="T60"/>
      <c r="U60"/>
    </row>
    <row r="61" spans="3:21" x14ac:dyDescent="0.2">
      <c r="S61"/>
      <c r="T61"/>
      <c r="U61"/>
    </row>
    <row r="62" spans="3:21" x14ac:dyDescent="0.2">
      <c r="S62"/>
      <c r="T62"/>
      <c r="U62"/>
    </row>
    <row r="63" spans="3:21" x14ac:dyDescent="0.2">
      <c r="S63"/>
      <c r="T63"/>
      <c r="U63"/>
    </row>
    <row r="64" spans="3:21" x14ac:dyDescent="0.2">
      <c r="S64"/>
      <c r="T64"/>
      <c r="U64"/>
    </row>
    <row r="65" spans="19:21" x14ac:dyDescent="0.2">
      <c r="S65"/>
      <c r="T65"/>
      <c r="U65"/>
    </row>
    <row r="66" spans="19:21" x14ac:dyDescent="0.2">
      <c r="S66"/>
      <c r="T66"/>
      <c r="U66"/>
    </row>
    <row r="67" spans="19:21" x14ac:dyDescent="0.2">
      <c r="S67"/>
      <c r="T67"/>
      <c r="U67"/>
    </row>
    <row r="68" spans="19:21" x14ac:dyDescent="0.2">
      <c r="S68"/>
      <c r="T68"/>
      <c r="U68"/>
    </row>
    <row r="69" spans="19:21" x14ac:dyDescent="0.2">
      <c r="S69"/>
      <c r="T69"/>
      <c r="U69"/>
    </row>
    <row r="70" spans="19:21" x14ac:dyDescent="0.2">
      <c r="S70"/>
      <c r="T70"/>
      <c r="U70"/>
    </row>
    <row r="71" spans="19:21" x14ac:dyDescent="0.2">
      <c r="S71"/>
      <c r="T71"/>
      <c r="U71"/>
    </row>
    <row r="72" spans="19:21" x14ac:dyDescent="0.2">
      <c r="S72"/>
      <c r="T72"/>
      <c r="U72"/>
    </row>
  </sheetData>
  <sheetProtection selectLockedCells="1" selectUnlockedCells="1"/>
  <customSheetViews>
    <customSheetView guid="{C2C00746-FA4F-4E5C-AD43-BEA5EA13B936}" showGridLines="0" state="hidden" topLeftCell="G1">
      <selection activeCell="Q7" sqref="Q7:W7"/>
      <pageMargins left="0" right="0" top="0" bottom="0" header="0" footer="0"/>
      <pageSetup paperSize="9" orientation="portrait" horizontalDpi="4294967293" r:id="rId10"/>
    </customSheetView>
  </customSheetViews>
  <mergeCells count="10">
    <mergeCell ref="F32:I32"/>
    <mergeCell ref="L32:M32"/>
    <mergeCell ref="C8:D8"/>
    <mergeCell ref="F8:I8"/>
    <mergeCell ref="L8:P8"/>
    <mergeCell ref="R8:S8"/>
    <mergeCell ref="U8:V8"/>
    <mergeCell ref="C20:D20"/>
    <mergeCell ref="F20:I20"/>
    <mergeCell ref="L20:M20"/>
  </mergeCells>
  <pageMargins left="0.7" right="0.7" top="0.75" bottom="0.75" header="0.3" footer="0.3"/>
  <pageSetup paperSize="9" orientation="portrait" horizontalDpi="4294967293"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rgb="FF98948E"/>
  </sheetPr>
  <dimension ref="A1:Q51"/>
  <sheetViews>
    <sheetView showGridLines="0" topLeftCell="A11" zoomScaleNormal="100" workbookViewId="0">
      <selection activeCell="E6" sqref="E6:F6"/>
    </sheetView>
  </sheetViews>
  <sheetFormatPr baseColWidth="10" defaultColWidth="9.1640625" defaultRowHeight="14" x14ac:dyDescent="0.15"/>
  <cols>
    <col min="1" max="1" width="2.1640625" style="358" customWidth="1"/>
    <col min="2" max="2" width="3.83203125" style="1" customWidth="1"/>
    <col min="3" max="3" width="27" style="1" customWidth="1"/>
    <col min="4" max="4" width="17.5" style="1" customWidth="1"/>
    <col min="5" max="5" width="9" style="1" customWidth="1"/>
    <col min="6" max="6" width="30" style="1" customWidth="1"/>
    <col min="7" max="16384" width="9.1640625" style="1"/>
  </cols>
  <sheetData>
    <row r="1" spans="1:17" ht="45" customHeight="1" x14ac:dyDescent="0.15">
      <c r="C1" s="87" t="s">
        <v>5</v>
      </c>
      <c r="D1" s="52"/>
      <c r="E1" s="7"/>
      <c r="F1" s="429"/>
      <c r="G1" s="429"/>
      <c r="H1" s="429"/>
      <c r="I1" s="429"/>
    </row>
    <row r="2" spans="1:17" ht="18" customHeight="1" x14ac:dyDescent="0.15">
      <c r="C2" s="52" t="s">
        <v>289</v>
      </c>
      <c r="E2" s="6"/>
      <c r="F2" s="52"/>
      <c r="G2" s="5"/>
      <c r="H2" s="5"/>
      <c r="I2" s="5"/>
      <c r="J2" s="5"/>
      <c r="K2" s="5"/>
      <c r="L2" s="5"/>
      <c r="M2" s="5"/>
      <c r="N2" s="5"/>
      <c r="O2" s="5"/>
      <c r="P2" s="5"/>
      <c r="Q2" s="5"/>
    </row>
    <row r="3" spans="1:17" ht="7.5" customHeight="1" x14ac:dyDescent="0.15">
      <c r="C3" s="88"/>
      <c r="D3" s="89"/>
      <c r="E3" s="90"/>
      <c r="F3" s="88"/>
      <c r="G3" s="5"/>
      <c r="H3" s="5"/>
      <c r="I3" s="5"/>
      <c r="J3" s="5"/>
      <c r="K3" s="5"/>
      <c r="L3" s="5"/>
      <c r="M3" s="5"/>
      <c r="N3" s="5"/>
      <c r="O3" s="5"/>
      <c r="P3" s="5"/>
      <c r="Q3" s="5"/>
    </row>
    <row r="4" spans="1:17" x14ac:dyDescent="0.15">
      <c r="C4" s="446" t="s">
        <v>290</v>
      </c>
      <c r="D4" s="446"/>
      <c r="E4" s="453" t="s">
        <v>409</v>
      </c>
      <c r="F4" s="453"/>
    </row>
    <row r="5" spans="1:17" x14ac:dyDescent="0.15">
      <c r="C5" s="440" t="s">
        <v>6</v>
      </c>
      <c r="D5" s="440"/>
      <c r="E5" s="443" t="s">
        <v>410</v>
      </c>
      <c r="F5" s="443"/>
    </row>
    <row r="6" spans="1:17" x14ac:dyDescent="0.15">
      <c r="C6" s="441" t="s">
        <v>291</v>
      </c>
      <c r="D6" s="441"/>
      <c r="E6" s="444">
        <v>43818</v>
      </c>
      <c r="F6" s="444"/>
    </row>
    <row r="7" spans="1:17" x14ac:dyDescent="0.15">
      <c r="C7" s="442" t="s">
        <v>292</v>
      </c>
      <c r="D7" s="442"/>
      <c r="E7" s="445" t="s">
        <v>423</v>
      </c>
      <c r="F7" s="445"/>
    </row>
    <row r="9" spans="1:17" ht="29.25" customHeight="1" x14ac:dyDescent="0.15">
      <c r="C9" s="91" t="s">
        <v>7</v>
      </c>
      <c r="D9" s="7"/>
      <c r="E9" s="7"/>
      <c r="F9" s="5"/>
    </row>
    <row r="10" spans="1:17" ht="20.25" customHeight="1" x14ac:dyDescent="0.15">
      <c r="C10" s="7" t="s">
        <v>293</v>
      </c>
      <c r="D10" s="7"/>
      <c r="E10" s="7"/>
      <c r="F10" s="5"/>
    </row>
    <row r="11" spans="1:17" s="93" customFormat="1" ht="16.5" customHeight="1" x14ac:dyDescent="0.2">
      <c r="A11" s="359"/>
      <c r="C11" s="92" t="s">
        <v>8</v>
      </c>
      <c r="D11" s="92" t="s">
        <v>9</v>
      </c>
      <c r="E11" s="92" t="s">
        <v>10</v>
      </c>
      <c r="F11" s="447" t="s">
        <v>11</v>
      </c>
      <c r="G11" s="448"/>
      <c r="H11" s="448"/>
      <c r="I11" s="448"/>
      <c r="J11" s="448"/>
      <c r="K11" s="448"/>
      <c r="L11" s="448"/>
      <c r="M11" s="448"/>
      <c r="N11" s="448"/>
      <c r="O11" s="448"/>
      <c r="P11" s="448"/>
    </row>
    <row r="12" spans="1:17" s="4" customFormat="1" ht="16.5" customHeight="1" x14ac:dyDescent="0.2">
      <c r="A12" s="360"/>
      <c r="C12" s="94" t="s">
        <v>12</v>
      </c>
      <c r="D12" s="23">
        <v>2020</v>
      </c>
      <c r="E12" s="94"/>
      <c r="F12" s="430" t="s">
        <v>13</v>
      </c>
      <c r="G12" s="431"/>
      <c r="H12" s="431"/>
      <c r="I12" s="431"/>
      <c r="J12" s="431"/>
      <c r="K12" s="431"/>
      <c r="L12" s="431"/>
      <c r="M12" s="431"/>
      <c r="N12" s="431"/>
      <c r="O12" s="431"/>
      <c r="P12" s="431"/>
    </row>
    <row r="13" spans="1:17" s="4" customFormat="1" ht="16.5" customHeight="1" x14ac:dyDescent="0.2">
      <c r="A13" s="360"/>
      <c r="C13" s="95" t="s">
        <v>14</v>
      </c>
      <c r="D13" s="24">
        <v>6</v>
      </c>
      <c r="E13" s="95" t="s">
        <v>15</v>
      </c>
      <c r="F13" s="430" t="s">
        <v>16</v>
      </c>
      <c r="G13" s="431"/>
      <c r="H13" s="431"/>
      <c r="I13" s="431"/>
      <c r="J13" s="431"/>
      <c r="K13" s="431"/>
      <c r="L13" s="431"/>
      <c r="M13" s="431"/>
      <c r="N13" s="431"/>
      <c r="O13" s="431"/>
      <c r="P13" s="431"/>
    </row>
    <row r="14" spans="1:17" s="4" customFormat="1" ht="16.5" customHeight="1" x14ac:dyDescent="0.2">
      <c r="A14" s="360"/>
      <c r="C14" s="95" t="s">
        <v>17</v>
      </c>
      <c r="D14" s="25">
        <v>0.01</v>
      </c>
      <c r="E14" s="96" t="s">
        <v>18</v>
      </c>
      <c r="F14" s="430" t="s">
        <v>19</v>
      </c>
      <c r="G14" s="431"/>
      <c r="H14" s="431"/>
      <c r="I14" s="431"/>
      <c r="J14" s="431"/>
      <c r="K14" s="431"/>
      <c r="L14" s="431"/>
      <c r="M14" s="431"/>
      <c r="N14" s="431"/>
      <c r="O14" s="431"/>
      <c r="P14" s="431"/>
    </row>
    <row r="15" spans="1:17" s="4" customFormat="1" ht="16.5" customHeight="1" x14ac:dyDescent="0.2">
      <c r="A15" s="360"/>
      <c r="C15" s="97" t="s">
        <v>20</v>
      </c>
      <c r="D15" s="79">
        <v>400</v>
      </c>
      <c r="E15" s="98" t="s">
        <v>279</v>
      </c>
      <c r="F15" s="430" t="s">
        <v>21</v>
      </c>
      <c r="G15" s="431"/>
      <c r="H15" s="431"/>
      <c r="I15" s="431"/>
      <c r="J15" s="431"/>
      <c r="K15" s="431"/>
      <c r="L15" s="431"/>
      <c r="M15" s="431"/>
      <c r="N15" s="431"/>
      <c r="O15" s="431"/>
      <c r="P15" s="431"/>
    </row>
    <row r="16" spans="1:17" s="4" customFormat="1" ht="16.5" customHeight="1" x14ac:dyDescent="0.2">
      <c r="A16" s="360"/>
      <c r="C16" s="97" t="s">
        <v>22</v>
      </c>
      <c r="D16" s="79">
        <v>900</v>
      </c>
      <c r="E16" s="98" t="s">
        <v>279</v>
      </c>
      <c r="F16" s="430" t="s">
        <v>23</v>
      </c>
      <c r="G16" s="431"/>
      <c r="H16" s="431"/>
      <c r="I16" s="431"/>
      <c r="J16" s="431"/>
      <c r="K16" s="431"/>
      <c r="L16" s="431"/>
      <c r="M16" s="431"/>
      <c r="N16" s="431"/>
      <c r="O16" s="431"/>
      <c r="P16" s="431"/>
    </row>
    <row r="17" spans="1:16" s="4" customFormat="1" ht="16.5" customHeight="1" x14ac:dyDescent="0.2">
      <c r="A17" s="360"/>
      <c r="C17" s="97" t="s">
        <v>24</v>
      </c>
      <c r="D17" s="79">
        <v>200</v>
      </c>
      <c r="E17" s="98" t="s">
        <v>279</v>
      </c>
      <c r="F17" s="430" t="s">
        <v>25</v>
      </c>
      <c r="G17" s="431"/>
      <c r="H17" s="431"/>
      <c r="I17" s="431"/>
      <c r="J17" s="431"/>
      <c r="K17" s="431"/>
      <c r="L17" s="431"/>
      <c r="M17" s="431"/>
      <c r="N17" s="431"/>
      <c r="O17" s="431"/>
      <c r="P17" s="431"/>
    </row>
    <row r="18" spans="1:16" s="4" customFormat="1" ht="16.5" customHeight="1" x14ac:dyDescent="0.2">
      <c r="A18" s="360"/>
      <c r="C18" s="99" t="s">
        <v>26</v>
      </c>
      <c r="D18" s="80">
        <v>800</v>
      </c>
      <c r="E18" s="387" t="s">
        <v>279</v>
      </c>
      <c r="F18" s="430" t="s">
        <v>27</v>
      </c>
      <c r="G18" s="431"/>
      <c r="H18" s="431"/>
      <c r="I18" s="431"/>
      <c r="J18" s="431"/>
      <c r="K18" s="431"/>
      <c r="L18" s="431"/>
      <c r="M18" s="431"/>
      <c r="N18" s="431"/>
      <c r="O18" s="431"/>
      <c r="P18" s="431"/>
    </row>
    <row r="20" spans="1:16" ht="29.25" customHeight="1" x14ac:dyDescent="0.15">
      <c r="C20" s="91" t="s">
        <v>28</v>
      </c>
      <c r="D20" s="7"/>
      <c r="E20" s="7"/>
      <c r="F20" s="5"/>
    </row>
    <row r="21" spans="1:16" x14ac:dyDescent="0.15">
      <c r="C21" s="7" t="s">
        <v>294</v>
      </c>
      <c r="D21" s="7"/>
      <c r="E21" s="7"/>
      <c r="F21" s="5"/>
    </row>
    <row r="22" spans="1:16" x14ac:dyDescent="0.15">
      <c r="B22" s="101"/>
      <c r="C22" s="111" t="s">
        <v>29</v>
      </c>
      <c r="D22" s="434" t="s">
        <v>30</v>
      </c>
      <c r="E22" s="435"/>
      <c r="F22" s="435"/>
    </row>
    <row r="23" spans="1:16" x14ac:dyDescent="0.15">
      <c r="C23" s="411" t="s">
        <v>238</v>
      </c>
      <c r="D23" s="436" t="s">
        <v>391</v>
      </c>
      <c r="E23" s="437"/>
      <c r="F23" s="437"/>
    </row>
    <row r="24" spans="1:16" x14ac:dyDescent="0.15">
      <c r="C24" s="412" t="s">
        <v>238</v>
      </c>
      <c r="D24" s="438" t="s">
        <v>392</v>
      </c>
      <c r="E24" s="439"/>
      <c r="F24" s="439"/>
    </row>
    <row r="25" spans="1:16" x14ac:dyDescent="0.15">
      <c r="C25" s="412" t="s">
        <v>238</v>
      </c>
      <c r="D25" s="449" t="s">
        <v>393</v>
      </c>
      <c r="E25" s="450"/>
      <c r="F25" s="450"/>
    </row>
    <row r="26" spans="1:16" x14ac:dyDescent="0.15">
      <c r="C26" s="412" t="s">
        <v>238</v>
      </c>
      <c r="D26" s="438" t="s">
        <v>394</v>
      </c>
      <c r="E26" s="439"/>
      <c r="F26" s="439"/>
    </row>
    <row r="27" spans="1:16" x14ac:dyDescent="0.15">
      <c r="C27" s="412" t="s">
        <v>238</v>
      </c>
      <c r="D27" s="438" t="s">
        <v>395</v>
      </c>
      <c r="E27" s="439"/>
      <c r="F27" s="439"/>
    </row>
    <row r="28" spans="1:16" x14ac:dyDescent="0.15">
      <c r="C28" s="412" t="s">
        <v>238</v>
      </c>
      <c r="D28" s="438" t="s">
        <v>396</v>
      </c>
      <c r="E28" s="439"/>
      <c r="F28" s="439"/>
    </row>
    <row r="29" spans="1:16" x14ac:dyDescent="0.15">
      <c r="C29" s="412" t="s">
        <v>238</v>
      </c>
      <c r="D29" s="449" t="s">
        <v>397</v>
      </c>
      <c r="E29" s="450"/>
      <c r="F29" s="450"/>
    </row>
    <row r="30" spans="1:16" x14ac:dyDescent="0.15">
      <c r="C30" s="412" t="s">
        <v>238</v>
      </c>
      <c r="D30" s="438" t="s">
        <v>417</v>
      </c>
      <c r="E30" s="439"/>
      <c r="F30" s="439"/>
    </row>
    <row r="31" spans="1:16" x14ac:dyDescent="0.15">
      <c r="C31" s="412"/>
      <c r="D31" s="449"/>
      <c r="E31" s="450"/>
      <c r="F31" s="450"/>
    </row>
    <row r="32" spans="1:16" x14ac:dyDescent="0.15">
      <c r="C32" s="413"/>
      <c r="D32" s="458"/>
      <c r="E32" s="459"/>
      <c r="F32" s="459"/>
    </row>
    <row r="33" spans="3:16" x14ac:dyDescent="0.15">
      <c r="C33" s="100"/>
      <c r="D33" s="100"/>
    </row>
    <row r="35" spans="3:16" ht="25.5" customHeight="1" x14ac:dyDescent="0.15">
      <c r="C35" s="91" t="s">
        <v>32</v>
      </c>
      <c r="D35" s="7"/>
      <c r="E35" s="7"/>
      <c r="F35" s="5"/>
    </row>
    <row r="36" spans="3:16" ht="24.75" customHeight="1" x14ac:dyDescent="0.15">
      <c r="C36" s="432" t="s">
        <v>33</v>
      </c>
      <c r="D36" s="432"/>
      <c r="E36" s="432"/>
      <c r="F36" s="433"/>
    </row>
    <row r="37" spans="3:16" x14ac:dyDescent="0.15">
      <c r="C37" s="92" t="s">
        <v>34</v>
      </c>
      <c r="D37" s="92" t="s">
        <v>9</v>
      </c>
      <c r="E37" s="92" t="s">
        <v>10</v>
      </c>
      <c r="F37" s="434" t="s">
        <v>35</v>
      </c>
      <c r="G37" s="435"/>
      <c r="H37" s="435"/>
      <c r="I37" s="435"/>
      <c r="J37" s="435"/>
      <c r="K37" s="435"/>
      <c r="L37" s="435"/>
      <c r="M37" s="435"/>
      <c r="N37" s="435"/>
      <c r="O37" s="435"/>
      <c r="P37" s="435"/>
    </row>
    <row r="38" spans="3:16" x14ac:dyDescent="0.15">
      <c r="C38" s="416" t="s">
        <v>379</v>
      </c>
      <c r="D38" s="417">
        <v>1600</v>
      </c>
      <c r="E38" s="418" t="s">
        <v>380</v>
      </c>
      <c r="F38" s="451" t="s">
        <v>382</v>
      </c>
      <c r="G38" s="452"/>
      <c r="H38" s="452"/>
      <c r="I38" s="452"/>
      <c r="J38" s="452"/>
      <c r="K38" s="452"/>
      <c r="L38" s="452"/>
      <c r="M38" s="452"/>
      <c r="N38" s="452"/>
      <c r="O38" s="452"/>
      <c r="P38" s="452"/>
    </row>
    <row r="39" spans="3:16" ht="14.25" customHeight="1" x14ac:dyDescent="0.15">
      <c r="C39" s="419" t="s">
        <v>20</v>
      </c>
      <c r="D39" s="420">
        <v>400</v>
      </c>
      <c r="E39" s="421" t="s">
        <v>381</v>
      </c>
      <c r="F39" s="451" t="s">
        <v>383</v>
      </c>
      <c r="G39" s="452"/>
      <c r="H39" s="452"/>
      <c r="I39" s="452"/>
      <c r="J39" s="452"/>
      <c r="K39" s="452"/>
      <c r="L39" s="452"/>
      <c r="M39" s="452"/>
      <c r="N39" s="452"/>
      <c r="O39" s="452"/>
      <c r="P39" s="452"/>
    </row>
    <row r="40" spans="3:16" x14ac:dyDescent="0.15">
      <c r="C40" s="414"/>
      <c r="D40" s="104"/>
      <c r="E40" s="102"/>
      <c r="F40" s="454"/>
      <c r="G40" s="455"/>
      <c r="H40" s="455"/>
      <c r="I40" s="455"/>
      <c r="J40" s="455"/>
      <c r="K40" s="455"/>
      <c r="L40" s="455"/>
      <c r="M40" s="455"/>
      <c r="N40" s="455"/>
      <c r="O40" s="455"/>
      <c r="P40" s="455"/>
    </row>
    <row r="41" spans="3:16" x14ac:dyDescent="0.15">
      <c r="C41" s="414"/>
      <c r="D41" s="104"/>
      <c r="E41" s="102"/>
      <c r="F41" s="454"/>
      <c r="G41" s="455"/>
      <c r="H41" s="455"/>
      <c r="I41" s="455"/>
      <c r="J41" s="455"/>
      <c r="K41" s="455"/>
      <c r="L41" s="455"/>
      <c r="M41" s="455"/>
      <c r="N41" s="455"/>
      <c r="O41" s="455"/>
      <c r="P41" s="455"/>
    </row>
    <row r="42" spans="3:16" x14ac:dyDescent="0.15">
      <c r="C42" s="414"/>
      <c r="D42" s="104"/>
      <c r="E42" s="102"/>
      <c r="F42" s="454"/>
      <c r="G42" s="455"/>
      <c r="H42" s="455"/>
      <c r="I42" s="455"/>
      <c r="J42" s="455"/>
      <c r="K42" s="455"/>
      <c r="L42" s="455"/>
      <c r="M42" s="455"/>
      <c r="N42" s="455"/>
      <c r="O42" s="455"/>
      <c r="P42" s="455"/>
    </row>
    <row r="43" spans="3:16" x14ac:dyDescent="0.15">
      <c r="C43" s="414"/>
      <c r="D43" s="104"/>
      <c r="E43" s="102"/>
      <c r="F43" s="454"/>
      <c r="G43" s="455"/>
      <c r="H43" s="455"/>
      <c r="I43" s="455"/>
      <c r="J43" s="455"/>
      <c r="K43" s="455"/>
      <c r="L43" s="455"/>
      <c r="M43" s="455"/>
      <c r="N43" s="455"/>
      <c r="O43" s="455"/>
      <c r="P43" s="455"/>
    </row>
    <row r="44" spans="3:16" x14ac:dyDescent="0.15">
      <c r="C44" s="414"/>
      <c r="D44" s="104"/>
      <c r="E44" s="102"/>
      <c r="F44" s="454"/>
      <c r="G44" s="455"/>
      <c r="H44" s="455"/>
      <c r="I44" s="455"/>
      <c r="J44" s="455"/>
      <c r="K44" s="455"/>
      <c r="L44" s="455"/>
      <c r="M44" s="455"/>
      <c r="N44" s="455"/>
      <c r="O44" s="455"/>
      <c r="P44" s="455"/>
    </row>
    <row r="45" spans="3:16" x14ac:dyDescent="0.15">
      <c r="C45" s="414"/>
      <c r="D45" s="104"/>
      <c r="E45" s="102"/>
      <c r="F45" s="454"/>
      <c r="G45" s="455"/>
      <c r="H45" s="455"/>
      <c r="I45" s="455"/>
      <c r="J45" s="455"/>
      <c r="K45" s="455"/>
      <c r="L45" s="455"/>
      <c r="M45" s="455"/>
      <c r="N45" s="455"/>
      <c r="O45" s="455"/>
      <c r="P45" s="455"/>
    </row>
    <row r="46" spans="3:16" x14ac:dyDescent="0.15">
      <c r="C46" s="414"/>
      <c r="D46" s="105"/>
      <c r="E46" s="103"/>
      <c r="F46" s="454"/>
      <c r="G46" s="455"/>
      <c r="H46" s="455"/>
      <c r="I46" s="455"/>
      <c r="J46" s="455"/>
      <c r="K46" s="455"/>
      <c r="L46" s="455"/>
      <c r="M46" s="455"/>
      <c r="N46" s="455"/>
      <c r="O46" s="455"/>
      <c r="P46" s="455"/>
    </row>
    <row r="47" spans="3:16" x14ac:dyDescent="0.15">
      <c r="C47" s="414"/>
      <c r="D47" s="105"/>
      <c r="E47" s="108"/>
      <c r="F47" s="454"/>
      <c r="G47" s="455"/>
      <c r="H47" s="455"/>
      <c r="I47" s="455"/>
      <c r="J47" s="455"/>
      <c r="K47" s="455"/>
      <c r="L47" s="455"/>
      <c r="M47" s="455"/>
      <c r="N47" s="455"/>
      <c r="O47" s="455"/>
      <c r="P47" s="455"/>
    </row>
    <row r="48" spans="3:16" x14ac:dyDescent="0.15">
      <c r="C48" s="414"/>
      <c r="D48" s="106"/>
      <c r="E48" s="109"/>
      <c r="F48" s="454"/>
      <c r="G48" s="455"/>
      <c r="H48" s="455"/>
      <c r="I48" s="455"/>
      <c r="J48" s="455"/>
      <c r="K48" s="455"/>
      <c r="L48" s="455"/>
      <c r="M48" s="455"/>
      <c r="N48" s="455"/>
      <c r="O48" s="455"/>
      <c r="P48" s="455"/>
    </row>
    <row r="49" spans="3:16" x14ac:dyDescent="0.15">
      <c r="C49" s="414"/>
      <c r="D49" s="106"/>
      <c r="E49" s="109"/>
      <c r="F49" s="454"/>
      <c r="G49" s="455"/>
      <c r="H49" s="455"/>
      <c r="I49" s="455"/>
      <c r="J49" s="455"/>
      <c r="K49" s="455"/>
      <c r="L49" s="455"/>
      <c r="M49" s="455"/>
      <c r="N49" s="455"/>
      <c r="O49" s="455"/>
      <c r="P49" s="455"/>
    </row>
    <row r="50" spans="3:16" x14ac:dyDescent="0.15">
      <c r="C50" s="414"/>
      <c r="D50" s="106"/>
      <c r="E50" s="109"/>
      <c r="F50" s="454"/>
      <c r="G50" s="455"/>
      <c r="H50" s="455"/>
      <c r="I50" s="455"/>
      <c r="J50" s="455"/>
      <c r="K50" s="455"/>
      <c r="L50" s="455"/>
      <c r="M50" s="455"/>
      <c r="N50" s="455"/>
      <c r="O50" s="455"/>
      <c r="P50" s="455"/>
    </row>
    <row r="51" spans="3:16" x14ac:dyDescent="0.15">
      <c r="C51" s="415"/>
      <c r="D51" s="107"/>
      <c r="E51" s="110"/>
      <c r="F51" s="456"/>
      <c r="G51" s="457"/>
      <c r="H51" s="457"/>
      <c r="I51" s="457"/>
      <c r="J51" s="457"/>
      <c r="K51" s="457"/>
      <c r="L51" s="457"/>
      <c r="M51" s="457"/>
      <c r="N51" s="457"/>
      <c r="O51" s="457"/>
      <c r="P51" s="457"/>
    </row>
  </sheetData>
  <sheetProtection algorithmName="SHA-512" hashValue="PiWeoKIbs6QT1Yl8fr7kYDwfYbkTdfRyUKo38KOyv7UWtka/4jJhrPDpWJTwSic39/sKlMiapUs9UEU+dsVksA==" saltValue="I+aV5XL+vXU6lfVG7aDMJw==" spinCount="100000" sheet="1" selectLockedCells="1"/>
  <customSheetViews>
    <customSheetView guid="{C2C00746-FA4F-4E5C-AD43-BEA5EA13B936}" showGridLines="0" topLeftCell="A7">
      <pageMargins left="0" right="0" top="0" bottom="0" header="0" footer="0"/>
      <pageSetup paperSize="9" orientation="portrait" horizontalDpi="300" verticalDpi="300" r:id="rId1"/>
    </customSheetView>
  </customSheetViews>
  <mergeCells count="44">
    <mergeCell ref="E4:F4"/>
    <mergeCell ref="F50:P50"/>
    <mergeCell ref="F51:P51"/>
    <mergeCell ref="F44:P44"/>
    <mergeCell ref="F45:P45"/>
    <mergeCell ref="F46:P46"/>
    <mergeCell ref="F47:P47"/>
    <mergeCell ref="F48:P48"/>
    <mergeCell ref="F40:P40"/>
    <mergeCell ref="F41:P41"/>
    <mergeCell ref="F42:P42"/>
    <mergeCell ref="F43:P43"/>
    <mergeCell ref="F49:P49"/>
    <mergeCell ref="D31:F31"/>
    <mergeCell ref="D32:F32"/>
    <mergeCell ref="F38:P38"/>
    <mergeCell ref="F37:P37"/>
    <mergeCell ref="F39:P39"/>
    <mergeCell ref="D26:F26"/>
    <mergeCell ref="D27:F27"/>
    <mergeCell ref="D28:F28"/>
    <mergeCell ref="D29:F29"/>
    <mergeCell ref="D30:F30"/>
    <mergeCell ref="F16:P16"/>
    <mergeCell ref="F17:P17"/>
    <mergeCell ref="F18:P18"/>
    <mergeCell ref="F11:P11"/>
    <mergeCell ref="D25:F25"/>
    <mergeCell ref="F1:I1"/>
    <mergeCell ref="F12:P12"/>
    <mergeCell ref="F13:P13"/>
    <mergeCell ref="F14:P14"/>
    <mergeCell ref="C36:F36"/>
    <mergeCell ref="D22:F22"/>
    <mergeCell ref="D23:F23"/>
    <mergeCell ref="D24:F24"/>
    <mergeCell ref="C5:D5"/>
    <mergeCell ref="C6:D6"/>
    <mergeCell ref="C7:D7"/>
    <mergeCell ref="E5:F5"/>
    <mergeCell ref="E6:F6"/>
    <mergeCell ref="E7:F7"/>
    <mergeCell ref="C4:D4"/>
    <mergeCell ref="F15:P15"/>
  </mergeCells>
  <dataValidations count="4">
    <dataValidation type="whole" operator="greaterThan" allowBlank="1" showInputMessage="1" showErrorMessage="1" sqref="D12 D38:D45" xr:uid="{00000000-0002-0000-0100-000000000000}">
      <formula1>0</formula1>
    </dataValidation>
    <dataValidation type="decimal" operator="greaterThan" allowBlank="1" showInputMessage="1" showErrorMessage="1" sqref="D14:D18 D47:D51" xr:uid="{00000000-0002-0000-0100-000001000000}">
      <formula1>0</formula1>
    </dataValidation>
    <dataValidation type="whole" allowBlank="1" showInputMessage="1" showErrorMessage="1" errorTitle="Felaktigt värde" error="Ange ett värde mellan 1 till 6 år" sqref="D13 D46" xr:uid="{00000000-0002-0000-0100-000002000000}">
      <formula1>1</formula1>
      <formula2>6</formula2>
    </dataValidation>
    <dataValidation type="list" allowBlank="1" showInputMessage="1" showErrorMessage="1" sqref="C23:C32" xr:uid="{00000000-0002-0000-0100-000003000000}">
      <formula1>IntressentKategori</formula1>
    </dataValidation>
  </dataValidations>
  <pageMargins left="0.25" right="0.25" top="0.75" bottom="0.75" header="0.3" footer="0.3"/>
  <pageSetup paperSize="9" scale="60" orientation="landscape" horizontalDpi="300" verticalDpi="300"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4000000}">
          <x14:formula1>
            <xm:f>'-Admin-'!#REF!</xm:f>
          </x14:formula1>
          <xm:sqref>C33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rgb="FF39B54A"/>
    <pageSetUpPr fitToPage="1"/>
  </sheetPr>
  <dimension ref="A1:AU25"/>
  <sheetViews>
    <sheetView showGridLines="0" zoomScale="70" zoomScaleNormal="70" workbookViewId="0">
      <pane xSplit="5" topLeftCell="F1" activePane="topRight" state="frozen"/>
      <selection activeCell="E31" sqref="E31"/>
      <selection pane="topRight" activeCell="F22" sqref="F22"/>
    </sheetView>
  </sheetViews>
  <sheetFormatPr baseColWidth="10" defaultColWidth="8.83203125" defaultRowHeight="15" x14ac:dyDescent="0.2"/>
  <cols>
    <col min="1" max="1" width="2.33203125" style="155" customWidth="1"/>
    <col min="2" max="2" width="2.33203125" customWidth="1"/>
    <col min="3" max="3" width="4.5" style="327" customWidth="1"/>
    <col min="4" max="4" width="22" customWidth="1"/>
    <col min="5" max="5" width="43.33203125" customWidth="1"/>
    <col min="6" max="7" width="29" customWidth="1"/>
    <col min="8" max="8" width="16.5" customWidth="1"/>
    <col min="9" max="12" width="18.33203125" customWidth="1"/>
    <col min="13" max="13" width="0.83203125" customWidth="1"/>
    <col min="14" max="14" width="14.6640625" customWidth="1"/>
    <col min="28" max="28" width="13.33203125" customWidth="1"/>
    <col min="29" max="29" width="11.6640625" customWidth="1"/>
    <col min="30" max="43" width="11.6640625" hidden="1" customWidth="1"/>
    <col min="44" max="44" width="15.83203125" hidden="1" customWidth="1"/>
    <col min="45" max="45" width="11.6640625" hidden="1" customWidth="1"/>
    <col min="46" max="46" width="13.5" hidden="1" customWidth="1"/>
    <col min="47" max="47" width="9.1640625" customWidth="1"/>
  </cols>
  <sheetData>
    <row r="1" spans="1:47" s="1" customFormat="1" ht="45" customHeight="1" x14ac:dyDescent="0.15">
      <c r="A1" s="118"/>
      <c r="C1" s="119" t="s">
        <v>36</v>
      </c>
      <c r="D1" s="120"/>
      <c r="E1" s="6"/>
      <c r="F1" s="5"/>
      <c r="G1" s="5"/>
      <c r="H1" s="5"/>
      <c r="I1" s="5"/>
      <c r="J1" s="5"/>
      <c r="K1" s="5"/>
      <c r="L1" s="5"/>
    </row>
    <row r="2" spans="1:47" s="1" customFormat="1" ht="22.5" customHeight="1" x14ac:dyDescent="0.15">
      <c r="A2" s="118"/>
      <c r="C2" s="392" t="s">
        <v>295</v>
      </c>
      <c r="E2" s="6"/>
      <c r="F2" s="5"/>
      <c r="G2" s="5"/>
      <c r="H2" s="5"/>
      <c r="I2" s="465" t="s">
        <v>288</v>
      </c>
      <c r="J2" s="466"/>
      <c r="K2" s="5"/>
      <c r="L2" s="5"/>
      <c r="M2" s="5"/>
      <c r="N2" s="5"/>
      <c r="O2" s="5"/>
      <c r="P2" s="5"/>
      <c r="Q2" s="5"/>
      <c r="R2" s="5"/>
      <c r="S2" s="5"/>
      <c r="T2" s="5"/>
    </row>
    <row r="3" spans="1:47" s="1" customFormat="1" ht="4.5" customHeight="1" x14ac:dyDescent="0.15">
      <c r="A3" s="118"/>
      <c r="C3" s="321"/>
      <c r="E3" s="6"/>
      <c r="F3" s="5"/>
      <c r="G3" s="5"/>
      <c r="H3" s="5"/>
      <c r="I3" s="407"/>
      <c r="J3" s="408"/>
      <c r="K3" s="5"/>
      <c r="L3" s="5"/>
      <c r="M3" s="5"/>
      <c r="N3" s="5"/>
      <c r="O3" s="5"/>
      <c r="P3" s="5"/>
      <c r="Q3" s="5"/>
      <c r="R3" s="5"/>
      <c r="S3" s="5"/>
      <c r="T3" s="5"/>
    </row>
    <row r="4" spans="1:47" s="1" customFormat="1" ht="31.5" customHeight="1" x14ac:dyDescent="0.15">
      <c r="A4" s="118"/>
      <c r="C4" s="321"/>
      <c r="E4" s="6"/>
      <c r="F4" s="5"/>
      <c r="G4" s="5"/>
      <c r="H4" s="5"/>
      <c r="I4" s="467" t="s">
        <v>377</v>
      </c>
      <c r="J4" s="468"/>
      <c r="K4" s="5"/>
      <c r="L4" s="5"/>
      <c r="M4" s="5"/>
      <c r="N4" s="5"/>
      <c r="O4" s="5"/>
      <c r="P4" s="5"/>
      <c r="Q4" s="5"/>
      <c r="R4" s="5"/>
      <c r="S4" s="5"/>
      <c r="T4" s="5"/>
    </row>
    <row r="5" spans="1:47" s="1" customFormat="1" ht="57" customHeight="1" x14ac:dyDescent="0.15">
      <c r="A5" s="118"/>
      <c r="C5" s="322"/>
      <c r="D5" s="122" t="s">
        <v>296</v>
      </c>
      <c r="E5" s="121" t="s">
        <v>37</v>
      </c>
      <c r="F5" s="122" t="s">
        <v>299</v>
      </c>
      <c r="G5" s="122" t="s">
        <v>38</v>
      </c>
      <c r="H5" s="156" t="s">
        <v>287</v>
      </c>
      <c r="I5" s="410" t="s">
        <v>39</v>
      </c>
      <c r="J5" s="409" t="s">
        <v>40</v>
      </c>
      <c r="K5" s="156" t="s">
        <v>41</v>
      </c>
      <c r="L5" s="156" t="s">
        <v>287</v>
      </c>
      <c r="M5" s="124"/>
      <c r="N5" s="125"/>
      <c r="O5" s="126"/>
      <c r="P5" s="126"/>
      <c r="Q5" s="126"/>
      <c r="R5" s="126"/>
      <c r="S5" s="126"/>
      <c r="T5" s="126"/>
      <c r="U5" s="126"/>
      <c r="V5" s="126"/>
      <c r="W5" s="126"/>
      <c r="X5" s="127"/>
      <c r="Y5" s="35"/>
      <c r="Z5" s="460" t="s">
        <v>42</v>
      </c>
      <c r="AA5" s="461"/>
      <c r="AB5" s="190"/>
      <c r="AC5" s="127" t="s">
        <v>43</v>
      </c>
      <c r="AD5" s="462" t="s">
        <v>44</v>
      </c>
      <c r="AE5" s="462"/>
      <c r="AF5" s="462"/>
      <c r="AG5" s="462"/>
      <c r="AH5" s="462"/>
      <c r="AI5" s="462"/>
      <c r="AJ5" s="462"/>
      <c r="AK5" s="462"/>
      <c r="AL5" s="462"/>
      <c r="AM5" s="461"/>
      <c r="AN5" s="122" t="s">
        <v>45</v>
      </c>
      <c r="AO5" s="463"/>
      <c r="AP5" s="464"/>
      <c r="AQ5" s="128"/>
      <c r="AR5" s="129"/>
      <c r="AS5" s="129"/>
      <c r="AU5" s="191"/>
    </row>
    <row r="6" spans="1:47" s="81" customFormat="1" ht="36.75" customHeight="1" x14ac:dyDescent="0.2">
      <c r="A6" s="130"/>
      <c r="C6" s="323" t="s">
        <v>46</v>
      </c>
      <c r="D6" s="131" t="s">
        <v>47</v>
      </c>
      <c r="E6" s="131" t="s">
        <v>297</v>
      </c>
      <c r="F6" s="131" t="s">
        <v>49</v>
      </c>
      <c r="G6" s="131" t="s">
        <v>50</v>
      </c>
      <c r="H6" s="131" t="s">
        <v>10</v>
      </c>
      <c r="I6" s="131" t="s">
        <v>283</v>
      </c>
      <c r="J6" s="131" t="s">
        <v>284</v>
      </c>
      <c r="K6" s="131" t="s">
        <v>285</v>
      </c>
      <c r="L6" s="131" t="s">
        <v>286</v>
      </c>
      <c r="M6" s="132"/>
      <c r="N6" s="133" t="s">
        <v>10</v>
      </c>
      <c r="O6" s="134">
        <v>2020</v>
      </c>
      <c r="P6" s="135">
        <f>O6+1</f>
        <v>2021</v>
      </c>
      <c r="Q6" s="135">
        <f t="shared" ref="Q6:X6" si="0">P6+1</f>
        <v>2022</v>
      </c>
      <c r="R6" s="135">
        <f t="shared" si="0"/>
        <v>2023</v>
      </c>
      <c r="S6" s="135">
        <f t="shared" si="0"/>
        <v>2024</v>
      </c>
      <c r="T6" s="135">
        <f t="shared" si="0"/>
        <v>2025</v>
      </c>
      <c r="U6" s="135">
        <f t="shared" si="0"/>
        <v>2026</v>
      </c>
      <c r="V6" s="135">
        <f t="shared" si="0"/>
        <v>2027</v>
      </c>
      <c r="W6" s="135">
        <f t="shared" si="0"/>
        <v>2028</v>
      </c>
      <c r="X6" s="136">
        <f t="shared" si="0"/>
        <v>2029</v>
      </c>
      <c r="Y6" s="135" t="s">
        <v>54</v>
      </c>
      <c r="Z6" s="135" t="s">
        <v>55</v>
      </c>
      <c r="AA6" s="135" t="s">
        <v>56</v>
      </c>
      <c r="AB6" s="135" t="s">
        <v>57</v>
      </c>
      <c r="AC6" s="135" t="s">
        <v>58</v>
      </c>
      <c r="AD6" s="137">
        <f>O6</f>
        <v>2020</v>
      </c>
      <c r="AE6" s="135">
        <f t="shared" ref="AE6:AM6" si="1">P6</f>
        <v>2021</v>
      </c>
      <c r="AF6" s="135">
        <f t="shared" si="1"/>
        <v>2022</v>
      </c>
      <c r="AG6" s="135">
        <f t="shared" si="1"/>
        <v>2023</v>
      </c>
      <c r="AH6" s="135">
        <f t="shared" si="1"/>
        <v>2024</v>
      </c>
      <c r="AI6" s="135">
        <f t="shared" si="1"/>
        <v>2025</v>
      </c>
      <c r="AJ6" s="135">
        <f t="shared" si="1"/>
        <v>2026</v>
      </c>
      <c r="AK6" s="135">
        <f t="shared" si="1"/>
        <v>2027</v>
      </c>
      <c r="AL6" s="135">
        <f t="shared" si="1"/>
        <v>2028</v>
      </c>
      <c r="AM6" s="135">
        <f t="shared" si="1"/>
        <v>2029</v>
      </c>
      <c r="AN6" s="135" t="s">
        <v>54</v>
      </c>
      <c r="AO6" s="135" t="s">
        <v>55</v>
      </c>
      <c r="AP6" s="135" t="s">
        <v>56</v>
      </c>
      <c r="AQ6" s="135" t="s">
        <v>57</v>
      </c>
      <c r="AR6" s="135" t="s">
        <v>59</v>
      </c>
      <c r="AS6" s="135" t="str">
        <f>F6</f>
        <v>Var uppstår nyttan?</v>
      </c>
      <c r="AT6" s="135" t="str">
        <f>D6</f>
        <v>Nytta</v>
      </c>
    </row>
    <row r="7" spans="1:47" s="4" customFormat="1" ht="27" customHeight="1" x14ac:dyDescent="0.2">
      <c r="A7" s="138"/>
      <c r="C7" s="324">
        <v>1</v>
      </c>
      <c r="D7" s="26" t="s">
        <v>61</v>
      </c>
      <c r="E7" s="26" t="s">
        <v>414</v>
      </c>
      <c r="F7" s="26" t="s">
        <v>393</v>
      </c>
      <c r="G7" s="26" t="s">
        <v>418</v>
      </c>
      <c r="H7" s="26" t="s">
        <v>278</v>
      </c>
      <c r="I7" s="33">
        <v>160</v>
      </c>
      <c r="J7" s="33"/>
      <c r="K7" s="33">
        <v>20</v>
      </c>
      <c r="L7" s="384">
        <f>IF(I7="",J7-K7,I7-K7)</f>
        <v>140</v>
      </c>
      <c r="M7" s="13"/>
      <c r="N7" s="384" t="str">
        <f>H7</f>
        <v>tkr (tusen kronor)</v>
      </c>
      <c r="O7" s="43">
        <v>40</v>
      </c>
      <c r="P7" s="43">
        <v>140</v>
      </c>
      <c r="Q7" s="43">
        <v>140</v>
      </c>
      <c r="R7" s="43">
        <v>140</v>
      </c>
      <c r="S7" s="43">
        <v>140</v>
      </c>
      <c r="T7" s="43">
        <v>140</v>
      </c>
      <c r="U7" s="43"/>
      <c r="V7" s="43"/>
      <c r="W7" s="40"/>
      <c r="X7" s="40"/>
      <c r="Y7" s="139">
        <f>SUM(O7:X7)</f>
        <v>740</v>
      </c>
      <c r="Z7" s="28"/>
      <c r="AA7" s="28"/>
      <c r="AB7" s="140" t="str">
        <f>IF(OR(ISBLANK(Z7),ISBLANK(Y7),ISBLANK(AA7)),"",(Z7+AA7+3*Y7)/5)</f>
        <v/>
      </c>
      <c r="AC7" s="141">
        <f>IF(OR(ISBLANK(Y7),Y7=0),"",(AA7-Z7)/5/Y7)</f>
        <v>0</v>
      </c>
      <c r="AD7" s="142">
        <f t="shared" ref="AD7:AD21" si="2">IF($N7=NyttaEnhetInternaTimmar,O7*Internt_värde_per_timme/1000,IF($N7=NyttaEnhetExternaTimmar,O7*Externt_värde_per_timme/1000,O7))</f>
        <v>40</v>
      </c>
      <c r="AE7" s="142">
        <f t="shared" ref="AE7:AE21" si="3">IF($N7=NyttaEnhetInternaTimmar,P7*Internt_värde_per_timme/1000,IF($N7=NyttaEnhetExternaTimmar,P7*Externt_värde_per_timme/1000,P7))</f>
        <v>140</v>
      </c>
      <c r="AF7" s="142">
        <f t="shared" ref="AF7:AF21" si="4">IF($N7=NyttaEnhetInternaTimmar,Q7*Internt_värde_per_timme/1000,IF($N7=NyttaEnhetExternaTimmar,Q7*Externt_värde_per_timme/1000,Q7))</f>
        <v>140</v>
      </c>
      <c r="AG7" s="142">
        <f t="shared" ref="AG7:AG21" si="5">IF($N7=NyttaEnhetInternaTimmar,R7*Internt_värde_per_timme/1000,IF($N7=NyttaEnhetExternaTimmar,R7*Externt_värde_per_timme/1000,R7))</f>
        <v>140</v>
      </c>
      <c r="AH7" s="142">
        <f t="shared" ref="AH7:AH21" si="6">IF($N7=NyttaEnhetInternaTimmar,S7*Internt_värde_per_timme/1000,IF($N7=NyttaEnhetExternaTimmar,S7*Externt_värde_per_timme/1000,S7))</f>
        <v>140</v>
      </c>
      <c r="AI7" s="142">
        <f t="shared" ref="AI7:AI21" si="7">IF($N7=NyttaEnhetInternaTimmar,T7*Internt_värde_per_timme/1000,IF($N7=NyttaEnhetExternaTimmar,T7*Externt_värde_per_timme/1000,T7))</f>
        <v>140</v>
      </c>
      <c r="AJ7" s="142">
        <f t="shared" ref="AJ7:AJ21" si="8">IF($N7=NyttaEnhetInternaTimmar,U7*Internt_värde_per_timme/1000,IF($N7=NyttaEnhetExternaTimmar,U7*Externt_värde_per_timme/1000,U7))</f>
        <v>0</v>
      </c>
      <c r="AK7" s="142">
        <f t="shared" ref="AK7:AK21" si="9">IF($N7=NyttaEnhetInternaTimmar,V7*Internt_värde_per_timme/1000,IF($N7=NyttaEnhetExternaTimmar,V7*Externt_värde_per_timme/1000,V7))</f>
        <v>0</v>
      </c>
      <c r="AL7" s="142">
        <f t="shared" ref="AL7:AL21" si="10">IF($N7=NyttaEnhetInternaTimmar,W7*Internt_värde_per_timme/1000,IF($N7=NyttaEnhetExternaTimmar,W7*Externt_värde_per_timme/1000,W7))</f>
        <v>0</v>
      </c>
      <c r="AM7" s="142">
        <f t="shared" ref="AM7:AM21" si="11">IF($N7=NyttaEnhetInternaTimmar,X7*Internt_värde_per_timme/1000,IF($N7=NyttaEnhetExternaTimmar,X7*Externt_värde_per_timme/1000,X7))</f>
        <v>0</v>
      </c>
      <c r="AN7" s="142">
        <f t="shared" ref="AN7:AN21" si="12">IF($N7=NyttaEnhetInternaTimmar,Y7*Internt_värde_per_timme/1000,IF($N7=NyttaEnhetExternaTimmar,Y7*Externt_värde_per_timme/1000,Y7))</f>
        <v>740</v>
      </c>
      <c r="AO7" s="142">
        <f t="shared" ref="AO7:AO21" si="13">IF($N7=NyttaEnhetInternaTimmar,Z7*Internt_värde_per_timme/1000,IF($N7=NyttaEnhetExternaTimmar,Z7*Externt_värde_per_timme/1000,Z7))</f>
        <v>0</v>
      </c>
      <c r="AP7" s="142">
        <f t="shared" ref="AP7:AP21" si="14">IF($N7=NyttaEnhetInternaTimmar,AA7*Internt_värde_per_timme/1000,IF($N7=NyttaEnhetExternaTimmar,AA7*Externt_värde_per_timme/1000,AA7))</f>
        <v>0</v>
      </c>
      <c r="AQ7" s="142">
        <f>IF(OR(ISBLANK(AO7),ISBLANK(AN7),ISBLANK(AP7)),"",(AO7+AP7+3*AN7)/5)</f>
        <v>444</v>
      </c>
      <c r="AR7" s="142" t="str">
        <f>AT7 &amp; " @ " &amp; AS7</f>
        <v>Övriga besparingar @ Folkhälsa</v>
      </c>
      <c r="AS7" s="142" t="str">
        <f t="shared" ref="AS7:AS21" si="15">IF(F7="","(blank)",F7)</f>
        <v>Folkhälsa</v>
      </c>
      <c r="AT7" s="143" t="str">
        <f t="shared" ref="AT7:AT21" si="16">IF(D7="","(blank)",D7)</f>
        <v>Övriga besparingar</v>
      </c>
    </row>
    <row r="8" spans="1:47" s="4" customFormat="1" ht="27" customHeight="1" x14ac:dyDescent="0.2">
      <c r="A8" s="138"/>
      <c r="C8" s="325">
        <v>2</v>
      </c>
      <c r="D8" s="27" t="s">
        <v>61</v>
      </c>
      <c r="E8" s="26" t="s">
        <v>415</v>
      </c>
      <c r="F8" s="27" t="s">
        <v>393</v>
      </c>
      <c r="G8" s="27" t="s">
        <v>418</v>
      </c>
      <c r="H8" s="27" t="s">
        <v>278</v>
      </c>
      <c r="I8" s="256">
        <v>105</v>
      </c>
      <c r="J8" s="256"/>
      <c r="K8" s="256">
        <v>0</v>
      </c>
      <c r="L8" s="385">
        <f>IF(I8="",J8-K8,I8-K8)</f>
        <v>105</v>
      </c>
      <c r="M8" s="13"/>
      <c r="N8" s="385" t="str">
        <f t="shared" ref="N8:N21" si="17">H8</f>
        <v>tkr (tusen kronor)</v>
      </c>
      <c r="O8" s="44">
        <v>30</v>
      </c>
      <c r="P8" s="44">
        <v>105</v>
      </c>
      <c r="Q8" s="44">
        <v>105</v>
      </c>
      <c r="R8" s="44">
        <v>105</v>
      </c>
      <c r="S8" s="44">
        <v>105</v>
      </c>
      <c r="T8" s="44">
        <v>105</v>
      </c>
      <c r="U8" s="44"/>
      <c r="V8" s="44"/>
      <c r="W8" s="29"/>
      <c r="X8" s="29"/>
      <c r="Y8" s="145">
        <f>SUM(O8:X8)</f>
        <v>555</v>
      </c>
      <c r="Z8" s="29"/>
      <c r="AA8" s="29"/>
      <c r="AB8" s="146" t="str">
        <f>IF(OR(ISBLANK(Z8),ISBLANK(Y8),ISBLANK(AA8)),"",(Z8+AA8+3*Y8)/5)</f>
        <v/>
      </c>
      <c r="AC8" s="147">
        <f>IF(OR(ISBLANK(Y8),Y8=0),"",(AA8-Z8)/5/Y8)</f>
        <v>0</v>
      </c>
      <c r="AD8" s="142">
        <f t="shared" si="2"/>
        <v>30</v>
      </c>
      <c r="AE8" s="142">
        <f t="shared" si="3"/>
        <v>105</v>
      </c>
      <c r="AF8" s="142">
        <f t="shared" si="4"/>
        <v>105</v>
      </c>
      <c r="AG8" s="142">
        <f t="shared" si="5"/>
        <v>105</v>
      </c>
      <c r="AH8" s="142">
        <f t="shared" si="6"/>
        <v>105</v>
      </c>
      <c r="AI8" s="142">
        <f t="shared" si="7"/>
        <v>105</v>
      </c>
      <c r="AJ8" s="142">
        <f t="shared" si="8"/>
        <v>0</v>
      </c>
      <c r="AK8" s="142">
        <f t="shared" si="9"/>
        <v>0</v>
      </c>
      <c r="AL8" s="142">
        <f t="shared" si="10"/>
        <v>0</v>
      </c>
      <c r="AM8" s="142">
        <f t="shared" si="11"/>
        <v>0</v>
      </c>
      <c r="AN8" s="142">
        <f t="shared" si="12"/>
        <v>555</v>
      </c>
      <c r="AO8" s="142">
        <f t="shared" si="13"/>
        <v>0</v>
      </c>
      <c r="AP8" s="142">
        <f t="shared" si="14"/>
        <v>0</v>
      </c>
      <c r="AQ8" s="148">
        <f t="shared" ref="AQ8:AQ21" si="18">IF(OR(ISBLANK(AO8),ISBLANK(AN8),ISBLANK(AP8)),"",(AO8+AP8+3*AN8)/5)</f>
        <v>333</v>
      </c>
      <c r="AR8" s="148" t="str">
        <f t="shared" ref="AR8:AR21" si="19">AT8 &amp; " @ " &amp; AS8</f>
        <v>Övriga besparingar @ Folkhälsa</v>
      </c>
      <c r="AS8" s="148" t="str">
        <f t="shared" si="15"/>
        <v>Folkhälsa</v>
      </c>
      <c r="AT8" s="143" t="str">
        <f t="shared" si="16"/>
        <v>Övriga besparingar</v>
      </c>
    </row>
    <row r="9" spans="1:47" s="4" customFormat="1" ht="27" customHeight="1" x14ac:dyDescent="0.2">
      <c r="A9" s="138"/>
      <c r="C9" s="325">
        <v>3</v>
      </c>
      <c r="D9" s="423" t="s">
        <v>60</v>
      </c>
      <c r="E9" s="424" t="s">
        <v>416</v>
      </c>
      <c r="F9" s="27" t="s">
        <v>417</v>
      </c>
      <c r="G9" s="27" t="s">
        <v>412</v>
      </c>
      <c r="H9" s="27" t="s">
        <v>163</v>
      </c>
      <c r="I9" s="34">
        <v>675</v>
      </c>
      <c r="J9" s="34"/>
      <c r="K9" s="34">
        <v>0</v>
      </c>
      <c r="L9" s="385">
        <f t="shared" ref="L9:L21" si="20">IF(I9="",J9-K9,I9-K9)</f>
        <v>675</v>
      </c>
      <c r="M9" s="13"/>
      <c r="N9" s="385" t="str">
        <f t="shared" si="17"/>
        <v>Interna timmar</v>
      </c>
      <c r="O9" s="44">
        <v>150</v>
      </c>
      <c r="P9" s="44">
        <v>675</v>
      </c>
      <c r="Q9" s="44">
        <v>675</v>
      </c>
      <c r="R9" s="44">
        <v>675</v>
      </c>
      <c r="S9" s="44">
        <v>675</v>
      </c>
      <c r="T9" s="44">
        <v>675</v>
      </c>
      <c r="U9" s="29"/>
      <c r="V9" s="29"/>
      <c r="W9" s="29"/>
      <c r="X9" s="29"/>
      <c r="Y9" s="145">
        <f>SUM(O9:X9)</f>
        <v>3525</v>
      </c>
      <c r="Z9" s="29"/>
      <c r="AA9" s="29"/>
      <c r="AB9" s="146" t="str">
        <f t="shared" ref="AB9:AB21" si="21">IF(OR(ISBLANK(Z9),ISBLANK(Y9),ISBLANK(AA9)),"",(Z9+AA9+3*Y9)/5)</f>
        <v/>
      </c>
      <c r="AC9" s="147">
        <f t="shared" ref="AC9:AC21" si="22">IF(OR(ISBLANK(Y9),Y9=0),"",(AA9-Z9)/5/Y9)</f>
        <v>0</v>
      </c>
      <c r="AD9" s="142">
        <f t="shared" si="2"/>
        <v>30</v>
      </c>
      <c r="AE9" s="142">
        <f t="shared" si="3"/>
        <v>135</v>
      </c>
      <c r="AF9" s="142">
        <f t="shared" si="4"/>
        <v>135</v>
      </c>
      <c r="AG9" s="142">
        <f t="shared" si="5"/>
        <v>135</v>
      </c>
      <c r="AH9" s="142">
        <f t="shared" si="6"/>
        <v>135</v>
      </c>
      <c r="AI9" s="142">
        <f t="shared" si="7"/>
        <v>135</v>
      </c>
      <c r="AJ9" s="142">
        <f t="shared" si="8"/>
        <v>0</v>
      </c>
      <c r="AK9" s="142">
        <f t="shared" si="9"/>
        <v>0</v>
      </c>
      <c r="AL9" s="142">
        <f t="shared" si="10"/>
        <v>0</v>
      </c>
      <c r="AM9" s="142">
        <f t="shared" si="11"/>
        <v>0</v>
      </c>
      <c r="AN9" s="142">
        <f t="shared" si="12"/>
        <v>705</v>
      </c>
      <c r="AO9" s="142">
        <f t="shared" si="13"/>
        <v>0</v>
      </c>
      <c r="AP9" s="142">
        <f t="shared" si="14"/>
        <v>0</v>
      </c>
      <c r="AQ9" s="148">
        <f t="shared" si="18"/>
        <v>423</v>
      </c>
      <c r="AR9" s="148" t="str">
        <f t="shared" si="19"/>
        <v>Reducerad personalkostnad @ Biobanken Norr</v>
      </c>
      <c r="AS9" s="148" t="str">
        <f t="shared" si="15"/>
        <v>Biobanken Norr</v>
      </c>
      <c r="AT9" s="143" t="str">
        <f t="shared" si="16"/>
        <v>Reducerad personalkostnad</v>
      </c>
    </row>
    <row r="10" spans="1:47" s="4" customFormat="1" ht="27" customHeight="1" x14ac:dyDescent="0.2">
      <c r="A10" s="138"/>
      <c r="C10" s="325">
        <v>4</v>
      </c>
      <c r="D10" s="27" t="s">
        <v>60</v>
      </c>
      <c r="E10" s="26" t="s">
        <v>398</v>
      </c>
      <c r="F10" s="27" t="s">
        <v>394</v>
      </c>
      <c r="G10" s="27" t="s">
        <v>419</v>
      </c>
      <c r="H10" s="27" t="s">
        <v>163</v>
      </c>
      <c r="I10" s="34">
        <v>2500</v>
      </c>
      <c r="J10" s="34"/>
      <c r="K10" s="34">
        <v>500</v>
      </c>
      <c r="L10" s="385">
        <f t="shared" ref="L10:L11" si="23">IF(I10="",J10-K10,I10-K10)</f>
        <v>2000</v>
      </c>
      <c r="M10" s="13"/>
      <c r="N10" s="385" t="str">
        <f t="shared" si="17"/>
        <v>Interna timmar</v>
      </c>
      <c r="O10" s="44">
        <v>1000</v>
      </c>
      <c r="P10" s="29">
        <v>2000</v>
      </c>
      <c r="Q10" s="29">
        <v>2000</v>
      </c>
      <c r="R10" s="29">
        <v>2000</v>
      </c>
      <c r="S10" s="29">
        <v>2000</v>
      </c>
      <c r="T10" s="29">
        <v>2000</v>
      </c>
      <c r="U10" s="29"/>
      <c r="V10" s="29"/>
      <c r="W10" s="29"/>
      <c r="X10" s="29"/>
      <c r="Y10" s="145">
        <f t="shared" ref="Y10:Y21" si="24">SUM(O10:X10)</f>
        <v>11000</v>
      </c>
      <c r="Z10" s="29"/>
      <c r="AA10" s="29"/>
      <c r="AB10" s="146" t="str">
        <f t="shared" si="21"/>
        <v/>
      </c>
      <c r="AC10" s="147">
        <f t="shared" si="22"/>
        <v>0</v>
      </c>
      <c r="AD10" s="142">
        <f t="shared" si="2"/>
        <v>200</v>
      </c>
      <c r="AE10" s="142">
        <f t="shared" si="3"/>
        <v>400</v>
      </c>
      <c r="AF10" s="142">
        <f t="shared" si="4"/>
        <v>400</v>
      </c>
      <c r="AG10" s="142">
        <f t="shared" si="5"/>
        <v>400</v>
      </c>
      <c r="AH10" s="142">
        <f t="shared" si="6"/>
        <v>400</v>
      </c>
      <c r="AI10" s="142">
        <f t="shared" si="7"/>
        <v>400</v>
      </c>
      <c r="AJ10" s="142">
        <f t="shared" si="8"/>
        <v>0</v>
      </c>
      <c r="AK10" s="142">
        <f t="shared" si="9"/>
        <v>0</v>
      </c>
      <c r="AL10" s="142">
        <f t="shared" si="10"/>
        <v>0</v>
      </c>
      <c r="AM10" s="142">
        <f t="shared" si="11"/>
        <v>0</v>
      </c>
      <c r="AN10" s="142">
        <f t="shared" si="12"/>
        <v>2200</v>
      </c>
      <c r="AO10" s="142">
        <f t="shared" si="13"/>
        <v>0</v>
      </c>
      <c r="AP10" s="142">
        <f t="shared" si="14"/>
        <v>0</v>
      </c>
      <c r="AQ10" s="148">
        <f t="shared" si="18"/>
        <v>1320</v>
      </c>
      <c r="AR10" s="148" t="str">
        <f t="shared" si="19"/>
        <v>Reducerad personalkostnad @ ANOPIVA</v>
      </c>
      <c r="AS10" s="148" t="str">
        <f t="shared" si="15"/>
        <v>ANOPIVA</v>
      </c>
      <c r="AT10" s="143" t="str">
        <f t="shared" si="16"/>
        <v>Reducerad personalkostnad</v>
      </c>
    </row>
    <row r="11" spans="1:47" s="4" customFormat="1" ht="39" customHeight="1" x14ac:dyDescent="0.2">
      <c r="A11" s="138"/>
      <c r="C11" s="325">
        <v>5</v>
      </c>
      <c r="D11" s="27" t="s">
        <v>60</v>
      </c>
      <c r="E11" s="30" t="s">
        <v>399</v>
      </c>
      <c r="F11" s="27" t="s">
        <v>394</v>
      </c>
      <c r="G11" s="27" t="s">
        <v>419</v>
      </c>
      <c r="H11" s="27" t="s">
        <v>163</v>
      </c>
      <c r="I11" s="34">
        <v>2500</v>
      </c>
      <c r="J11" s="34"/>
      <c r="K11" s="34">
        <v>500</v>
      </c>
      <c r="L11" s="385">
        <f t="shared" si="23"/>
        <v>2000</v>
      </c>
      <c r="M11" s="13"/>
      <c r="N11" s="385" t="str">
        <f t="shared" si="17"/>
        <v>Interna timmar</v>
      </c>
      <c r="O11" s="44">
        <v>1000</v>
      </c>
      <c r="P11" s="29">
        <v>2000</v>
      </c>
      <c r="Q11" s="29">
        <v>2000</v>
      </c>
      <c r="R11" s="29">
        <v>2000</v>
      </c>
      <c r="S11" s="29">
        <v>2000</v>
      </c>
      <c r="T11" s="29">
        <v>2000</v>
      </c>
      <c r="U11" s="29"/>
      <c r="V11" s="29"/>
      <c r="W11" s="29"/>
      <c r="X11" s="29"/>
      <c r="Y11" s="145">
        <f t="shared" si="24"/>
        <v>11000</v>
      </c>
      <c r="Z11" s="29"/>
      <c r="AA11" s="29"/>
      <c r="AB11" s="146" t="str">
        <f t="shared" si="21"/>
        <v/>
      </c>
      <c r="AC11" s="147">
        <f t="shared" si="22"/>
        <v>0</v>
      </c>
      <c r="AD11" s="142">
        <f t="shared" si="2"/>
        <v>200</v>
      </c>
      <c r="AE11" s="142">
        <f t="shared" si="3"/>
        <v>400</v>
      </c>
      <c r="AF11" s="142">
        <f t="shared" si="4"/>
        <v>400</v>
      </c>
      <c r="AG11" s="142">
        <f t="shared" si="5"/>
        <v>400</v>
      </c>
      <c r="AH11" s="142">
        <f t="shared" si="6"/>
        <v>400</v>
      </c>
      <c r="AI11" s="142">
        <f t="shared" si="7"/>
        <v>400</v>
      </c>
      <c r="AJ11" s="142">
        <f t="shared" si="8"/>
        <v>0</v>
      </c>
      <c r="AK11" s="142">
        <f t="shared" si="9"/>
        <v>0</v>
      </c>
      <c r="AL11" s="142">
        <f t="shared" si="10"/>
        <v>0</v>
      </c>
      <c r="AM11" s="142">
        <f t="shared" si="11"/>
        <v>0</v>
      </c>
      <c r="AN11" s="142">
        <f t="shared" si="12"/>
        <v>2200</v>
      </c>
      <c r="AO11" s="142">
        <f t="shared" si="13"/>
        <v>0</v>
      </c>
      <c r="AP11" s="142">
        <f t="shared" si="14"/>
        <v>0</v>
      </c>
      <c r="AQ11" s="148">
        <f t="shared" si="18"/>
        <v>1320</v>
      </c>
      <c r="AR11" s="148" t="str">
        <f t="shared" si="19"/>
        <v>Reducerad personalkostnad @ ANOPIVA</v>
      </c>
      <c r="AS11" s="148" t="str">
        <f t="shared" si="15"/>
        <v>ANOPIVA</v>
      </c>
      <c r="AT11" s="143" t="str">
        <f t="shared" si="16"/>
        <v>Reducerad personalkostnad</v>
      </c>
    </row>
    <row r="12" spans="1:47" s="4" customFormat="1" ht="31.5" customHeight="1" x14ac:dyDescent="0.2">
      <c r="A12" s="138"/>
      <c r="C12" s="325">
        <v>6</v>
      </c>
      <c r="D12" s="27"/>
      <c r="E12" s="27"/>
      <c r="F12" s="27"/>
      <c r="G12" s="300"/>
      <c r="H12" s="27"/>
      <c r="I12" s="34"/>
      <c r="J12" s="34"/>
      <c r="K12" s="34"/>
      <c r="L12" s="385">
        <f t="shared" si="20"/>
        <v>0</v>
      </c>
      <c r="M12" s="13"/>
      <c r="N12" s="385">
        <f t="shared" si="17"/>
        <v>0</v>
      </c>
      <c r="O12" s="44"/>
      <c r="P12" s="44"/>
      <c r="Q12" s="29"/>
      <c r="R12" s="29"/>
      <c r="S12" s="29"/>
      <c r="T12" s="29"/>
      <c r="U12" s="29"/>
      <c r="V12" s="29"/>
      <c r="W12" s="29"/>
      <c r="X12" s="29"/>
      <c r="Y12" s="145">
        <f t="shared" si="24"/>
        <v>0</v>
      </c>
      <c r="Z12" s="29"/>
      <c r="AA12" s="29"/>
      <c r="AB12" s="146" t="str">
        <f t="shared" si="21"/>
        <v/>
      </c>
      <c r="AC12" s="147" t="str">
        <f t="shared" si="22"/>
        <v/>
      </c>
      <c r="AD12" s="142">
        <f t="shared" si="2"/>
        <v>0</v>
      </c>
      <c r="AE12" s="142">
        <f t="shared" si="3"/>
        <v>0</v>
      </c>
      <c r="AF12" s="142">
        <f t="shared" si="4"/>
        <v>0</v>
      </c>
      <c r="AG12" s="142">
        <f t="shared" si="5"/>
        <v>0</v>
      </c>
      <c r="AH12" s="142">
        <f t="shared" si="6"/>
        <v>0</v>
      </c>
      <c r="AI12" s="142">
        <f t="shared" si="7"/>
        <v>0</v>
      </c>
      <c r="AJ12" s="142">
        <f t="shared" si="8"/>
        <v>0</v>
      </c>
      <c r="AK12" s="142">
        <f t="shared" si="9"/>
        <v>0</v>
      </c>
      <c r="AL12" s="142">
        <f t="shared" si="10"/>
        <v>0</v>
      </c>
      <c r="AM12" s="142">
        <f t="shared" si="11"/>
        <v>0</v>
      </c>
      <c r="AN12" s="142">
        <f t="shared" si="12"/>
        <v>0</v>
      </c>
      <c r="AO12" s="142">
        <f t="shared" si="13"/>
        <v>0</v>
      </c>
      <c r="AP12" s="142">
        <f t="shared" si="14"/>
        <v>0</v>
      </c>
      <c r="AQ12" s="148">
        <f t="shared" si="18"/>
        <v>0</v>
      </c>
      <c r="AR12" s="148" t="str">
        <f t="shared" si="19"/>
        <v>(blank) @ (blank)</v>
      </c>
      <c r="AS12" s="148" t="str">
        <f t="shared" si="15"/>
        <v>(blank)</v>
      </c>
      <c r="AT12" s="143" t="str">
        <f t="shared" si="16"/>
        <v>(blank)</v>
      </c>
    </row>
    <row r="13" spans="1:47" s="4" customFormat="1" ht="27" customHeight="1" x14ac:dyDescent="0.2">
      <c r="A13" s="138"/>
      <c r="C13" s="325">
        <v>7</v>
      </c>
      <c r="D13" s="27"/>
      <c r="E13" s="27"/>
      <c r="F13" s="27"/>
      <c r="G13" s="300"/>
      <c r="H13" s="27"/>
      <c r="I13" s="34"/>
      <c r="J13" s="34"/>
      <c r="K13" s="34"/>
      <c r="L13" s="385">
        <f t="shared" si="20"/>
        <v>0</v>
      </c>
      <c r="M13" s="13"/>
      <c r="N13" s="385">
        <f t="shared" si="17"/>
        <v>0</v>
      </c>
      <c r="O13" s="44"/>
      <c r="P13" s="44"/>
      <c r="Q13" s="29"/>
      <c r="R13" s="29"/>
      <c r="S13" s="29"/>
      <c r="T13" s="29"/>
      <c r="U13" s="29"/>
      <c r="V13" s="29"/>
      <c r="W13" s="29"/>
      <c r="X13" s="29"/>
      <c r="Y13" s="145">
        <f t="shared" si="24"/>
        <v>0</v>
      </c>
      <c r="Z13" s="29"/>
      <c r="AA13" s="29"/>
      <c r="AB13" s="146" t="str">
        <f t="shared" si="21"/>
        <v/>
      </c>
      <c r="AC13" s="147" t="str">
        <f t="shared" si="22"/>
        <v/>
      </c>
      <c r="AD13" s="142">
        <f t="shared" si="2"/>
        <v>0</v>
      </c>
      <c r="AE13" s="142">
        <f t="shared" si="3"/>
        <v>0</v>
      </c>
      <c r="AF13" s="142">
        <f t="shared" si="4"/>
        <v>0</v>
      </c>
      <c r="AG13" s="142">
        <f t="shared" si="5"/>
        <v>0</v>
      </c>
      <c r="AH13" s="142">
        <f t="shared" si="6"/>
        <v>0</v>
      </c>
      <c r="AI13" s="142">
        <f t="shared" si="7"/>
        <v>0</v>
      </c>
      <c r="AJ13" s="142">
        <f t="shared" si="8"/>
        <v>0</v>
      </c>
      <c r="AK13" s="142">
        <f t="shared" si="9"/>
        <v>0</v>
      </c>
      <c r="AL13" s="142">
        <f t="shared" si="10"/>
        <v>0</v>
      </c>
      <c r="AM13" s="142">
        <f t="shared" si="11"/>
        <v>0</v>
      </c>
      <c r="AN13" s="142">
        <f t="shared" si="12"/>
        <v>0</v>
      </c>
      <c r="AO13" s="142">
        <f t="shared" si="13"/>
        <v>0</v>
      </c>
      <c r="AP13" s="142">
        <f t="shared" si="14"/>
        <v>0</v>
      </c>
      <c r="AQ13" s="148">
        <f t="shared" si="18"/>
        <v>0</v>
      </c>
      <c r="AR13" s="148" t="str">
        <f t="shared" si="19"/>
        <v>(blank) @ (blank)</v>
      </c>
      <c r="AS13" s="148" t="str">
        <f t="shared" si="15"/>
        <v>(blank)</v>
      </c>
      <c r="AT13" s="143" t="str">
        <f t="shared" si="16"/>
        <v>(blank)</v>
      </c>
    </row>
    <row r="14" spans="1:47" s="4" customFormat="1" ht="27" customHeight="1" x14ac:dyDescent="0.2">
      <c r="A14" s="138"/>
      <c r="C14" s="325">
        <v>8</v>
      </c>
      <c r="D14" s="27"/>
      <c r="E14" s="27"/>
      <c r="F14" s="27"/>
      <c r="G14" s="27"/>
      <c r="H14" s="27"/>
      <c r="I14" s="34"/>
      <c r="J14" s="34"/>
      <c r="K14" s="34"/>
      <c r="L14" s="385">
        <f t="shared" si="20"/>
        <v>0</v>
      </c>
      <c r="M14" s="13"/>
      <c r="N14" s="385">
        <f t="shared" si="17"/>
        <v>0</v>
      </c>
      <c r="O14" s="44"/>
      <c r="P14" s="44"/>
      <c r="Q14" s="29"/>
      <c r="R14" s="29"/>
      <c r="S14" s="29"/>
      <c r="T14" s="29"/>
      <c r="U14" s="29"/>
      <c r="V14" s="29"/>
      <c r="W14" s="29"/>
      <c r="X14" s="29"/>
      <c r="Y14" s="145">
        <f t="shared" si="24"/>
        <v>0</v>
      </c>
      <c r="Z14" s="29"/>
      <c r="AA14" s="29"/>
      <c r="AB14" s="146" t="str">
        <f t="shared" si="21"/>
        <v/>
      </c>
      <c r="AC14" s="147" t="str">
        <f t="shared" si="22"/>
        <v/>
      </c>
      <c r="AD14" s="142">
        <f t="shared" si="2"/>
        <v>0</v>
      </c>
      <c r="AE14" s="142">
        <f t="shared" si="3"/>
        <v>0</v>
      </c>
      <c r="AF14" s="142">
        <f t="shared" si="4"/>
        <v>0</v>
      </c>
      <c r="AG14" s="142">
        <f t="shared" si="5"/>
        <v>0</v>
      </c>
      <c r="AH14" s="142">
        <f t="shared" si="6"/>
        <v>0</v>
      </c>
      <c r="AI14" s="142">
        <f t="shared" si="7"/>
        <v>0</v>
      </c>
      <c r="AJ14" s="142">
        <f t="shared" si="8"/>
        <v>0</v>
      </c>
      <c r="AK14" s="142">
        <f t="shared" si="9"/>
        <v>0</v>
      </c>
      <c r="AL14" s="142">
        <f t="shared" si="10"/>
        <v>0</v>
      </c>
      <c r="AM14" s="142">
        <f t="shared" si="11"/>
        <v>0</v>
      </c>
      <c r="AN14" s="142">
        <f t="shared" si="12"/>
        <v>0</v>
      </c>
      <c r="AO14" s="142">
        <f t="shared" si="13"/>
        <v>0</v>
      </c>
      <c r="AP14" s="142">
        <f t="shared" si="14"/>
        <v>0</v>
      </c>
      <c r="AQ14" s="148">
        <f t="shared" si="18"/>
        <v>0</v>
      </c>
      <c r="AR14" s="148" t="str">
        <f t="shared" si="19"/>
        <v>(blank) @ (blank)</v>
      </c>
      <c r="AS14" s="148" t="str">
        <f t="shared" si="15"/>
        <v>(blank)</v>
      </c>
      <c r="AT14" s="143" t="str">
        <f t="shared" si="16"/>
        <v>(blank)</v>
      </c>
    </row>
    <row r="15" spans="1:47" s="4" customFormat="1" ht="27" customHeight="1" x14ac:dyDescent="0.2">
      <c r="A15" s="138"/>
      <c r="C15" s="325">
        <v>9</v>
      </c>
      <c r="D15" s="27"/>
      <c r="E15" s="27"/>
      <c r="F15" s="27"/>
      <c r="G15" s="27"/>
      <c r="H15" s="27"/>
      <c r="I15" s="34"/>
      <c r="J15" s="34"/>
      <c r="K15" s="34"/>
      <c r="L15" s="385">
        <f t="shared" si="20"/>
        <v>0</v>
      </c>
      <c r="M15" s="13"/>
      <c r="N15" s="385">
        <f t="shared" si="17"/>
        <v>0</v>
      </c>
      <c r="O15" s="44"/>
      <c r="P15" s="44"/>
      <c r="Q15" s="29"/>
      <c r="R15" s="29"/>
      <c r="S15" s="29"/>
      <c r="T15" s="29"/>
      <c r="U15" s="29"/>
      <c r="V15" s="29"/>
      <c r="W15" s="29"/>
      <c r="X15" s="29"/>
      <c r="Y15" s="145">
        <f t="shared" si="24"/>
        <v>0</v>
      </c>
      <c r="Z15" s="29"/>
      <c r="AA15" s="29"/>
      <c r="AB15" s="146" t="str">
        <f t="shared" si="21"/>
        <v/>
      </c>
      <c r="AC15" s="147" t="str">
        <f t="shared" si="22"/>
        <v/>
      </c>
      <c r="AD15" s="142">
        <f t="shared" si="2"/>
        <v>0</v>
      </c>
      <c r="AE15" s="142">
        <f t="shared" si="3"/>
        <v>0</v>
      </c>
      <c r="AF15" s="142">
        <f t="shared" si="4"/>
        <v>0</v>
      </c>
      <c r="AG15" s="142">
        <f t="shared" si="5"/>
        <v>0</v>
      </c>
      <c r="AH15" s="142">
        <f t="shared" si="6"/>
        <v>0</v>
      </c>
      <c r="AI15" s="142">
        <f t="shared" si="7"/>
        <v>0</v>
      </c>
      <c r="AJ15" s="142">
        <f t="shared" si="8"/>
        <v>0</v>
      </c>
      <c r="AK15" s="142">
        <f t="shared" si="9"/>
        <v>0</v>
      </c>
      <c r="AL15" s="142">
        <f t="shared" si="10"/>
        <v>0</v>
      </c>
      <c r="AM15" s="142">
        <f t="shared" si="11"/>
        <v>0</v>
      </c>
      <c r="AN15" s="142">
        <f t="shared" si="12"/>
        <v>0</v>
      </c>
      <c r="AO15" s="142">
        <f t="shared" si="13"/>
        <v>0</v>
      </c>
      <c r="AP15" s="142">
        <f t="shared" si="14"/>
        <v>0</v>
      </c>
      <c r="AQ15" s="148">
        <f t="shared" si="18"/>
        <v>0</v>
      </c>
      <c r="AR15" s="148" t="str">
        <f t="shared" si="19"/>
        <v>(blank) @ (blank)</v>
      </c>
      <c r="AS15" s="148" t="str">
        <f t="shared" si="15"/>
        <v>(blank)</v>
      </c>
      <c r="AT15" s="143" t="str">
        <f t="shared" si="16"/>
        <v>(blank)</v>
      </c>
    </row>
    <row r="16" spans="1:47" s="4" customFormat="1" ht="27" customHeight="1" x14ac:dyDescent="0.2">
      <c r="A16" s="138"/>
      <c r="C16" s="325">
        <v>10</v>
      </c>
      <c r="D16" s="27"/>
      <c r="E16" s="27"/>
      <c r="F16" s="27"/>
      <c r="G16" s="27"/>
      <c r="H16" s="27"/>
      <c r="I16" s="34"/>
      <c r="J16" s="34"/>
      <c r="K16" s="34"/>
      <c r="L16" s="385">
        <f t="shared" si="20"/>
        <v>0</v>
      </c>
      <c r="M16" s="13"/>
      <c r="N16" s="385">
        <f t="shared" si="17"/>
        <v>0</v>
      </c>
      <c r="O16" s="44"/>
      <c r="P16" s="44"/>
      <c r="Q16" s="29"/>
      <c r="R16" s="29"/>
      <c r="S16" s="29"/>
      <c r="T16" s="29"/>
      <c r="U16" s="29"/>
      <c r="V16" s="29"/>
      <c r="W16" s="29"/>
      <c r="X16" s="29"/>
      <c r="Y16" s="145">
        <f t="shared" si="24"/>
        <v>0</v>
      </c>
      <c r="Z16" s="29"/>
      <c r="AA16" s="29"/>
      <c r="AB16" s="146" t="str">
        <f t="shared" si="21"/>
        <v/>
      </c>
      <c r="AC16" s="147" t="str">
        <f t="shared" si="22"/>
        <v/>
      </c>
      <c r="AD16" s="142">
        <f t="shared" si="2"/>
        <v>0</v>
      </c>
      <c r="AE16" s="142">
        <f t="shared" si="3"/>
        <v>0</v>
      </c>
      <c r="AF16" s="142">
        <f t="shared" si="4"/>
        <v>0</v>
      </c>
      <c r="AG16" s="142">
        <f t="shared" si="5"/>
        <v>0</v>
      </c>
      <c r="AH16" s="142">
        <f t="shared" si="6"/>
        <v>0</v>
      </c>
      <c r="AI16" s="142">
        <f t="shared" si="7"/>
        <v>0</v>
      </c>
      <c r="AJ16" s="142">
        <f t="shared" si="8"/>
        <v>0</v>
      </c>
      <c r="AK16" s="142">
        <f t="shared" si="9"/>
        <v>0</v>
      </c>
      <c r="AL16" s="142">
        <f t="shared" si="10"/>
        <v>0</v>
      </c>
      <c r="AM16" s="142">
        <f t="shared" si="11"/>
        <v>0</v>
      </c>
      <c r="AN16" s="142">
        <f t="shared" si="12"/>
        <v>0</v>
      </c>
      <c r="AO16" s="142">
        <f t="shared" si="13"/>
        <v>0</v>
      </c>
      <c r="AP16" s="142">
        <f t="shared" si="14"/>
        <v>0</v>
      </c>
      <c r="AQ16" s="148">
        <f t="shared" si="18"/>
        <v>0</v>
      </c>
      <c r="AR16" s="148" t="str">
        <f t="shared" si="19"/>
        <v>(blank) @ (blank)</v>
      </c>
      <c r="AS16" s="148" t="str">
        <f t="shared" si="15"/>
        <v>(blank)</v>
      </c>
      <c r="AT16" s="143" t="str">
        <f t="shared" si="16"/>
        <v>(blank)</v>
      </c>
    </row>
    <row r="17" spans="1:46" s="4" customFormat="1" ht="27" customHeight="1" x14ac:dyDescent="0.2">
      <c r="A17" s="138"/>
      <c r="C17" s="325">
        <v>11</v>
      </c>
      <c r="D17" s="27"/>
      <c r="E17" s="27"/>
      <c r="F17" s="27"/>
      <c r="G17" s="27"/>
      <c r="H17" s="27"/>
      <c r="I17" s="34"/>
      <c r="J17" s="34"/>
      <c r="K17" s="34"/>
      <c r="L17" s="385">
        <f t="shared" si="20"/>
        <v>0</v>
      </c>
      <c r="M17" s="13"/>
      <c r="N17" s="385">
        <f t="shared" si="17"/>
        <v>0</v>
      </c>
      <c r="O17" s="44"/>
      <c r="P17" s="44"/>
      <c r="Q17" s="29"/>
      <c r="R17" s="29"/>
      <c r="S17" s="29"/>
      <c r="T17" s="29"/>
      <c r="U17" s="29"/>
      <c r="V17" s="29"/>
      <c r="W17" s="29"/>
      <c r="X17" s="29"/>
      <c r="Y17" s="145">
        <f t="shared" si="24"/>
        <v>0</v>
      </c>
      <c r="Z17" s="29"/>
      <c r="AA17" s="29"/>
      <c r="AB17" s="146" t="str">
        <f t="shared" si="21"/>
        <v/>
      </c>
      <c r="AC17" s="147" t="str">
        <f t="shared" si="22"/>
        <v/>
      </c>
      <c r="AD17" s="142">
        <f t="shared" si="2"/>
        <v>0</v>
      </c>
      <c r="AE17" s="142">
        <f t="shared" si="3"/>
        <v>0</v>
      </c>
      <c r="AF17" s="142">
        <f t="shared" si="4"/>
        <v>0</v>
      </c>
      <c r="AG17" s="142">
        <f t="shared" si="5"/>
        <v>0</v>
      </c>
      <c r="AH17" s="142">
        <f t="shared" si="6"/>
        <v>0</v>
      </c>
      <c r="AI17" s="142">
        <f t="shared" si="7"/>
        <v>0</v>
      </c>
      <c r="AJ17" s="142">
        <f t="shared" si="8"/>
        <v>0</v>
      </c>
      <c r="AK17" s="142">
        <f t="shared" si="9"/>
        <v>0</v>
      </c>
      <c r="AL17" s="142">
        <f t="shared" si="10"/>
        <v>0</v>
      </c>
      <c r="AM17" s="142">
        <f t="shared" si="11"/>
        <v>0</v>
      </c>
      <c r="AN17" s="142">
        <f t="shared" si="12"/>
        <v>0</v>
      </c>
      <c r="AO17" s="142">
        <f t="shared" si="13"/>
        <v>0</v>
      </c>
      <c r="AP17" s="142">
        <f t="shared" si="14"/>
        <v>0</v>
      </c>
      <c r="AQ17" s="148">
        <f t="shared" si="18"/>
        <v>0</v>
      </c>
      <c r="AR17" s="148" t="str">
        <f t="shared" si="19"/>
        <v>(blank) @ (blank)</v>
      </c>
      <c r="AS17" s="148" t="str">
        <f t="shared" si="15"/>
        <v>(blank)</v>
      </c>
      <c r="AT17" s="143" t="str">
        <f t="shared" si="16"/>
        <v>(blank)</v>
      </c>
    </row>
    <row r="18" spans="1:46" s="4" customFormat="1" ht="27" customHeight="1" x14ac:dyDescent="0.2">
      <c r="A18" s="138"/>
      <c r="C18" s="325">
        <v>12</v>
      </c>
      <c r="D18" s="27"/>
      <c r="E18" s="27"/>
      <c r="F18" s="27"/>
      <c r="G18" s="27"/>
      <c r="H18" s="27"/>
      <c r="I18" s="34"/>
      <c r="J18" s="34"/>
      <c r="K18" s="34"/>
      <c r="L18" s="385">
        <f t="shared" si="20"/>
        <v>0</v>
      </c>
      <c r="M18" s="13"/>
      <c r="N18" s="385">
        <f t="shared" si="17"/>
        <v>0</v>
      </c>
      <c r="O18" s="44"/>
      <c r="P18" s="44"/>
      <c r="Q18" s="29"/>
      <c r="R18" s="29"/>
      <c r="S18" s="29"/>
      <c r="T18" s="29"/>
      <c r="U18" s="29"/>
      <c r="V18" s="29"/>
      <c r="W18" s="29"/>
      <c r="X18" s="29"/>
      <c r="Y18" s="145">
        <f t="shared" si="24"/>
        <v>0</v>
      </c>
      <c r="Z18" s="29"/>
      <c r="AA18" s="29"/>
      <c r="AB18" s="146" t="str">
        <f t="shared" si="21"/>
        <v/>
      </c>
      <c r="AC18" s="147" t="str">
        <f t="shared" si="22"/>
        <v/>
      </c>
      <c r="AD18" s="142">
        <f t="shared" si="2"/>
        <v>0</v>
      </c>
      <c r="AE18" s="142">
        <f t="shared" si="3"/>
        <v>0</v>
      </c>
      <c r="AF18" s="142">
        <f t="shared" si="4"/>
        <v>0</v>
      </c>
      <c r="AG18" s="142">
        <f t="shared" si="5"/>
        <v>0</v>
      </c>
      <c r="AH18" s="142">
        <f t="shared" si="6"/>
        <v>0</v>
      </c>
      <c r="AI18" s="142">
        <f t="shared" si="7"/>
        <v>0</v>
      </c>
      <c r="AJ18" s="142">
        <f t="shared" si="8"/>
        <v>0</v>
      </c>
      <c r="AK18" s="142">
        <f t="shared" si="9"/>
        <v>0</v>
      </c>
      <c r="AL18" s="142">
        <f t="shared" si="10"/>
        <v>0</v>
      </c>
      <c r="AM18" s="142">
        <f t="shared" si="11"/>
        <v>0</v>
      </c>
      <c r="AN18" s="142">
        <f t="shared" si="12"/>
        <v>0</v>
      </c>
      <c r="AO18" s="142">
        <f t="shared" si="13"/>
        <v>0</v>
      </c>
      <c r="AP18" s="142">
        <f t="shared" si="14"/>
        <v>0</v>
      </c>
      <c r="AQ18" s="148">
        <f t="shared" si="18"/>
        <v>0</v>
      </c>
      <c r="AR18" s="148" t="str">
        <f t="shared" si="19"/>
        <v>(blank) @ (blank)</v>
      </c>
      <c r="AS18" s="148" t="str">
        <f t="shared" si="15"/>
        <v>(blank)</v>
      </c>
      <c r="AT18" s="143" t="str">
        <f t="shared" si="16"/>
        <v>(blank)</v>
      </c>
    </row>
    <row r="19" spans="1:46" s="4" customFormat="1" ht="27" customHeight="1" x14ac:dyDescent="0.2">
      <c r="A19" s="138"/>
      <c r="C19" s="325">
        <v>13</v>
      </c>
      <c r="D19" s="27"/>
      <c r="E19" s="27"/>
      <c r="F19" s="27"/>
      <c r="G19" s="27"/>
      <c r="H19" s="27"/>
      <c r="I19" s="34"/>
      <c r="J19" s="34"/>
      <c r="K19" s="34"/>
      <c r="L19" s="385">
        <f t="shared" si="20"/>
        <v>0</v>
      </c>
      <c r="M19" s="13"/>
      <c r="N19" s="385">
        <f t="shared" si="17"/>
        <v>0</v>
      </c>
      <c r="O19" s="44"/>
      <c r="P19" s="44"/>
      <c r="Q19" s="29"/>
      <c r="R19" s="29"/>
      <c r="S19" s="29"/>
      <c r="T19" s="29"/>
      <c r="U19" s="29"/>
      <c r="V19" s="29"/>
      <c r="W19" s="29"/>
      <c r="X19" s="29"/>
      <c r="Y19" s="145">
        <f t="shared" si="24"/>
        <v>0</v>
      </c>
      <c r="Z19" s="29"/>
      <c r="AA19" s="29"/>
      <c r="AB19" s="146" t="str">
        <f t="shared" si="21"/>
        <v/>
      </c>
      <c r="AC19" s="147" t="str">
        <f t="shared" si="22"/>
        <v/>
      </c>
      <c r="AD19" s="142">
        <f t="shared" si="2"/>
        <v>0</v>
      </c>
      <c r="AE19" s="142">
        <f t="shared" si="3"/>
        <v>0</v>
      </c>
      <c r="AF19" s="142">
        <f t="shared" si="4"/>
        <v>0</v>
      </c>
      <c r="AG19" s="142">
        <f t="shared" si="5"/>
        <v>0</v>
      </c>
      <c r="AH19" s="142">
        <f t="shared" si="6"/>
        <v>0</v>
      </c>
      <c r="AI19" s="142">
        <f t="shared" si="7"/>
        <v>0</v>
      </c>
      <c r="AJ19" s="142">
        <f t="shared" si="8"/>
        <v>0</v>
      </c>
      <c r="AK19" s="142">
        <f t="shared" si="9"/>
        <v>0</v>
      </c>
      <c r="AL19" s="142">
        <f t="shared" si="10"/>
        <v>0</v>
      </c>
      <c r="AM19" s="142">
        <f t="shared" si="11"/>
        <v>0</v>
      </c>
      <c r="AN19" s="142">
        <f t="shared" si="12"/>
        <v>0</v>
      </c>
      <c r="AO19" s="142">
        <f t="shared" si="13"/>
        <v>0</v>
      </c>
      <c r="AP19" s="142">
        <f t="shared" si="14"/>
        <v>0</v>
      </c>
      <c r="AQ19" s="148">
        <f t="shared" si="18"/>
        <v>0</v>
      </c>
      <c r="AR19" s="148" t="str">
        <f t="shared" si="19"/>
        <v>(blank) @ (blank)</v>
      </c>
      <c r="AS19" s="148" t="str">
        <f t="shared" si="15"/>
        <v>(blank)</v>
      </c>
      <c r="AT19" s="143" t="str">
        <f t="shared" si="16"/>
        <v>(blank)</v>
      </c>
    </row>
    <row r="20" spans="1:46" s="4" customFormat="1" ht="27" customHeight="1" x14ac:dyDescent="0.2">
      <c r="A20" s="138"/>
      <c r="C20" s="325">
        <v>14</v>
      </c>
      <c r="D20" s="27"/>
      <c r="E20" s="27"/>
      <c r="F20" s="27"/>
      <c r="G20" s="27"/>
      <c r="H20" s="27"/>
      <c r="I20" s="34"/>
      <c r="J20" s="34"/>
      <c r="K20" s="34"/>
      <c r="L20" s="385">
        <f t="shared" si="20"/>
        <v>0</v>
      </c>
      <c r="M20" s="13"/>
      <c r="N20" s="385">
        <f t="shared" si="17"/>
        <v>0</v>
      </c>
      <c r="O20" s="44"/>
      <c r="P20" s="44"/>
      <c r="Q20" s="29"/>
      <c r="R20" s="29"/>
      <c r="S20" s="29"/>
      <c r="T20" s="29"/>
      <c r="U20" s="29"/>
      <c r="V20" s="29"/>
      <c r="W20" s="29"/>
      <c r="X20" s="29"/>
      <c r="Y20" s="145">
        <f t="shared" si="24"/>
        <v>0</v>
      </c>
      <c r="Z20" s="29"/>
      <c r="AA20" s="29"/>
      <c r="AB20" s="146" t="str">
        <f t="shared" si="21"/>
        <v/>
      </c>
      <c r="AC20" s="147" t="str">
        <f t="shared" si="22"/>
        <v/>
      </c>
      <c r="AD20" s="142">
        <f t="shared" si="2"/>
        <v>0</v>
      </c>
      <c r="AE20" s="142">
        <f t="shared" si="3"/>
        <v>0</v>
      </c>
      <c r="AF20" s="142">
        <f t="shared" si="4"/>
        <v>0</v>
      </c>
      <c r="AG20" s="142">
        <f t="shared" si="5"/>
        <v>0</v>
      </c>
      <c r="AH20" s="142">
        <f t="shared" si="6"/>
        <v>0</v>
      </c>
      <c r="AI20" s="142">
        <f t="shared" si="7"/>
        <v>0</v>
      </c>
      <c r="AJ20" s="142">
        <f t="shared" si="8"/>
        <v>0</v>
      </c>
      <c r="AK20" s="142">
        <f t="shared" si="9"/>
        <v>0</v>
      </c>
      <c r="AL20" s="142">
        <f t="shared" si="10"/>
        <v>0</v>
      </c>
      <c r="AM20" s="142">
        <f t="shared" si="11"/>
        <v>0</v>
      </c>
      <c r="AN20" s="142">
        <f t="shared" si="12"/>
        <v>0</v>
      </c>
      <c r="AO20" s="142">
        <f t="shared" si="13"/>
        <v>0</v>
      </c>
      <c r="AP20" s="142">
        <f t="shared" si="14"/>
        <v>0</v>
      </c>
      <c r="AQ20" s="148">
        <f t="shared" si="18"/>
        <v>0</v>
      </c>
      <c r="AR20" s="148" t="str">
        <f t="shared" si="19"/>
        <v>(blank) @ (blank)</v>
      </c>
      <c r="AS20" s="148" t="str">
        <f t="shared" si="15"/>
        <v>(blank)</v>
      </c>
      <c r="AT20" s="143" t="str">
        <f t="shared" si="16"/>
        <v>(blank)</v>
      </c>
    </row>
    <row r="21" spans="1:46" s="4" customFormat="1" ht="27" customHeight="1" x14ac:dyDescent="0.2">
      <c r="A21" s="138"/>
      <c r="C21" s="325">
        <v>15</v>
      </c>
      <c r="D21" s="27"/>
      <c r="E21" s="27"/>
      <c r="F21" s="32"/>
      <c r="G21" s="32"/>
      <c r="H21" s="32"/>
      <c r="I21" s="42"/>
      <c r="J21" s="42"/>
      <c r="K21" s="42"/>
      <c r="L21" s="386">
        <f t="shared" si="20"/>
        <v>0</v>
      </c>
      <c r="M21" s="13"/>
      <c r="N21" s="386">
        <f t="shared" si="17"/>
        <v>0</v>
      </c>
      <c r="O21" s="45"/>
      <c r="P21" s="41"/>
      <c r="Q21" s="41"/>
      <c r="R21" s="41"/>
      <c r="S21" s="41"/>
      <c r="T21" s="41"/>
      <c r="U21" s="41"/>
      <c r="V21" s="41"/>
      <c r="W21" s="41"/>
      <c r="X21" s="41"/>
      <c r="Y21" s="386">
        <f t="shared" si="24"/>
        <v>0</v>
      </c>
      <c r="Z21" s="41"/>
      <c r="AA21" s="41"/>
      <c r="AB21" s="149" t="str">
        <f t="shared" si="21"/>
        <v/>
      </c>
      <c r="AC21" s="150" t="str">
        <f t="shared" si="22"/>
        <v/>
      </c>
      <c r="AD21" s="142">
        <f t="shared" si="2"/>
        <v>0</v>
      </c>
      <c r="AE21" s="142">
        <f t="shared" si="3"/>
        <v>0</v>
      </c>
      <c r="AF21" s="142">
        <f t="shared" si="4"/>
        <v>0</v>
      </c>
      <c r="AG21" s="142">
        <f t="shared" si="5"/>
        <v>0</v>
      </c>
      <c r="AH21" s="142">
        <f t="shared" si="6"/>
        <v>0</v>
      </c>
      <c r="AI21" s="142">
        <f t="shared" si="7"/>
        <v>0</v>
      </c>
      <c r="AJ21" s="142">
        <f t="shared" si="8"/>
        <v>0</v>
      </c>
      <c r="AK21" s="142">
        <f t="shared" si="9"/>
        <v>0</v>
      </c>
      <c r="AL21" s="142">
        <f t="shared" si="10"/>
        <v>0</v>
      </c>
      <c r="AM21" s="142">
        <f t="shared" si="11"/>
        <v>0</v>
      </c>
      <c r="AN21" s="142">
        <f t="shared" si="12"/>
        <v>0</v>
      </c>
      <c r="AO21" s="142">
        <f t="shared" si="13"/>
        <v>0</v>
      </c>
      <c r="AP21" s="142">
        <f t="shared" si="14"/>
        <v>0</v>
      </c>
      <c r="AQ21" s="148">
        <f t="shared" si="18"/>
        <v>0</v>
      </c>
      <c r="AR21" s="148" t="str">
        <f t="shared" si="19"/>
        <v>(blank) @ (blank)</v>
      </c>
      <c r="AS21" s="148" t="str">
        <f t="shared" si="15"/>
        <v>(blank)</v>
      </c>
      <c r="AT21" s="143" t="str">
        <f t="shared" si="16"/>
        <v>(blank)</v>
      </c>
    </row>
    <row r="22" spans="1:46" s="1" customFormat="1" ht="27.75" customHeight="1" x14ac:dyDescent="0.2">
      <c r="A22" s="118"/>
      <c r="C22" s="389"/>
      <c r="D22" s="390" t="s">
        <v>280</v>
      </c>
      <c r="E22" s="391">
        <f>AN22</f>
        <v>6400</v>
      </c>
      <c r="I22"/>
      <c r="J22"/>
      <c r="K22"/>
      <c r="L22"/>
      <c r="AB22" s="1" t="str">
        <f>IF(OR(ISBLANK(Z22),ISBLANK(E22),ISBLANK(AA22)),"",(Z22+AA22+3*E22)/5)</f>
        <v/>
      </c>
      <c r="AC22" s="152"/>
      <c r="AD22" s="153">
        <f t="shared" ref="AD22:AQ22" si="25">SUM(AD7:AD21)</f>
        <v>500</v>
      </c>
      <c r="AE22" s="153">
        <f t="shared" si="25"/>
        <v>1180</v>
      </c>
      <c r="AF22" s="153">
        <f t="shared" si="25"/>
        <v>1180</v>
      </c>
      <c r="AG22" s="153">
        <f t="shared" si="25"/>
        <v>1180</v>
      </c>
      <c r="AH22" s="153">
        <f t="shared" si="25"/>
        <v>1180</v>
      </c>
      <c r="AI22" s="153">
        <f t="shared" si="25"/>
        <v>1180</v>
      </c>
      <c r="AJ22" s="153">
        <f t="shared" si="25"/>
        <v>0</v>
      </c>
      <c r="AK22" s="153">
        <f t="shared" si="25"/>
        <v>0</v>
      </c>
      <c r="AL22" s="153">
        <f t="shared" si="25"/>
        <v>0</v>
      </c>
      <c r="AM22" s="153">
        <f t="shared" si="25"/>
        <v>0</v>
      </c>
      <c r="AN22" s="153">
        <f t="shared" si="25"/>
        <v>6400</v>
      </c>
      <c r="AO22" s="153">
        <f t="shared" si="25"/>
        <v>0</v>
      </c>
      <c r="AP22" s="153">
        <f t="shared" si="25"/>
        <v>0</v>
      </c>
      <c r="AQ22" s="153">
        <f t="shared" si="25"/>
        <v>3840</v>
      </c>
      <c r="AR22" s="154"/>
      <c r="AS22" s="154"/>
    </row>
    <row r="23" spans="1:46" s="1" customFormat="1" ht="27.75" customHeight="1" x14ac:dyDescent="0.2">
      <c r="A23" s="118"/>
      <c r="C23" s="326"/>
      <c r="I23"/>
      <c r="J23"/>
      <c r="K23"/>
      <c r="L23"/>
      <c r="AD23" s="153">
        <f>AD22</f>
        <v>500</v>
      </c>
      <c r="AE23" s="153">
        <f>AD23+AE22</f>
        <v>1680</v>
      </c>
      <c r="AF23" s="153">
        <f t="shared" ref="AF23:AM23" si="26">AE23+AF22</f>
        <v>2860</v>
      </c>
      <c r="AG23" s="153">
        <f t="shared" si="26"/>
        <v>4040</v>
      </c>
      <c r="AH23" s="153">
        <f t="shared" si="26"/>
        <v>5220</v>
      </c>
      <c r="AI23" s="153">
        <f t="shared" si="26"/>
        <v>6400</v>
      </c>
      <c r="AJ23" s="153">
        <f t="shared" si="26"/>
        <v>6400</v>
      </c>
      <c r="AK23" s="153">
        <f t="shared" si="26"/>
        <v>6400</v>
      </c>
      <c r="AL23" s="153">
        <f t="shared" si="26"/>
        <v>6400</v>
      </c>
      <c r="AM23" s="153">
        <f t="shared" si="26"/>
        <v>6400</v>
      </c>
    </row>
    <row r="25" spans="1:46" x14ac:dyDescent="0.2">
      <c r="O25" t="s">
        <v>426</v>
      </c>
    </row>
  </sheetData>
  <sheetProtection selectLockedCells="1"/>
  <customSheetViews>
    <customSheetView guid="{C2C00746-FA4F-4E5C-AD43-BEA5EA13B936}" showGridLines="0" fitToPage="1" hiddenColumns="1">
      <pane xSplit="5" topLeftCell="F1" activePane="topRight" state="frozen"/>
      <selection pane="topRight"/>
      <pageMargins left="0" right="0" top="0" bottom="0" header="0" footer="0"/>
      <pageSetup paperSize="8" scale="50" orientation="landscape" r:id="rId1"/>
    </customSheetView>
  </customSheetViews>
  <mergeCells count="5">
    <mergeCell ref="Z5:AA5"/>
    <mergeCell ref="AD5:AM5"/>
    <mergeCell ref="AO5:AP5"/>
    <mergeCell ref="I2:J2"/>
    <mergeCell ref="I4:J4"/>
  </mergeCells>
  <dataValidations count="4">
    <dataValidation type="decimal" operator="greaterThanOrEqual" allowBlank="1" showInputMessage="1" showErrorMessage="1" sqref="Z7:AB21 O7:X21" xr:uid="{00000000-0002-0000-0200-000000000000}">
      <formula1>0</formula1>
    </dataValidation>
    <dataValidation type="list" allowBlank="1" showInputMessage="1" showErrorMessage="1" sqref="D7:D21" xr:uid="{00000000-0002-0000-0200-000001000000}">
      <formula1>NyttaKvantitativKlassificering</formula1>
    </dataValidation>
    <dataValidation type="list" allowBlank="1" showInputMessage="1" showErrorMessage="1" sqref="F7:F21" xr:uid="{00000000-0002-0000-0200-000002000000}">
      <formula1>Intressenter</formula1>
    </dataValidation>
    <dataValidation type="list" allowBlank="1" showInputMessage="1" showErrorMessage="1" sqref="N7:N21 H7:H21" xr:uid="{00000000-0002-0000-0200-000003000000}">
      <formula1>NyttaEnhet</formula1>
    </dataValidation>
  </dataValidations>
  <pageMargins left="0.25" right="0.25" top="0.75" bottom="0.75" header="0.3" footer="0.3"/>
  <pageSetup paperSize="8" scale="59" orientation="landscape" r:id="rId2"/>
  <extLst>
    <ext xmlns:x14="http://schemas.microsoft.com/office/spreadsheetml/2009/9/main" uri="{78C0D931-6437-407d-A8EE-F0AAD7539E65}">
      <x14:conditionalFormattings>
        <x14:conditionalFormatting xmlns:xm="http://schemas.microsoft.com/office/excel/2006/main">
          <x14:cfRule type="expression" priority="3" id="{435E8745-A818-42FB-8546-B974F38D6D36}">
            <xm:f>OR(O$6&lt;Grunddata!$D$12, O$6&gt;=Grunddata!$D$12+Grunddata!$D$13)</xm:f>
            <x14:dxf>
              <font>
                <b val="0"/>
                <i/>
                <color theme="0" tint="-0.499984740745262"/>
              </font>
            </x14:dxf>
          </x14:cfRule>
          <xm:sqref>O6:X6</xm:sqref>
        </x14:conditionalFormatting>
        <x14:conditionalFormatting xmlns:xm="http://schemas.microsoft.com/office/excel/2006/main">
          <x14:cfRule type="expression" priority="4" id="{FC5CC7B3-112C-4F7C-BD03-661A07C24847}">
            <xm:f>OR(O$6&lt;Grunddata!$D$12, O$6&gt;=Grunddata!$D$12+Grunddata!$D$13)</xm:f>
            <x14:dxf>
              <font>
                <b val="0"/>
                <i/>
                <color theme="1" tint="0.499984740745262"/>
              </font>
              <fill>
                <patternFill>
                  <bgColor theme="0" tint="-0.14996795556505021"/>
                </patternFill>
              </fill>
              <border>
                <left style="thin">
                  <color theme="0"/>
                </left>
                <right style="thin">
                  <color theme="0"/>
                </right>
              </border>
            </x14:dxf>
          </x14:cfRule>
          <xm:sqref>O7:X21</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tabColor theme="6" tint="-0.249977111117893"/>
  </sheetPr>
  <dimension ref="A1:AD22"/>
  <sheetViews>
    <sheetView showGridLines="0" zoomScaleNormal="100" workbookViewId="0">
      <pane xSplit="5" topLeftCell="J1" activePane="topRight" state="frozen"/>
      <selection activeCell="E31" sqref="E31"/>
      <selection pane="topRight" activeCell="L9" sqref="L9"/>
    </sheetView>
  </sheetViews>
  <sheetFormatPr baseColWidth="10" defaultColWidth="8.83203125" defaultRowHeight="15" x14ac:dyDescent="0.2"/>
  <cols>
    <col min="1" max="1" width="2.33203125" style="155" customWidth="1"/>
    <col min="2" max="2" width="2.33203125" customWidth="1"/>
    <col min="3" max="3" width="4.5" style="327" customWidth="1"/>
    <col min="4" max="4" width="22.5" customWidth="1"/>
    <col min="5" max="5" width="44.33203125" customWidth="1"/>
    <col min="6" max="7" width="27.83203125" customWidth="1"/>
    <col min="8" max="8" width="18" bestFit="1" customWidth="1"/>
    <col min="9" max="9" width="18.33203125" customWidth="1"/>
    <col min="10" max="13" width="18.33203125" style="327" customWidth="1"/>
    <col min="14" max="14" width="26.5" customWidth="1"/>
    <col min="15" max="15" width="2.33203125" hidden="1" customWidth="1"/>
    <col min="16" max="16" width="2.5" customWidth="1"/>
    <col min="27" max="27" width="11.6640625" hidden="1" customWidth="1"/>
    <col min="28" max="28" width="15.83203125" hidden="1" customWidth="1"/>
    <col min="29" max="29" width="13.6640625" hidden="1" customWidth="1"/>
    <col min="30" max="30" width="13.5" hidden="1" customWidth="1"/>
  </cols>
  <sheetData>
    <row r="1" spans="1:30" s="1" customFormat="1" ht="45" customHeight="1" x14ac:dyDescent="0.15">
      <c r="A1" s="118"/>
      <c r="C1" s="119" t="s">
        <v>62</v>
      </c>
      <c r="E1" s="6"/>
      <c r="F1" s="5"/>
      <c r="G1" s="5"/>
      <c r="H1" s="5"/>
      <c r="I1" s="5"/>
      <c r="J1" s="335"/>
      <c r="K1" s="335"/>
      <c r="L1" s="335"/>
      <c r="M1" s="335"/>
      <c r="N1" s="5"/>
      <c r="O1" s="5"/>
    </row>
    <row r="2" spans="1:30" s="1" customFormat="1" ht="22.5" customHeight="1" x14ac:dyDescent="0.15">
      <c r="A2" s="118"/>
      <c r="C2" s="392" t="s">
        <v>63</v>
      </c>
      <c r="E2" s="6"/>
      <c r="F2" s="5"/>
      <c r="G2" s="5"/>
      <c r="H2" s="5"/>
      <c r="I2" s="5"/>
      <c r="J2" s="335"/>
      <c r="K2" s="335"/>
      <c r="L2" s="335"/>
      <c r="M2" s="335"/>
      <c r="N2" s="5"/>
      <c r="O2" s="5"/>
    </row>
    <row r="3" spans="1:30" s="1" customFormat="1" ht="7.5" customHeight="1" x14ac:dyDescent="0.15">
      <c r="A3" s="118"/>
      <c r="C3" s="321"/>
      <c r="E3" s="6"/>
      <c r="F3" s="5"/>
      <c r="G3" s="5"/>
      <c r="H3" s="5"/>
      <c r="I3" s="5"/>
      <c r="J3" s="335"/>
      <c r="K3" s="335"/>
      <c r="L3" s="335"/>
      <c r="M3" s="335"/>
      <c r="N3" s="5"/>
      <c r="O3" s="5"/>
    </row>
    <row r="4" spans="1:30" s="1" customFormat="1" ht="54" customHeight="1" x14ac:dyDescent="0.15">
      <c r="A4" s="118"/>
      <c r="C4" s="322"/>
      <c r="D4" s="122" t="s">
        <v>64</v>
      </c>
      <c r="E4" s="121" t="s">
        <v>37</v>
      </c>
      <c r="F4" s="122" t="s">
        <v>299</v>
      </c>
      <c r="G4" s="122" t="s">
        <v>38</v>
      </c>
      <c r="H4" s="123" t="s">
        <v>65</v>
      </c>
      <c r="I4" s="123" t="s">
        <v>66</v>
      </c>
      <c r="J4" s="334" t="s">
        <v>39</v>
      </c>
      <c r="K4" s="334" t="s">
        <v>40</v>
      </c>
      <c r="L4" s="334" t="s">
        <v>41</v>
      </c>
      <c r="M4" s="334"/>
      <c r="N4" s="123" t="s">
        <v>67</v>
      </c>
      <c r="O4" s="123"/>
      <c r="P4" s="124"/>
      <c r="Q4" s="469" t="s">
        <v>303</v>
      </c>
      <c r="R4" s="469"/>
      <c r="S4" s="469"/>
      <c r="T4" s="469"/>
      <c r="U4" s="469"/>
      <c r="V4" s="469"/>
      <c r="W4" s="469"/>
      <c r="X4" s="469"/>
      <c r="Y4" s="469"/>
      <c r="Z4" s="470"/>
      <c r="AA4" s="156"/>
      <c r="AB4" s="129"/>
      <c r="AC4" s="129"/>
    </row>
    <row r="5" spans="1:30" s="81" customFormat="1" ht="27" customHeight="1" x14ac:dyDescent="0.2">
      <c r="A5" s="130"/>
      <c r="C5" s="323" t="s">
        <v>46</v>
      </c>
      <c r="D5" s="131" t="s">
        <v>47</v>
      </c>
      <c r="E5" s="131" t="s">
        <v>298</v>
      </c>
      <c r="F5" s="131" t="s">
        <v>49</v>
      </c>
      <c r="G5" s="131" t="s">
        <v>50</v>
      </c>
      <c r="H5" s="131" t="s">
        <v>68</v>
      </c>
      <c r="I5" s="131" t="s">
        <v>10</v>
      </c>
      <c r="J5" s="131" t="s">
        <v>51</v>
      </c>
      <c r="K5" s="131" t="s">
        <v>52</v>
      </c>
      <c r="L5" s="131" t="s">
        <v>53</v>
      </c>
      <c r="M5" s="131" t="s">
        <v>376</v>
      </c>
      <c r="N5" s="131" t="s">
        <v>69</v>
      </c>
      <c r="O5" s="131" t="s">
        <v>70</v>
      </c>
      <c r="P5" s="132"/>
      <c r="Q5" s="134">
        <v>2020</v>
      </c>
      <c r="R5" s="135">
        <f>Q5+1</f>
        <v>2021</v>
      </c>
      <c r="S5" s="135">
        <f t="shared" ref="S5:Z5" si="0">R5+1</f>
        <v>2022</v>
      </c>
      <c r="T5" s="135">
        <f t="shared" si="0"/>
        <v>2023</v>
      </c>
      <c r="U5" s="135">
        <f t="shared" si="0"/>
        <v>2024</v>
      </c>
      <c r="V5" s="135">
        <f t="shared" si="0"/>
        <v>2025</v>
      </c>
      <c r="W5" s="135">
        <f t="shared" si="0"/>
        <v>2026</v>
      </c>
      <c r="X5" s="135">
        <f t="shared" si="0"/>
        <v>2027</v>
      </c>
      <c r="Y5" s="135">
        <f t="shared" si="0"/>
        <v>2028</v>
      </c>
      <c r="Z5" s="136">
        <f t="shared" si="0"/>
        <v>2029</v>
      </c>
      <c r="AA5" s="157" t="s">
        <v>71</v>
      </c>
      <c r="AB5" s="157" t="s">
        <v>59</v>
      </c>
      <c r="AC5" s="157" t="str">
        <f>F5</f>
        <v>Var uppstår nyttan?</v>
      </c>
      <c r="AD5" s="157" t="str">
        <f>D5</f>
        <v>Nytta</v>
      </c>
    </row>
    <row r="6" spans="1:30" s="4" customFormat="1" ht="27" customHeight="1" x14ac:dyDescent="0.2">
      <c r="A6" s="138"/>
      <c r="C6" s="324">
        <v>1</v>
      </c>
      <c r="D6" s="26"/>
      <c r="E6" s="26" t="s">
        <v>413</v>
      </c>
      <c r="F6" s="26"/>
      <c r="G6" s="26"/>
      <c r="H6" s="26"/>
      <c r="I6" s="26"/>
      <c r="J6" s="336">
        <v>6000</v>
      </c>
      <c r="K6" s="336"/>
      <c r="L6" s="336">
        <v>400</v>
      </c>
      <c r="M6" s="336"/>
      <c r="N6" s="26" t="s">
        <v>92</v>
      </c>
      <c r="O6" s="158">
        <f>IFERROR(1*LEFT(N6,FIND(":",N6)-1),0)</f>
        <v>3</v>
      </c>
      <c r="P6" s="13"/>
      <c r="Q6" s="43"/>
      <c r="R6" s="43"/>
      <c r="S6" s="43"/>
      <c r="T6" s="43"/>
      <c r="U6" s="43"/>
      <c r="V6" s="43"/>
      <c r="W6" s="43"/>
      <c r="X6" s="43"/>
      <c r="Y6" s="40"/>
      <c r="Z6" s="40"/>
      <c r="AA6" s="142">
        <f t="shared" ref="AA6:AA20" si="1">O6</f>
        <v>3</v>
      </c>
      <c r="AB6" s="142" t="str">
        <f>AD6 &amp; " @ " &amp; AC6</f>
        <v>(blank) @ (blank)</v>
      </c>
      <c r="AC6" s="142" t="str">
        <f>IF(F6="","(blank)",F6)</f>
        <v>(blank)</v>
      </c>
      <c r="AD6" s="159" t="str">
        <f>IF(D6="","(blank)",D6)</f>
        <v>(blank)</v>
      </c>
    </row>
    <row r="7" spans="1:30" s="4" customFormat="1" ht="27" customHeight="1" x14ac:dyDescent="0.2">
      <c r="A7" s="138"/>
      <c r="C7" s="328">
        <v>2</v>
      </c>
      <c r="D7" s="31"/>
      <c r="E7" s="30" t="s">
        <v>422</v>
      </c>
      <c r="F7" s="30"/>
      <c r="G7" s="30"/>
      <c r="H7" s="30"/>
      <c r="I7" s="30"/>
      <c r="J7" s="337">
        <v>30000</v>
      </c>
      <c r="K7" s="337"/>
      <c r="L7" s="337">
        <v>6000</v>
      </c>
      <c r="M7" s="337"/>
      <c r="N7" s="30" t="s">
        <v>92</v>
      </c>
      <c r="O7" s="160">
        <f t="shared" ref="O7:O20" si="2">IFERROR(1*LEFT(N7,FIND(":",N7)-1),0)</f>
        <v>3</v>
      </c>
      <c r="P7" s="13"/>
      <c r="Q7" s="44"/>
      <c r="R7" s="44"/>
      <c r="S7" s="44"/>
      <c r="T7" s="44"/>
      <c r="U7" s="44"/>
      <c r="V7" s="44"/>
      <c r="W7" s="44"/>
      <c r="X7" s="44"/>
      <c r="Y7" s="29"/>
      <c r="Z7" s="29"/>
      <c r="AA7" s="148">
        <f t="shared" si="1"/>
        <v>3</v>
      </c>
      <c r="AB7" s="148" t="str">
        <f t="shared" ref="AB7:AB20" si="3">AD7 &amp; " @ " &amp; AC7</f>
        <v>(blank) @ (blank)</v>
      </c>
      <c r="AC7" s="148" t="str">
        <f t="shared" ref="AC7:AC20" si="4">IF(F7="","(blank)",F7)</f>
        <v>(blank)</v>
      </c>
      <c r="AD7" s="143" t="str">
        <f t="shared" ref="AD7:AD20" si="5">IF(D7="","(blank)",D7)</f>
        <v>(blank)</v>
      </c>
    </row>
    <row r="8" spans="1:30" s="4" customFormat="1" ht="27" customHeight="1" x14ac:dyDescent="0.2">
      <c r="A8" s="138"/>
      <c r="C8" s="328">
        <v>3</v>
      </c>
      <c r="D8" s="31"/>
      <c r="E8" s="30" t="s">
        <v>424</v>
      </c>
      <c r="F8" s="31"/>
      <c r="G8" s="31"/>
      <c r="H8" s="30"/>
      <c r="I8" s="30"/>
      <c r="J8" s="24">
        <v>36000</v>
      </c>
      <c r="K8" s="24"/>
      <c r="L8" s="24">
        <v>6400</v>
      </c>
      <c r="M8" s="24"/>
      <c r="N8" s="31" t="s">
        <v>92</v>
      </c>
      <c r="O8" s="161">
        <f t="shared" si="2"/>
        <v>3</v>
      </c>
      <c r="P8" s="13"/>
      <c r="Q8" s="44"/>
      <c r="R8" s="44"/>
      <c r="S8" s="44"/>
      <c r="T8" s="44"/>
      <c r="U8" s="44"/>
      <c r="V8" s="29"/>
      <c r="W8" s="29"/>
      <c r="X8" s="29"/>
      <c r="Y8" s="29"/>
      <c r="Z8" s="29"/>
      <c r="AA8" s="148">
        <f t="shared" si="1"/>
        <v>3</v>
      </c>
      <c r="AB8" s="148" t="str">
        <f t="shared" si="3"/>
        <v>(blank) @ (blank)</v>
      </c>
      <c r="AC8" s="148" t="str">
        <f t="shared" si="4"/>
        <v>(blank)</v>
      </c>
      <c r="AD8" s="143" t="str">
        <f t="shared" si="5"/>
        <v>(blank)</v>
      </c>
    </row>
    <row r="9" spans="1:30" s="4" customFormat="1" ht="27" customHeight="1" x14ac:dyDescent="0.2">
      <c r="A9" s="138"/>
      <c r="C9" s="328">
        <v>4</v>
      </c>
      <c r="D9" s="27"/>
      <c r="E9" s="27"/>
      <c r="F9" s="27"/>
      <c r="G9" s="27"/>
      <c r="H9" s="27"/>
      <c r="I9" s="27"/>
      <c r="J9" s="338"/>
      <c r="K9" s="338"/>
      <c r="L9" s="338"/>
      <c r="M9" s="338"/>
      <c r="N9" s="27"/>
      <c r="O9" s="162">
        <f t="shared" si="2"/>
        <v>0</v>
      </c>
      <c r="P9" s="13"/>
      <c r="Q9" s="44"/>
      <c r="R9" s="44"/>
      <c r="S9" s="29"/>
      <c r="T9" s="29"/>
      <c r="U9" s="29"/>
      <c r="V9" s="29"/>
      <c r="W9" s="29"/>
      <c r="X9" s="29"/>
      <c r="Y9" s="29"/>
      <c r="Z9" s="29"/>
      <c r="AA9" s="148">
        <f t="shared" si="1"/>
        <v>0</v>
      </c>
      <c r="AB9" s="148" t="str">
        <f t="shared" si="3"/>
        <v>(blank) @ (blank)</v>
      </c>
      <c r="AC9" s="148" t="str">
        <f t="shared" si="4"/>
        <v>(blank)</v>
      </c>
      <c r="AD9" s="143" t="str">
        <f t="shared" si="5"/>
        <v>(blank)</v>
      </c>
    </row>
    <row r="10" spans="1:30" s="4" customFormat="1" ht="27" customHeight="1" x14ac:dyDescent="0.2">
      <c r="A10" s="138"/>
      <c r="C10" s="325">
        <v>5</v>
      </c>
      <c r="D10" s="27"/>
      <c r="E10" s="27"/>
      <c r="F10" s="27"/>
      <c r="G10" s="27"/>
      <c r="H10" s="27"/>
      <c r="I10" s="27"/>
      <c r="J10" s="338"/>
      <c r="K10" s="338"/>
      <c r="L10" s="338"/>
      <c r="M10" s="406"/>
      <c r="N10" s="30"/>
      <c r="O10" s="162">
        <f t="shared" si="2"/>
        <v>0</v>
      </c>
      <c r="P10" s="13"/>
      <c r="Q10" s="44"/>
      <c r="R10" s="44"/>
      <c r="S10" s="29"/>
      <c r="T10" s="29"/>
      <c r="U10" s="29"/>
      <c r="V10" s="29"/>
      <c r="W10" s="29"/>
      <c r="X10" s="29"/>
      <c r="Y10" s="29"/>
      <c r="Z10" s="29"/>
      <c r="AA10" s="148">
        <f t="shared" si="1"/>
        <v>0</v>
      </c>
      <c r="AB10" s="148" t="str">
        <f t="shared" si="3"/>
        <v>(blank) @ (blank)</v>
      </c>
      <c r="AC10" s="148" t="str">
        <f t="shared" si="4"/>
        <v>(blank)</v>
      </c>
      <c r="AD10" s="143" t="str">
        <f t="shared" si="5"/>
        <v>(blank)</v>
      </c>
    </row>
    <row r="11" spans="1:30" s="4" customFormat="1" ht="27" customHeight="1" x14ac:dyDescent="0.2">
      <c r="A11" s="138"/>
      <c r="C11" s="325">
        <v>6</v>
      </c>
      <c r="D11" s="27"/>
      <c r="E11" s="27"/>
      <c r="F11" s="27"/>
      <c r="G11" s="27"/>
      <c r="H11" s="27"/>
      <c r="I11" s="27"/>
      <c r="J11" s="338"/>
      <c r="K11" s="338"/>
      <c r="L11" s="338"/>
      <c r="M11" s="338"/>
      <c r="N11" s="31"/>
      <c r="O11" s="162">
        <f t="shared" si="2"/>
        <v>0</v>
      </c>
      <c r="P11" s="13"/>
      <c r="Q11" s="44"/>
      <c r="R11" s="44"/>
      <c r="S11" s="29"/>
      <c r="T11" s="29"/>
      <c r="U11" s="29"/>
      <c r="V11" s="29"/>
      <c r="W11" s="29"/>
      <c r="X11" s="29"/>
      <c r="Y11" s="29"/>
      <c r="Z11" s="29"/>
      <c r="AA11" s="148">
        <f t="shared" si="1"/>
        <v>0</v>
      </c>
      <c r="AB11" s="148" t="str">
        <f t="shared" si="3"/>
        <v>(blank) @ (blank)</v>
      </c>
      <c r="AC11" s="148" t="str">
        <f t="shared" si="4"/>
        <v>(blank)</v>
      </c>
      <c r="AD11" s="143" t="str">
        <f t="shared" si="5"/>
        <v>(blank)</v>
      </c>
    </row>
    <row r="12" spans="1:30" s="4" customFormat="1" ht="27" customHeight="1" x14ac:dyDescent="0.2">
      <c r="A12" s="138"/>
      <c r="C12" s="325">
        <v>7</v>
      </c>
      <c r="D12" s="27"/>
      <c r="E12" s="27"/>
      <c r="F12" s="27"/>
      <c r="G12" s="27"/>
      <c r="H12" s="27"/>
      <c r="I12" s="27"/>
      <c r="J12" s="338"/>
      <c r="K12" s="338"/>
      <c r="L12" s="338"/>
      <c r="M12" s="338"/>
      <c r="N12" s="27"/>
      <c r="O12" s="162">
        <f t="shared" si="2"/>
        <v>0</v>
      </c>
      <c r="P12" s="13"/>
      <c r="Q12" s="44"/>
      <c r="R12" s="44"/>
      <c r="S12" s="29"/>
      <c r="T12" s="29"/>
      <c r="U12" s="29"/>
      <c r="V12" s="29"/>
      <c r="W12" s="29"/>
      <c r="X12" s="29"/>
      <c r="Y12" s="29"/>
      <c r="Z12" s="29"/>
      <c r="AA12" s="148">
        <f t="shared" si="1"/>
        <v>0</v>
      </c>
      <c r="AB12" s="148" t="str">
        <f t="shared" si="3"/>
        <v>(blank) @ (blank)</v>
      </c>
      <c r="AC12" s="148" t="str">
        <f t="shared" si="4"/>
        <v>(blank)</v>
      </c>
      <c r="AD12" s="143" t="str">
        <f t="shared" si="5"/>
        <v>(blank)</v>
      </c>
    </row>
    <row r="13" spans="1:30" s="4" customFormat="1" ht="27" customHeight="1" x14ac:dyDescent="0.2">
      <c r="A13" s="138"/>
      <c r="C13" s="325">
        <v>8</v>
      </c>
      <c r="D13" s="27"/>
      <c r="E13" s="27"/>
      <c r="F13" s="27"/>
      <c r="G13" s="27"/>
      <c r="H13" s="27"/>
      <c r="I13" s="27"/>
      <c r="J13" s="338"/>
      <c r="K13" s="338"/>
      <c r="L13" s="338"/>
      <c r="M13" s="406"/>
      <c r="N13" s="30"/>
      <c r="O13" s="162">
        <f t="shared" si="2"/>
        <v>0</v>
      </c>
      <c r="P13" s="13"/>
      <c r="Q13" s="44"/>
      <c r="R13" s="44"/>
      <c r="S13" s="29"/>
      <c r="T13" s="29"/>
      <c r="U13" s="29"/>
      <c r="V13" s="29"/>
      <c r="W13" s="29"/>
      <c r="X13" s="29"/>
      <c r="Y13" s="29"/>
      <c r="Z13" s="29"/>
      <c r="AA13" s="148">
        <f t="shared" si="1"/>
        <v>0</v>
      </c>
      <c r="AB13" s="148" t="str">
        <f t="shared" si="3"/>
        <v>(blank) @ (blank)</v>
      </c>
      <c r="AC13" s="148" t="str">
        <f t="shared" si="4"/>
        <v>(blank)</v>
      </c>
      <c r="AD13" s="143" t="str">
        <f t="shared" si="5"/>
        <v>(blank)</v>
      </c>
    </row>
    <row r="14" spans="1:30" s="4" customFormat="1" ht="27" customHeight="1" x14ac:dyDescent="0.2">
      <c r="A14" s="138"/>
      <c r="C14" s="325">
        <v>9</v>
      </c>
      <c r="D14" s="27"/>
      <c r="E14" s="27"/>
      <c r="F14" s="27"/>
      <c r="G14" s="27"/>
      <c r="H14" s="27"/>
      <c r="I14" s="27"/>
      <c r="J14" s="338"/>
      <c r="K14" s="338"/>
      <c r="L14" s="338"/>
      <c r="M14" s="338"/>
      <c r="N14" s="31"/>
      <c r="O14" s="162">
        <f t="shared" si="2"/>
        <v>0</v>
      </c>
      <c r="P14" s="13"/>
      <c r="Q14" s="44"/>
      <c r="R14" s="44"/>
      <c r="S14" s="29"/>
      <c r="T14" s="29"/>
      <c r="U14" s="29"/>
      <c r="V14" s="29"/>
      <c r="W14" s="29"/>
      <c r="X14" s="29"/>
      <c r="Y14" s="29"/>
      <c r="Z14" s="29"/>
      <c r="AA14" s="148">
        <f t="shared" si="1"/>
        <v>0</v>
      </c>
      <c r="AB14" s="148" t="str">
        <f t="shared" si="3"/>
        <v>(blank) @ (blank)</v>
      </c>
      <c r="AC14" s="148" t="str">
        <f t="shared" si="4"/>
        <v>(blank)</v>
      </c>
      <c r="AD14" s="143" t="str">
        <f t="shared" si="5"/>
        <v>(blank)</v>
      </c>
    </row>
    <row r="15" spans="1:30" s="4" customFormat="1" ht="27" customHeight="1" x14ac:dyDescent="0.2">
      <c r="A15" s="138"/>
      <c r="C15" s="325">
        <v>10</v>
      </c>
      <c r="D15" s="27"/>
      <c r="E15" s="27"/>
      <c r="F15" s="27"/>
      <c r="G15" s="27"/>
      <c r="H15" s="27"/>
      <c r="I15" s="27"/>
      <c r="J15" s="338"/>
      <c r="K15" s="338"/>
      <c r="L15" s="338"/>
      <c r="M15" s="338"/>
      <c r="N15" s="27"/>
      <c r="O15" s="162">
        <f t="shared" si="2"/>
        <v>0</v>
      </c>
      <c r="P15" s="13"/>
      <c r="Q15" s="44"/>
      <c r="R15" s="44"/>
      <c r="S15" s="29"/>
      <c r="T15" s="29"/>
      <c r="U15" s="29"/>
      <c r="V15" s="29"/>
      <c r="W15" s="29"/>
      <c r="X15" s="29"/>
      <c r="Y15" s="29"/>
      <c r="Z15" s="29"/>
      <c r="AA15" s="148">
        <f t="shared" si="1"/>
        <v>0</v>
      </c>
      <c r="AB15" s="148" t="str">
        <f t="shared" si="3"/>
        <v>(blank) @ (blank)</v>
      </c>
      <c r="AC15" s="148" t="str">
        <f t="shared" si="4"/>
        <v>(blank)</v>
      </c>
      <c r="AD15" s="143" t="str">
        <f t="shared" si="5"/>
        <v>(blank)</v>
      </c>
    </row>
    <row r="16" spans="1:30" s="4" customFormat="1" ht="27" customHeight="1" x14ac:dyDescent="0.2">
      <c r="A16" s="138"/>
      <c r="C16" s="325">
        <v>11</v>
      </c>
      <c r="D16" s="27"/>
      <c r="E16" s="27"/>
      <c r="F16" s="27"/>
      <c r="G16" s="27"/>
      <c r="H16" s="27"/>
      <c r="I16" s="27"/>
      <c r="J16" s="338"/>
      <c r="K16" s="338"/>
      <c r="L16" s="338"/>
      <c r="M16" s="406"/>
      <c r="N16" s="30"/>
      <c r="O16" s="162">
        <f t="shared" si="2"/>
        <v>0</v>
      </c>
      <c r="P16" s="13"/>
      <c r="Q16" s="44"/>
      <c r="R16" s="44"/>
      <c r="S16" s="29"/>
      <c r="T16" s="29"/>
      <c r="U16" s="29"/>
      <c r="V16" s="29"/>
      <c r="W16" s="29"/>
      <c r="X16" s="29"/>
      <c r="Y16" s="29"/>
      <c r="Z16" s="29"/>
      <c r="AA16" s="148">
        <f t="shared" si="1"/>
        <v>0</v>
      </c>
      <c r="AB16" s="148" t="str">
        <f t="shared" si="3"/>
        <v>(blank) @ (blank)</v>
      </c>
      <c r="AC16" s="148" t="str">
        <f t="shared" si="4"/>
        <v>(blank)</v>
      </c>
      <c r="AD16" s="143" t="str">
        <f t="shared" si="5"/>
        <v>(blank)</v>
      </c>
    </row>
    <row r="17" spans="1:30" s="4" customFormat="1" ht="27" customHeight="1" x14ac:dyDescent="0.2">
      <c r="A17" s="138"/>
      <c r="C17" s="325">
        <v>12</v>
      </c>
      <c r="D17" s="27"/>
      <c r="E17" s="27"/>
      <c r="F17" s="27"/>
      <c r="G17" s="27"/>
      <c r="H17" s="27"/>
      <c r="I17" s="27"/>
      <c r="J17" s="338"/>
      <c r="K17" s="338"/>
      <c r="L17" s="338"/>
      <c r="M17" s="338"/>
      <c r="N17" s="31"/>
      <c r="O17" s="162">
        <f t="shared" si="2"/>
        <v>0</v>
      </c>
      <c r="P17" s="13"/>
      <c r="Q17" s="44"/>
      <c r="R17" s="44"/>
      <c r="S17" s="29"/>
      <c r="T17" s="29"/>
      <c r="U17" s="29"/>
      <c r="V17" s="29"/>
      <c r="W17" s="29"/>
      <c r="X17" s="29"/>
      <c r="Y17" s="29"/>
      <c r="Z17" s="29"/>
      <c r="AA17" s="148">
        <f t="shared" si="1"/>
        <v>0</v>
      </c>
      <c r="AB17" s="148" t="str">
        <f t="shared" si="3"/>
        <v>(blank) @ (blank)</v>
      </c>
      <c r="AC17" s="148" t="str">
        <f t="shared" si="4"/>
        <v>(blank)</v>
      </c>
      <c r="AD17" s="143" t="str">
        <f t="shared" si="5"/>
        <v>(blank)</v>
      </c>
    </row>
    <row r="18" spans="1:30" s="4" customFormat="1" ht="27" customHeight="1" x14ac:dyDescent="0.2">
      <c r="A18" s="138"/>
      <c r="C18" s="325">
        <v>13</v>
      </c>
      <c r="D18" s="27"/>
      <c r="E18" s="27"/>
      <c r="F18" s="27"/>
      <c r="G18" s="27"/>
      <c r="H18" s="27"/>
      <c r="I18" s="27"/>
      <c r="J18" s="338"/>
      <c r="K18" s="338"/>
      <c r="L18" s="338"/>
      <c r="M18" s="338"/>
      <c r="N18" s="27"/>
      <c r="O18" s="162">
        <f t="shared" si="2"/>
        <v>0</v>
      </c>
      <c r="P18" s="13"/>
      <c r="Q18" s="44"/>
      <c r="R18" s="44"/>
      <c r="S18" s="29"/>
      <c r="T18" s="29"/>
      <c r="U18" s="29"/>
      <c r="V18" s="29"/>
      <c r="W18" s="29"/>
      <c r="X18" s="29"/>
      <c r="Y18" s="29"/>
      <c r="Z18" s="29"/>
      <c r="AA18" s="148">
        <f t="shared" si="1"/>
        <v>0</v>
      </c>
      <c r="AB18" s="148" t="str">
        <f t="shared" si="3"/>
        <v>(blank) @ (blank)</v>
      </c>
      <c r="AC18" s="148" t="str">
        <f t="shared" si="4"/>
        <v>(blank)</v>
      </c>
      <c r="AD18" s="143" t="str">
        <f t="shared" si="5"/>
        <v>(blank)</v>
      </c>
    </row>
    <row r="19" spans="1:30" s="4" customFormat="1" ht="27" customHeight="1" x14ac:dyDescent="0.2">
      <c r="A19" s="138"/>
      <c r="C19" s="325">
        <v>14</v>
      </c>
      <c r="D19" s="27"/>
      <c r="E19" s="27"/>
      <c r="F19" s="27"/>
      <c r="G19" s="27"/>
      <c r="H19" s="27"/>
      <c r="I19" s="27"/>
      <c r="J19" s="338"/>
      <c r="K19" s="338"/>
      <c r="L19" s="338"/>
      <c r="M19" s="338"/>
      <c r="N19" s="27"/>
      <c r="O19" s="162">
        <f t="shared" si="2"/>
        <v>0</v>
      </c>
      <c r="P19" s="13"/>
      <c r="Q19" s="44"/>
      <c r="R19" s="44"/>
      <c r="S19" s="29"/>
      <c r="T19" s="29"/>
      <c r="U19" s="29"/>
      <c r="V19" s="29"/>
      <c r="W19" s="29"/>
      <c r="X19" s="29"/>
      <c r="Y19" s="29"/>
      <c r="Z19" s="29"/>
      <c r="AA19" s="148">
        <f t="shared" si="1"/>
        <v>0</v>
      </c>
      <c r="AB19" s="148" t="str">
        <f t="shared" si="3"/>
        <v>(blank) @ (blank)</v>
      </c>
      <c r="AC19" s="148" t="str">
        <f t="shared" si="4"/>
        <v>(blank)</v>
      </c>
      <c r="AD19" s="143" t="str">
        <f t="shared" si="5"/>
        <v>(blank)</v>
      </c>
    </row>
    <row r="20" spans="1:30" s="4" customFormat="1" ht="27" customHeight="1" x14ac:dyDescent="0.2">
      <c r="A20" s="138"/>
      <c r="C20" s="329">
        <v>15</v>
      </c>
      <c r="D20" s="32"/>
      <c r="E20" s="32"/>
      <c r="F20" s="32"/>
      <c r="G20" s="32"/>
      <c r="H20" s="32"/>
      <c r="I20" s="32"/>
      <c r="J20" s="339"/>
      <c r="K20" s="339"/>
      <c r="L20" s="339"/>
      <c r="M20" s="339"/>
      <c r="N20" s="32"/>
      <c r="O20" s="163">
        <f t="shared" si="2"/>
        <v>0</v>
      </c>
      <c r="P20" s="13"/>
      <c r="Q20" s="45"/>
      <c r="R20" s="41"/>
      <c r="S20" s="41"/>
      <c r="T20" s="41"/>
      <c r="U20" s="41"/>
      <c r="V20" s="41"/>
      <c r="W20" s="41"/>
      <c r="X20" s="41"/>
      <c r="Y20" s="41"/>
      <c r="Z20" s="41"/>
      <c r="AA20" s="148">
        <f t="shared" si="1"/>
        <v>0</v>
      </c>
      <c r="AB20" s="148" t="str">
        <f t="shared" si="3"/>
        <v>(blank) @ (blank)</v>
      </c>
      <c r="AC20" s="148" t="str">
        <f t="shared" si="4"/>
        <v>(blank)</v>
      </c>
      <c r="AD20" s="143" t="str">
        <f t="shared" si="5"/>
        <v>(blank)</v>
      </c>
    </row>
    <row r="21" spans="1:30" x14ac:dyDescent="0.2">
      <c r="A21" s="118"/>
      <c r="B21" s="1"/>
      <c r="AB21" s="1"/>
      <c r="AC21" s="1"/>
      <c r="AD21" s="1"/>
    </row>
    <row r="22" spans="1:30" x14ac:dyDescent="0.2">
      <c r="A22" s="118"/>
      <c r="B22" s="1"/>
    </row>
  </sheetData>
  <sheetProtection sheet="1" selectLockedCells="1"/>
  <customSheetViews>
    <customSheetView guid="{C2C00746-FA4F-4E5C-AD43-BEA5EA13B936}" showGridLines="0" hiddenColumns="1">
      <pane xSplit="5" topLeftCell="M1" activePane="topRight" state="frozen"/>
      <selection pane="topRight"/>
      <pageMargins left="0" right="0" top="0" bottom="0" header="0" footer="0"/>
      <pageSetup paperSize="9" orientation="portrait" r:id="rId1"/>
    </customSheetView>
  </customSheetViews>
  <mergeCells count="1">
    <mergeCell ref="Q4:Z4"/>
  </mergeCells>
  <dataValidations count="4">
    <dataValidation type="list" allowBlank="1" showInputMessage="1" showErrorMessage="1" sqref="N6:N20" xr:uid="{00000000-0002-0000-0300-000000000000}">
      <formula1>NyttaBetydelse</formula1>
    </dataValidation>
    <dataValidation type="list" allowBlank="1" showInputMessage="1" showErrorMessage="1" sqref="F6:F20" xr:uid="{00000000-0002-0000-0300-000001000000}">
      <formula1>Intressenter</formula1>
    </dataValidation>
    <dataValidation type="decimal" operator="greaterThanOrEqual" allowBlank="1" showInputMessage="1" showErrorMessage="1" sqref="Q6:Z20" xr:uid="{00000000-0002-0000-0300-000002000000}">
      <formula1>0</formula1>
    </dataValidation>
    <dataValidation type="list" allowBlank="1" showInputMessage="1" showErrorMessage="1" sqref="D6:D20" xr:uid="{00000000-0002-0000-0300-000003000000}">
      <formula1>NyttaKvalitativKlassificering</formula1>
    </dataValidation>
  </dataValidations>
  <pageMargins left="0.25" right="0.25" top="0.75" bottom="0.75" header="0.3" footer="0.3"/>
  <pageSetup paperSize="8" scale="60" orientation="landscape" r:id="rId2"/>
  <extLst>
    <ext xmlns:x14="http://schemas.microsoft.com/office/spreadsheetml/2009/9/main" uri="{78C0D931-6437-407d-A8EE-F0AAD7539E65}">
      <x14:conditionalFormattings>
        <x14:conditionalFormatting xmlns:xm="http://schemas.microsoft.com/office/excel/2006/main">
          <x14:cfRule type="expression" priority="2" id="{A46A0989-C508-4194-B923-02CDA3CCC7E1}">
            <xm:f>OR(Q$5&lt;Grunddata!$D$12, Q$5&gt;=Grunddata!$D$12+Grunddata!$D$13)</xm:f>
            <x14:dxf>
              <font>
                <b val="0"/>
                <i/>
                <color theme="0" tint="-0.499984740745262"/>
              </font>
            </x14:dxf>
          </x14:cfRule>
          <xm:sqref>Q5:Z5</xm:sqref>
        </x14:conditionalFormatting>
        <x14:conditionalFormatting xmlns:xm="http://schemas.microsoft.com/office/excel/2006/main">
          <x14:cfRule type="expression" priority="3" id="{D92AB3B0-326F-4080-B746-C253565C03DE}">
            <xm:f>OR(Q$5&lt;Grunddata!$D$12, Q$5&gt;=Grunddata!$D$12+Grunddata!$D$13)</xm:f>
            <x14:dxf>
              <font>
                <b val="0"/>
                <i/>
                <color theme="1" tint="0.499984740745262"/>
              </font>
              <fill>
                <patternFill>
                  <bgColor theme="0" tint="-0.14996795556505021"/>
                </patternFill>
              </fill>
              <border>
                <left style="thin">
                  <color theme="0"/>
                </left>
                <right style="thin">
                  <color theme="0"/>
                </right>
              </border>
            </x14:dxf>
          </x14:cfRule>
          <xm:sqref>Q6:Z20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tabColor rgb="FFCB4A64"/>
  </sheetPr>
  <dimension ref="A1:AO22"/>
  <sheetViews>
    <sheetView showGridLines="0" topLeftCell="A4" zoomScale="90" zoomScaleNormal="90" workbookViewId="0">
      <pane xSplit="5" topLeftCell="F1" activePane="topRight" state="frozen"/>
      <selection activeCell="E31" sqref="E31"/>
      <selection pane="topRight" activeCell="N13" sqref="N13"/>
    </sheetView>
  </sheetViews>
  <sheetFormatPr baseColWidth="10" defaultColWidth="9.1640625" defaultRowHeight="15" x14ac:dyDescent="0.2"/>
  <cols>
    <col min="1" max="1" width="2.33203125" style="189" customWidth="1"/>
    <col min="2" max="2" width="2.33203125" customWidth="1"/>
    <col min="3" max="3" width="4.5" style="326" customWidth="1"/>
    <col min="4" max="4" width="22.5" style="1" customWidth="1"/>
    <col min="5" max="5" width="37.6640625" style="1" customWidth="1"/>
    <col min="6" max="6" width="31.5" style="1" customWidth="1"/>
    <col min="7" max="7" width="2.33203125" style="1" customWidth="1"/>
    <col min="8" max="8" width="16.6640625" style="1" customWidth="1"/>
    <col min="9" max="18" width="9.5" style="1" customWidth="1"/>
    <col min="19" max="19" width="14.33203125" style="1" customWidth="1"/>
    <col min="20" max="21" width="8.5" style="1" customWidth="1"/>
    <col min="22" max="22" width="12.1640625" style="1" customWidth="1"/>
    <col min="23" max="23" width="17.83203125" style="1" customWidth="1"/>
    <col min="24" max="33" width="9.5" style="1" hidden="1" customWidth="1"/>
    <col min="34" max="34" width="19.83203125" style="1" hidden="1" customWidth="1"/>
    <col min="35" max="36" width="8.5" style="1" hidden="1" customWidth="1"/>
    <col min="37" max="39" width="12.1640625" style="1" hidden="1" customWidth="1"/>
    <col min="40" max="40" width="16" style="1" hidden="1" customWidth="1"/>
    <col min="41" max="41" width="0.5" style="1" hidden="1" customWidth="1"/>
    <col min="42" max="16384" width="9.1640625" style="1"/>
  </cols>
  <sheetData>
    <row r="1" spans="1:41" ht="45" customHeight="1" x14ac:dyDescent="0.15">
      <c r="A1" s="164"/>
      <c r="B1" s="1"/>
      <c r="C1" s="165" t="s">
        <v>76</v>
      </c>
      <c r="D1" s="7"/>
      <c r="E1" s="6"/>
      <c r="F1" s="5"/>
      <c r="G1" s="5"/>
      <c r="I1" s="5"/>
      <c r="J1" s="5"/>
      <c r="K1" s="5"/>
      <c r="L1" s="5"/>
      <c r="M1" s="5"/>
      <c r="N1" s="5"/>
      <c r="O1" s="5"/>
      <c r="P1" s="5"/>
      <c r="Q1" s="5"/>
      <c r="R1" s="5"/>
      <c r="S1" s="166"/>
      <c r="T1" s="5"/>
      <c r="U1" s="5"/>
      <c r="V1" s="5"/>
      <c r="W1" s="5"/>
      <c r="X1" s="5"/>
      <c r="Y1" s="5"/>
      <c r="Z1" s="5"/>
      <c r="AA1" s="5"/>
      <c r="AB1" s="5"/>
      <c r="AC1" s="5"/>
      <c r="AD1" s="5"/>
      <c r="AE1" s="5"/>
      <c r="AF1" s="5"/>
      <c r="AG1" s="5"/>
      <c r="AH1" s="5"/>
      <c r="AI1" s="5"/>
      <c r="AJ1" s="5"/>
      <c r="AK1" s="5"/>
      <c r="AL1" s="5"/>
      <c r="AM1" s="5"/>
    </row>
    <row r="2" spans="1:41" ht="22.5" customHeight="1" x14ac:dyDescent="0.15">
      <c r="A2" s="164"/>
      <c r="B2" s="1"/>
      <c r="C2" s="52" t="s">
        <v>77</v>
      </c>
      <c r="D2" s="6"/>
      <c r="F2" s="5"/>
      <c r="G2" s="5"/>
      <c r="H2" s="5"/>
      <c r="I2" s="5"/>
      <c r="J2" s="5"/>
      <c r="K2" s="5"/>
      <c r="L2" s="5"/>
      <c r="M2" s="5"/>
      <c r="N2" s="5"/>
      <c r="O2" s="5"/>
    </row>
    <row r="3" spans="1:41" ht="7.5" customHeight="1" x14ac:dyDescent="0.15">
      <c r="A3" s="164"/>
      <c r="B3" s="1"/>
      <c r="C3" s="321"/>
      <c r="D3" s="6"/>
      <c r="F3" s="5"/>
      <c r="G3" s="5"/>
      <c r="H3" s="5"/>
      <c r="I3" s="5"/>
      <c r="J3" s="5"/>
      <c r="K3" s="5"/>
      <c r="L3" s="5"/>
      <c r="M3" s="5"/>
      <c r="N3" s="5"/>
      <c r="O3" s="5"/>
    </row>
    <row r="4" spans="1:41" ht="51" customHeight="1" x14ac:dyDescent="0.15">
      <c r="A4" s="164"/>
      <c r="B4" s="1"/>
      <c r="C4" s="322"/>
      <c r="D4" s="122" t="s">
        <v>78</v>
      </c>
      <c r="E4" s="121" t="s">
        <v>79</v>
      </c>
      <c r="F4" s="122" t="s">
        <v>301</v>
      </c>
      <c r="G4" s="167"/>
      <c r="H4" s="156"/>
      <c r="I4" s="460" t="s">
        <v>302</v>
      </c>
      <c r="J4" s="462"/>
      <c r="K4" s="462"/>
      <c r="L4" s="462"/>
      <c r="M4" s="462"/>
      <c r="N4" s="462"/>
      <c r="O4" s="462"/>
      <c r="P4" s="462"/>
      <c r="Q4" s="168"/>
      <c r="R4" s="169"/>
      <c r="S4" s="35"/>
      <c r="T4" s="460" t="s">
        <v>42</v>
      </c>
      <c r="U4" s="461"/>
      <c r="V4" s="128"/>
      <c r="W4" s="123" t="s">
        <v>43</v>
      </c>
      <c r="X4" s="471" t="s">
        <v>80</v>
      </c>
      <c r="Y4" s="462"/>
      <c r="Z4" s="462"/>
      <c r="AA4" s="462"/>
      <c r="AB4" s="462"/>
      <c r="AC4" s="462"/>
      <c r="AD4" s="462"/>
      <c r="AE4" s="462"/>
      <c r="AF4" s="462"/>
      <c r="AG4" s="461"/>
      <c r="AH4" s="122" t="s">
        <v>81</v>
      </c>
      <c r="AI4" s="463"/>
      <c r="AJ4" s="464"/>
      <c r="AK4" s="128"/>
      <c r="AL4" s="129"/>
      <c r="AM4" s="129"/>
    </row>
    <row r="5" spans="1:41" s="81" customFormat="1" ht="27" customHeight="1" x14ac:dyDescent="0.2">
      <c r="A5" s="170"/>
      <c r="C5" s="323" t="s">
        <v>46</v>
      </c>
      <c r="D5" s="131" t="s">
        <v>82</v>
      </c>
      <c r="E5" s="131" t="s">
        <v>300</v>
      </c>
      <c r="F5" s="131" t="s">
        <v>83</v>
      </c>
      <c r="G5" s="132"/>
      <c r="H5" s="133" t="s">
        <v>10</v>
      </c>
      <c r="I5" s="171">
        <v>2020</v>
      </c>
      <c r="J5" s="171">
        <f>I5+1</f>
        <v>2021</v>
      </c>
      <c r="K5" s="171">
        <f t="shared" ref="K5:R5" si="0">J5+1</f>
        <v>2022</v>
      </c>
      <c r="L5" s="171">
        <f t="shared" si="0"/>
        <v>2023</v>
      </c>
      <c r="M5" s="171">
        <f t="shared" si="0"/>
        <v>2024</v>
      </c>
      <c r="N5" s="171">
        <f t="shared" si="0"/>
        <v>2025</v>
      </c>
      <c r="O5" s="171">
        <f t="shared" si="0"/>
        <v>2026</v>
      </c>
      <c r="P5" s="171">
        <f t="shared" si="0"/>
        <v>2027</v>
      </c>
      <c r="Q5" s="171">
        <f t="shared" si="0"/>
        <v>2028</v>
      </c>
      <c r="R5" s="172">
        <f t="shared" si="0"/>
        <v>2029</v>
      </c>
      <c r="S5" s="135" t="s">
        <v>54</v>
      </c>
      <c r="T5" s="171" t="s">
        <v>55</v>
      </c>
      <c r="U5" s="171" t="s">
        <v>56</v>
      </c>
      <c r="V5" s="135" t="s">
        <v>84</v>
      </c>
      <c r="W5" s="135" t="s">
        <v>58</v>
      </c>
      <c r="X5" s="173">
        <f>I5</f>
        <v>2020</v>
      </c>
      <c r="Y5" s="171">
        <f>X5+1</f>
        <v>2021</v>
      </c>
      <c r="Z5" s="171">
        <f t="shared" ref="Z5:AG5" si="1">Y5+1</f>
        <v>2022</v>
      </c>
      <c r="AA5" s="171">
        <f t="shared" si="1"/>
        <v>2023</v>
      </c>
      <c r="AB5" s="171">
        <f t="shared" si="1"/>
        <v>2024</v>
      </c>
      <c r="AC5" s="171">
        <f t="shared" si="1"/>
        <v>2025</v>
      </c>
      <c r="AD5" s="171">
        <f t="shared" si="1"/>
        <v>2026</v>
      </c>
      <c r="AE5" s="171">
        <f t="shared" si="1"/>
        <v>2027</v>
      </c>
      <c r="AF5" s="171">
        <f t="shared" si="1"/>
        <v>2028</v>
      </c>
      <c r="AG5" s="172">
        <f t="shared" si="1"/>
        <v>2029</v>
      </c>
      <c r="AH5" s="135" t="s">
        <v>54</v>
      </c>
      <c r="AI5" s="171" t="s">
        <v>55</v>
      </c>
      <c r="AJ5" s="171" t="s">
        <v>56</v>
      </c>
      <c r="AK5" s="135" t="s">
        <v>84</v>
      </c>
      <c r="AL5" s="135" t="s">
        <v>30</v>
      </c>
      <c r="AM5" s="135" t="s">
        <v>48</v>
      </c>
      <c r="AN5" s="174" t="s">
        <v>85</v>
      </c>
      <c r="AO5" s="135" t="s">
        <v>86</v>
      </c>
    </row>
    <row r="6" spans="1:41" s="4" customFormat="1" ht="29.25" customHeight="1" x14ac:dyDescent="0.2">
      <c r="A6" s="175"/>
      <c r="C6" s="324">
        <v>1</v>
      </c>
      <c r="D6" s="26" t="s">
        <v>87</v>
      </c>
      <c r="E6" s="26" t="s">
        <v>400</v>
      </c>
      <c r="F6" s="26" t="s">
        <v>395</v>
      </c>
      <c r="G6" s="13"/>
      <c r="H6" s="46" t="s">
        <v>278</v>
      </c>
      <c r="I6" s="76">
        <v>25</v>
      </c>
      <c r="J6" s="76"/>
      <c r="K6" s="76"/>
      <c r="L6" s="76"/>
      <c r="M6" s="76"/>
      <c r="N6" s="76"/>
      <c r="O6" s="76"/>
      <c r="P6" s="76"/>
      <c r="Q6" s="76"/>
      <c r="R6" s="76"/>
      <c r="S6" s="176">
        <f>SUMIFS(I6:R6,I$5:R$5,"&gt;=" &amp; Grunddata!$D$12,I$5:R$5, "&lt;" &amp; Grunddata!$D$12+Grunddata!$D$13)</f>
        <v>25</v>
      </c>
      <c r="T6" s="33"/>
      <c r="U6" s="33"/>
      <c r="V6" s="140" t="str">
        <f>IF(OR(ISBLANK(T6),ISBLANK(S6),ISBLANK(U6)),"",(T6+U6+3*S6)/5)</f>
        <v/>
      </c>
      <c r="W6" s="141">
        <f>IF(OR(ISBLANK(S6),S6=0),"",(U6-T6)/5/S6)</f>
        <v>0</v>
      </c>
      <c r="X6" s="177">
        <f t="shared" ref="X6:X20" si="2">IF($H6=KostnadEnhetInternaTimmar,I6*Intern_kostnad_per_timme/1000,IF($H6=KostnadEnhetExternaTimmar,I6*Extern_kostnad_per_timme/1000,I6))</f>
        <v>25</v>
      </c>
      <c r="Y6" s="178">
        <f t="shared" ref="Y6:Z20" si="3">IF($H6=KostnadEnhetInternaTimmar,J6*Intern_kostnad_per_timme/1000,IF($H6=KostnadEnhetExternaTimmar,J6*Extern_kostnad_per_timme/1000,J6))</f>
        <v>0</v>
      </c>
      <c r="Z6" s="178">
        <f t="shared" si="3"/>
        <v>0</v>
      </c>
      <c r="AA6" s="178">
        <f t="shared" ref="AA6:AA20" si="4">IF($H6=KostnadEnhetInternaTimmar,L6*Intern_kostnad_per_timme/1000,IF($H6=KostnadEnhetExternaTimmar,L6*Extern_kostnad_per_timme/1000,L6))</f>
        <v>0</v>
      </c>
      <c r="AB6" s="178">
        <f t="shared" ref="AB6:AB20" si="5">IF($H6=KostnadEnhetInternaTimmar,M6*Intern_kostnad_per_timme/1000,IF($H6=KostnadEnhetExternaTimmar,M6*Extern_kostnad_per_timme/1000,M6))</f>
        <v>0</v>
      </c>
      <c r="AC6" s="178">
        <f t="shared" ref="AC6:AC20" si="6">IF($H6=KostnadEnhetInternaTimmar,N6*Intern_kostnad_per_timme/1000,IF($H6=KostnadEnhetExternaTimmar,N6*Extern_kostnad_per_timme/1000,N6))</f>
        <v>0</v>
      </c>
      <c r="AD6" s="178">
        <f t="shared" ref="AD6:AD20" si="7">IF($H6=KostnadEnhetInternaTimmar,O6*Intern_kostnad_per_timme/1000,IF($H6=KostnadEnhetExternaTimmar,O6*Extern_kostnad_per_timme/1000,O6))</f>
        <v>0</v>
      </c>
      <c r="AE6" s="178">
        <f t="shared" ref="AE6:AE20" si="8">IF($H6=KostnadEnhetInternaTimmar,P6*Intern_kostnad_per_timme/1000,IF($H6=KostnadEnhetExternaTimmar,P6*Extern_kostnad_per_timme/1000,P6))</f>
        <v>0</v>
      </c>
      <c r="AF6" s="178">
        <f t="shared" ref="AF6:AF20" si="9">IF($H6=KostnadEnhetInternaTimmar,Q6*Intern_kostnad_per_timme/1000,IF($H6=KostnadEnhetExternaTimmar,Q6*Extern_kostnad_per_timme/1000,Q6))</f>
        <v>0</v>
      </c>
      <c r="AG6" s="178">
        <f t="shared" ref="AG6:AG20" si="10">IF($H6=KostnadEnhetInternaTimmar,R6*Intern_kostnad_per_timme/1000,IF($H6=KostnadEnhetExternaTimmar,R6*Extern_kostnad_per_timme/1000,R6))</f>
        <v>0</v>
      </c>
      <c r="AH6" s="179">
        <f>SUM(X6:AG6)</f>
        <v>25</v>
      </c>
      <c r="AI6" s="178">
        <f>IF(ISBLANK(T6),$AH6, IF($H6=KostnadEnhetInternaTimmar,T6*Intern_kostnad_per_timme/1000,IF($H6=KostnadEnhetExternaTimmar,T6*Extern_kostnad_per_timme/1000,T6)))</f>
        <v>25</v>
      </c>
      <c r="AJ6" s="178">
        <f>IF(ISBLANK(U6),$AH6, IF($H6=KostnadEnhetInternaTimmar,U6*Intern_kostnad_per_timme/1000,IF($H6=KostnadEnhetExternaTimmar,U6*Extern_kostnad_per_timme/1000,U6)))</f>
        <v>25</v>
      </c>
      <c r="AK6" s="178">
        <f>IF(OR(ISBLANK(AI6),ISBLANK(AH6),ISBLANK(AJ6)),"",(AI6+AJ6+3*AH6)/5)</f>
        <v>25</v>
      </c>
      <c r="AL6" s="178" t="str">
        <f>IF(F6="","(blank)",F6)</f>
        <v>VO Digitalisering och medicinsk teknik</v>
      </c>
      <c r="AM6" s="178" t="str">
        <f t="shared" ref="AM6:AM20" si="11">IF(E6="","(blank)",E6)</f>
        <v>Anslutningsavgift patientportal (inkorg/avisering i 1177)</v>
      </c>
      <c r="AN6" s="178" t="str">
        <f t="shared" ref="AN6:AN20" si="12">IF(D6="","(blank)",D6)</f>
        <v>Införande</v>
      </c>
      <c r="AO6" s="143" t="e">
        <f>IF(#REF!="","(blank)",#REF!)</f>
        <v>#REF!</v>
      </c>
    </row>
    <row r="7" spans="1:41" s="4" customFormat="1" ht="27" customHeight="1" x14ac:dyDescent="0.2">
      <c r="A7" s="175"/>
      <c r="C7" s="325">
        <v>2</v>
      </c>
      <c r="D7" s="27" t="s">
        <v>87</v>
      </c>
      <c r="E7" s="27" t="s">
        <v>401</v>
      </c>
      <c r="F7" s="27" t="s">
        <v>395</v>
      </c>
      <c r="G7" s="13"/>
      <c r="H7" s="47" t="s">
        <v>278</v>
      </c>
      <c r="I7" s="77">
        <v>55</v>
      </c>
      <c r="J7" s="77"/>
      <c r="K7" s="77"/>
      <c r="L7" s="77"/>
      <c r="M7" s="77"/>
      <c r="N7" s="77"/>
      <c r="O7" s="77"/>
      <c r="P7" s="77"/>
      <c r="Q7" s="77"/>
      <c r="R7" s="77"/>
      <c r="S7" s="180">
        <f>SUMIFS(I7:R7,I$5:R$5,"&gt;=" &amp; Grunddata!$D$12,I$5:R$5, "&lt;" &amp; Grunddata!$D$12+Grunddata!$D$13)</f>
        <v>55</v>
      </c>
      <c r="T7" s="34"/>
      <c r="U7" s="34"/>
      <c r="V7" s="146" t="str">
        <f t="shared" ref="V7:V20" si="13">IF(OR(ISBLANK(T7),ISBLANK(S7),ISBLANK(U7)),"",(T7+U7+3*S7)/5)</f>
        <v/>
      </c>
      <c r="W7" s="147">
        <f t="shared" ref="W7:W20" si="14">IF(OR(ISBLANK(S7),S7=0),"",(U7-T7)/5/S7)</f>
        <v>0</v>
      </c>
      <c r="X7" s="182">
        <f t="shared" si="2"/>
        <v>55</v>
      </c>
      <c r="Y7" s="143">
        <f t="shared" si="3"/>
        <v>0</v>
      </c>
      <c r="Z7" s="143">
        <f t="shared" ref="Z7:Z20" si="15">IF($H7=KostnadEnhetInternaTimmar,K7*Intern_kostnad_per_timme/1000,IF($H7=KostnadEnhetExternaTimmar,K7*Extern_kostnad_per_timme/1000,K7))</f>
        <v>0</v>
      </c>
      <c r="AA7" s="143">
        <f t="shared" si="4"/>
        <v>0</v>
      </c>
      <c r="AB7" s="143">
        <f t="shared" si="5"/>
        <v>0</v>
      </c>
      <c r="AC7" s="143">
        <f t="shared" si="6"/>
        <v>0</v>
      </c>
      <c r="AD7" s="143">
        <f t="shared" si="7"/>
        <v>0</v>
      </c>
      <c r="AE7" s="143">
        <f t="shared" si="8"/>
        <v>0</v>
      </c>
      <c r="AF7" s="143">
        <f t="shared" si="9"/>
        <v>0</v>
      </c>
      <c r="AG7" s="143">
        <f t="shared" si="10"/>
        <v>0</v>
      </c>
      <c r="AH7" s="153">
        <f t="shared" ref="AH7:AH20" si="16">SUM(X7:AG7)</f>
        <v>55</v>
      </c>
      <c r="AI7" s="143">
        <f>IF(ISBLANK(T7),$S7, IF($H7='-Admin-'!$C$21,T7*Grunddata!$D$15/1000,IF($H7='-Admin-'!$C$22,T7*Grunddata!$D$16/1000,T7)))</f>
        <v>55</v>
      </c>
      <c r="AJ7" s="143">
        <f>IF(ISBLANK(U7),$S7, IF($H7='-Admin-'!$C$21,U7*Grunddata!$D$15/1000,IF($H7='-Admin-'!$C$22,U7*Grunddata!$D$16/1000,U7)))</f>
        <v>55</v>
      </c>
      <c r="AK7" s="143">
        <f t="shared" ref="AK7:AK20" si="17">IF(OR(ISBLANK(AI7),ISBLANK(AH7),ISBLANK(AJ7)),"",(AI7+AJ7+3*AH7)/5)</f>
        <v>55</v>
      </c>
      <c r="AL7" s="143" t="str">
        <f t="shared" ref="AL7:AL20" si="18">IF(F7="","(blank)",F7)</f>
        <v>VO Digitalisering och medicinsk teknik</v>
      </c>
      <c r="AM7" s="143" t="str">
        <f t="shared" si="11"/>
        <v>Utbildning EyeDoc för utvecklare</v>
      </c>
      <c r="AN7" s="143" t="str">
        <f t="shared" si="12"/>
        <v>Införande</v>
      </c>
      <c r="AO7" s="143" t="e">
        <f>IF(#REF!="","(blank)",#REF!)</f>
        <v>#REF!</v>
      </c>
    </row>
    <row r="8" spans="1:41" s="4" customFormat="1" ht="27" customHeight="1" x14ac:dyDescent="0.2">
      <c r="A8" s="175"/>
      <c r="C8" s="325">
        <v>3</v>
      </c>
      <c r="D8" s="27" t="s">
        <v>87</v>
      </c>
      <c r="E8" s="27" t="s">
        <v>402</v>
      </c>
      <c r="F8" s="27" t="s">
        <v>395</v>
      </c>
      <c r="G8" s="13"/>
      <c r="H8" s="47" t="s">
        <v>179</v>
      </c>
      <c r="I8" s="77">
        <v>40</v>
      </c>
      <c r="J8" s="77"/>
      <c r="K8" s="77"/>
      <c r="L8" s="77"/>
      <c r="M8" s="77"/>
      <c r="N8" s="77"/>
      <c r="O8" s="77"/>
      <c r="P8" s="77"/>
      <c r="Q8" s="77"/>
      <c r="R8" s="77"/>
      <c r="S8" s="180">
        <f>SUMIFS(I8:R8,I$5:R$5,"&gt;=" &amp; Grunddata!$D$12,I$5:R$5, "&lt;" &amp; Grunddata!$D$12+Grunddata!$D$13)</f>
        <v>40</v>
      </c>
      <c r="T8" s="34"/>
      <c r="U8" s="34"/>
      <c r="V8" s="146" t="str">
        <f t="shared" si="13"/>
        <v/>
      </c>
      <c r="W8" s="147">
        <f t="shared" si="14"/>
        <v>0</v>
      </c>
      <c r="X8" s="182">
        <f t="shared" si="2"/>
        <v>36</v>
      </c>
      <c r="Y8" s="143">
        <f t="shared" si="3"/>
        <v>0</v>
      </c>
      <c r="Z8" s="143">
        <f t="shared" si="15"/>
        <v>0</v>
      </c>
      <c r="AA8" s="143">
        <f t="shared" si="4"/>
        <v>0</v>
      </c>
      <c r="AB8" s="143">
        <f t="shared" si="5"/>
        <v>0</v>
      </c>
      <c r="AC8" s="143">
        <f t="shared" si="6"/>
        <v>0</v>
      </c>
      <c r="AD8" s="143">
        <f t="shared" si="7"/>
        <v>0</v>
      </c>
      <c r="AE8" s="143">
        <f t="shared" si="8"/>
        <v>0</v>
      </c>
      <c r="AF8" s="143">
        <f t="shared" si="9"/>
        <v>0</v>
      </c>
      <c r="AG8" s="143">
        <f t="shared" si="10"/>
        <v>0</v>
      </c>
      <c r="AH8" s="153">
        <f t="shared" si="16"/>
        <v>36</v>
      </c>
      <c r="AI8" s="143">
        <f>IF(ISBLANK(T8),$S8, IF($H8='-Admin-'!$C$21,T8*Grunddata!$D$15/1000,IF($H8='-Admin-'!$C$22,T8*Grunddata!$D$16/1000,T8)))</f>
        <v>40</v>
      </c>
      <c r="AJ8" s="143">
        <f>IF(ISBLANK(U8),$S8, IF($H8='-Admin-'!$C$21,U8*Grunddata!$D$15/1000,IF($H8='-Admin-'!$C$22,U8*Grunddata!$D$16/1000,U8)))</f>
        <v>40</v>
      </c>
      <c r="AK8" s="143">
        <f t="shared" si="17"/>
        <v>37.6</v>
      </c>
      <c r="AL8" s="143" t="str">
        <f t="shared" si="18"/>
        <v>VO Digitalisering och medicinsk teknik</v>
      </c>
      <c r="AM8" s="143" t="str">
        <f t="shared" si="11"/>
        <v>Utveckling i Metavision - utökad uthoppsfunktion</v>
      </c>
      <c r="AN8" s="143" t="str">
        <f t="shared" si="12"/>
        <v>Införande</v>
      </c>
      <c r="AO8" s="143" t="e">
        <f>IF(#REF!="","(blank)",#REF!)</f>
        <v>#REF!</v>
      </c>
    </row>
    <row r="9" spans="1:41" s="4" customFormat="1" ht="27" customHeight="1" x14ac:dyDescent="0.2">
      <c r="A9" s="175"/>
      <c r="C9" s="325">
        <v>4</v>
      </c>
      <c r="D9" s="27" t="s">
        <v>87</v>
      </c>
      <c r="E9" s="27" t="s">
        <v>403</v>
      </c>
      <c r="F9" s="27" t="s">
        <v>395</v>
      </c>
      <c r="G9" s="13"/>
      <c r="H9" s="47" t="s">
        <v>179</v>
      </c>
      <c r="I9" s="77">
        <v>200</v>
      </c>
      <c r="J9" s="77"/>
      <c r="K9" s="77"/>
      <c r="L9" s="77"/>
      <c r="M9" s="77"/>
      <c r="N9" s="77"/>
      <c r="O9" s="77"/>
      <c r="P9" s="77"/>
      <c r="Q9" s="77"/>
      <c r="R9" s="77"/>
      <c r="S9" s="180">
        <f>SUMIFS(I9:R9,I$5:R$5,"&gt;=" &amp; Grunddata!$D$12,I$5:R$5, "&lt;" &amp; Grunddata!$D$12+Grunddata!$D$13)</f>
        <v>200</v>
      </c>
      <c r="T9" s="34"/>
      <c r="U9" s="34"/>
      <c r="V9" s="146" t="str">
        <f t="shared" si="13"/>
        <v/>
      </c>
      <c r="W9" s="147">
        <f t="shared" si="14"/>
        <v>0</v>
      </c>
      <c r="X9" s="182">
        <f t="shared" si="2"/>
        <v>180</v>
      </c>
      <c r="Y9" s="143">
        <f t="shared" si="3"/>
        <v>0</v>
      </c>
      <c r="Z9" s="143">
        <f t="shared" si="15"/>
        <v>0</v>
      </c>
      <c r="AA9" s="143">
        <f t="shared" si="4"/>
        <v>0</v>
      </c>
      <c r="AB9" s="143">
        <f t="shared" si="5"/>
        <v>0</v>
      </c>
      <c r="AC9" s="143">
        <f t="shared" si="6"/>
        <v>0</v>
      </c>
      <c r="AD9" s="143">
        <f t="shared" si="7"/>
        <v>0</v>
      </c>
      <c r="AE9" s="143">
        <f t="shared" si="8"/>
        <v>0</v>
      </c>
      <c r="AF9" s="143">
        <f t="shared" si="9"/>
        <v>0</v>
      </c>
      <c r="AG9" s="143">
        <f t="shared" si="10"/>
        <v>0</v>
      </c>
      <c r="AH9" s="153">
        <f t="shared" si="16"/>
        <v>180</v>
      </c>
      <c r="AI9" s="143">
        <f>IF(ISBLANK(T9),$S9, IF($H9='-Admin-'!$C$21,T9*Grunddata!$D$15/1000,IF($H9='-Admin-'!$C$22,T9*Grunddata!$D$16/1000,T9)))</f>
        <v>200</v>
      </c>
      <c r="AJ9" s="143">
        <f>IF(ISBLANK(U9),$S9, IF($H9='-Admin-'!$C$21,U9*Grunddata!$D$15/1000,IF($H9='-Admin-'!$C$22,U9*Grunddata!$D$16/1000,U9)))</f>
        <v>200</v>
      </c>
      <c r="AK9" s="143">
        <f t="shared" si="17"/>
        <v>188</v>
      </c>
      <c r="AL9" s="143" t="str">
        <f t="shared" si="18"/>
        <v>VO Digitalisering och medicinsk teknik</v>
      </c>
      <c r="AM9" s="143" t="str">
        <f t="shared" si="11"/>
        <v xml:space="preserve">Utveckling i Metavision - integration av patientsvar  </v>
      </c>
      <c r="AN9" s="143" t="str">
        <f t="shared" si="12"/>
        <v>Införande</v>
      </c>
      <c r="AO9" s="143" t="e">
        <f>IF(#REF!="","(blank)",#REF!)</f>
        <v>#REF!</v>
      </c>
    </row>
    <row r="10" spans="1:41" s="4" customFormat="1" ht="27" customHeight="1" x14ac:dyDescent="0.2">
      <c r="A10" s="175"/>
      <c r="C10" s="325">
        <v>5</v>
      </c>
      <c r="D10" s="27" t="s">
        <v>87</v>
      </c>
      <c r="E10" s="27" t="s">
        <v>404</v>
      </c>
      <c r="F10" s="27" t="s">
        <v>395</v>
      </c>
      <c r="G10" s="13"/>
      <c r="H10" s="47" t="s">
        <v>278</v>
      </c>
      <c r="I10" s="77">
        <v>25</v>
      </c>
      <c r="J10" s="77"/>
      <c r="K10" s="77"/>
      <c r="L10" s="77"/>
      <c r="M10" s="77"/>
      <c r="N10" s="77"/>
      <c r="O10" s="77"/>
      <c r="P10" s="77"/>
      <c r="Q10" s="77"/>
      <c r="R10" s="77"/>
      <c r="S10" s="180">
        <f>SUMIFS(I10:R10,I$5:R$5,"&gt;=" &amp; Grunddata!$D$12,I$5:R$5, "&lt;" &amp; Grunddata!$D$12+Grunddata!$D$13)</f>
        <v>25</v>
      </c>
      <c r="T10" s="34"/>
      <c r="U10" s="34"/>
      <c r="V10" s="146" t="str">
        <f t="shared" si="13"/>
        <v/>
      </c>
      <c r="W10" s="147">
        <f t="shared" si="14"/>
        <v>0</v>
      </c>
      <c r="X10" s="182">
        <f t="shared" si="2"/>
        <v>25</v>
      </c>
      <c r="Y10" s="143">
        <f t="shared" si="3"/>
        <v>0</v>
      </c>
      <c r="Z10" s="143">
        <f t="shared" si="15"/>
        <v>0</v>
      </c>
      <c r="AA10" s="143">
        <f t="shared" si="4"/>
        <v>0</v>
      </c>
      <c r="AB10" s="143">
        <f t="shared" si="5"/>
        <v>0</v>
      </c>
      <c r="AC10" s="143">
        <f t="shared" si="6"/>
        <v>0</v>
      </c>
      <c r="AD10" s="143">
        <f t="shared" si="7"/>
        <v>0</v>
      </c>
      <c r="AE10" s="143">
        <f t="shared" si="8"/>
        <v>0</v>
      </c>
      <c r="AF10" s="143">
        <f t="shared" si="9"/>
        <v>0</v>
      </c>
      <c r="AG10" s="143">
        <f t="shared" si="10"/>
        <v>0</v>
      </c>
      <c r="AH10" s="153">
        <f t="shared" si="16"/>
        <v>25</v>
      </c>
      <c r="AI10" s="143">
        <f>IF(ISBLANK(T10),$S10, IF($H10='-Admin-'!$C$21,T10*Grunddata!$D$15/1000,IF($H10='-Admin-'!$C$22,T10*Grunddata!$D$16/1000,T10)))</f>
        <v>25</v>
      </c>
      <c r="AJ10" s="143">
        <f>IF(ISBLANK(U10),$S10, IF($H10='-Admin-'!$C$21,U10*Grunddata!$D$15/1000,IF($H10='-Admin-'!$C$22,U10*Grunddata!$D$16/1000,U10)))</f>
        <v>25</v>
      </c>
      <c r="AK10" s="143">
        <f t="shared" si="17"/>
        <v>25</v>
      </c>
      <c r="AL10" s="143" t="str">
        <f t="shared" si="18"/>
        <v>VO Digitalisering och medicinsk teknik</v>
      </c>
      <c r="AM10" s="143" t="str">
        <f t="shared" si="11"/>
        <v xml:space="preserve">Utvecklingskostnad av formulär i formulärtjänsten </v>
      </c>
      <c r="AN10" s="143" t="str">
        <f t="shared" si="12"/>
        <v>Införande</v>
      </c>
      <c r="AO10" s="143" t="e">
        <f>IF(#REF!="","(blank)",#REF!)</f>
        <v>#REF!</v>
      </c>
    </row>
    <row r="11" spans="1:41" s="4" customFormat="1" ht="27" customHeight="1" x14ac:dyDescent="0.2">
      <c r="A11" s="175"/>
      <c r="C11" s="325">
        <v>6</v>
      </c>
      <c r="D11" s="27" t="s">
        <v>87</v>
      </c>
      <c r="E11" s="27" t="s">
        <v>405</v>
      </c>
      <c r="F11" s="27" t="s">
        <v>395</v>
      </c>
      <c r="G11" s="13"/>
      <c r="H11" s="47" t="s">
        <v>278</v>
      </c>
      <c r="I11" s="77">
        <v>35</v>
      </c>
      <c r="J11" s="77"/>
      <c r="K11" s="77"/>
      <c r="L11" s="77"/>
      <c r="M11" s="77"/>
      <c r="N11" s="77"/>
      <c r="O11" s="77"/>
      <c r="P11" s="77"/>
      <c r="Q11" s="77"/>
      <c r="R11" s="77"/>
      <c r="S11" s="180">
        <f>SUMIFS(I11:R11,I$5:R$5,"&gt;=" &amp; Grunddata!$D$12,I$5:R$5, "&lt;" &amp; Grunddata!$D$12+Grunddata!$D$13)</f>
        <v>35</v>
      </c>
      <c r="T11" s="34"/>
      <c r="U11" s="34"/>
      <c r="V11" s="146" t="str">
        <f t="shared" si="13"/>
        <v/>
      </c>
      <c r="W11" s="147">
        <f t="shared" si="14"/>
        <v>0</v>
      </c>
      <c r="X11" s="182">
        <f t="shared" si="2"/>
        <v>35</v>
      </c>
      <c r="Y11" s="143">
        <f t="shared" si="3"/>
        <v>0</v>
      </c>
      <c r="Z11" s="143">
        <f t="shared" si="15"/>
        <v>0</v>
      </c>
      <c r="AA11" s="143">
        <f t="shared" si="4"/>
        <v>0</v>
      </c>
      <c r="AB11" s="143">
        <f t="shared" si="5"/>
        <v>0</v>
      </c>
      <c r="AC11" s="143">
        <f t="shared" si="6"/>
        <v>0</v>
      </c>
      <c r="AD11" s="143">
        <f t="shared" si="7"/>
        <v>0</v>
      </c>
      <c r="AE11" s="143">
        <f t="shared" si="8"/>
        <v>0</v>
      </c>
      <c r="AF11" s="143">
        <f t="shared" si="9"/>
        <v>0</v>
      </c>
      <c r="AG11" s="143">
        <f t="shared" si="10"/>
        <v>0</v>
      </c>
      <c r="AH11" s="153">
        <f t="shared" si="16"/>
        <v>35</v>
      </c>
      <c r="AI11" s="143">
        <f>IF(ISBLANK(T11),$S11, IF($H11='-Admin-'!$C$21,T11*Grunddata!$D$15/1000,IF($H11='-Admin-'!$C$22,T11*Grunddata!$D$16/1000,T11)))</f>
        <v>35</v>
      </c>
      <c r="AJ11" s="143">
        <f>IF(ISBLANK(U11),$S11, IF($H11='-Admin-'!$C$21,U11*Grunddata!$D$15/1000,IF($H11='-Admin-'!$C$22,U11*Grunddata!$D$16/1000,U11)))</f>
        <v>35</v>
      </c>
      <c r="AK11" s="143">
        <f t="shared" si="17"/>
        <v>35</v>
      </c>
      <c r="AL11" s="143" t="str">
        <f t="shared" si="18"/>
        <v>VO Digitalisering och medicinsk teknik</v>
      </c>
      <c r="AM11" s="143" t="str">
        <f t="shared" si="11"/>
        <v>Utveckling av rapportuttag EyeDoc</v>
      </c>
      <c r="AN11" s="143" t="str">
        <f t="shared" si="12"/>
        <v>Införande</v>
      </c>
      <c r="AO11" s="143" t="e">
        <f>IF(#REF!="","(blank)",#REF!)</f>
        <v>#REF!</v>
      </c>
    </row>
    <row r="12" spans="1:41" s="4" customFormat="1" ht="42" customHeight="1" x14ac:dyDescent="0.2">
      <c r="A12" s="175"/>
      <c r="C12" s="325">
        <v>7</v>
      </c>
      <c r="D12" s="27" t="s">
        <v>89</v>
      </c>
      <c r="E12" s="27" t="s">
        <v>425</v>
      </c>
      <c r="F12" s="27" t="s">
        <v>395</v>
      </c>
      <c r="G12" s="13"/>
      <c r="H12" s="47" t="s">
        <v>278</v>
      </c>
      <c r="I12" s="77">
        <v>0</v>
      </c>
      <c r="J12" s="77">
        <v>112</v>
      </c>
      <c r="K12" s="77">
        <v>112</v>
      </c>
      <c r="L12" s="77">
        <v>112</v>
      </c>
      <c r="M12" s="77">
        <v>112</v>
      </c>
      <c r="N12" s="77">
        <v>112</v>
      </c>
      <c r="O12" s="77"/>
      <c r="P12" s="77"/>
      <c r="Q12" s="77"/>
      <c r="R12" s="77"/>
      <c r="S12" s="180">
        <f>SUMIFS(I12:R12,I$5:R$5,"&gt;=" &amp; Grunddata!$D$12,I$5:R$5, "&lt;" &amp; Grunddata!$D$12+Grunddata!$D$13)</f>
        <v>560</v>
      </c>
      <c r="T12" s="34"/>
      <c r="U12" s="34"/>
      <c r="V12" s="146" t="str">
        <f t="shared" si="13"/>
        <v/>
      </c>
      <c r="W12" s="147">
        <f t="shared" si="14"/>
        <v>0</v>
      </c>
      <c r="X12" s="182">
        <f t="shared" si="2"/>
        <v>0</v>
      </c>
      <c r="Y12" s="143">
        <f t="shared" si="3"/>
        <v>112</v>
      </c>
      <c r="Z12" s="143">
        <f t="shared" si="15"/>
        <v>112</v>
      </c>
      <c r="AA12" s="143">
        <f t="shared" si="4"/>
        <v>112</v>
      </c>
      <c r="AB12" s="143">
        <f t="shared" si="5"/>
        <v>112</v>
      </c>
      <c r="AC12" s="143">
        <f t="shared" si="6"/>
        <v>112</v>
      </c>
      <c r="AD12" s="143">
        <f t="shared" si="7"/>
        <v>0</v>
      </c>
      <c r="AE12" s="143">
        <f t="shared" si="8"/>
        <v>0</v>
      </c>
      <c r="AF12" s="143">
        <f t="shared" si="9"/>
        <v>0</v>
      </c>
      <c r="AG12" s="143">
        <f t="shared" si="10"/>
        <v>0</v>
      </c>
      <c r="AH12" s="153">
        <f t="shared" si="16"/>
        <v>560</v>
      </c>
      <c r="AI12" s="143">
        <f>IF(ISBLANK(T12),$S12, IF($H12='-Admin-'!$C$21,T12*Grunddata!$D$15/1000,IF($H12='-Admin-'!$C$22,T12*Grunddata!$D$16/1000,T12)))</f>
        <v>560</v>
      </c>
      <c r="AJ12" s="143">
        <f>IF(ISBLANK(U12),$S12, IF($H12='-Admin-'!$C$21,U12*Grunddata!$D$15/1000,IF($H12='-Admin-'!$C$22,U12*Grunddata!$D$16/1000,U12)))</f>
        <v>560</v>
      </c>
      <c r="AK12" s="143">
        <f t="shared" si="17"/>
        <v>560</v>
      </c>
      <c r="AL12" s="143" t="str">
        <f t="shared" si="18"/>
        <v>VO Digitalisering och medicinsk teknik</v>
      </c>
      <c r="AM12" s="143" t="str">
        <f t="shared" si="11"/>
        <v>Utskick till 1177 inkorg á 3,1 kr/utskick (6000 + 30.000 enkätutskick)</v>
      </c>
      <c r="AN12" s="143" t="str">
        <f t="shared" si="12"/>
        <v>Drift/Förvaltning</v>
      </c>
      <c r="AO12" s="143" t="e">
        <f>IF(#REF!="","(blank)",#REF!)</f>
        <v>#REF!</v>
      </c>
    </row>
    <row r="13" spans="1:41" s="4" customFormat="1" ht="27" customHeight="1" x14ac:dyDescent="0.2">
      <c r="A13" s="175"/>
      <c r="C13" s="325">
        <v>8</v>
      </c>
      <c r="D13" s="27"/>
      <c r="E13" s="27"/>
      <c r="F13" s="27"/>
      <c r="G13" s="13"/>
      <c r="H13" s="47"/>
      <c r="I13" s="77"/>
      <c r="J13" s="77"/>
      <c r="K13" s="77"/>
      <c r="L13" s="77"/>
      <c r="M13" s="77"/>
      <c r="N13" s="77"/>
      <c r="O13" s="77"/>
      <c r="P13" s="77"/>
      <c r="Q13" s="77"/>
      <c r="R13" s="77"/>
      <c r="S13" s="180">
        <f>SUMIFS(I13:R13,I$5:R$5,"&gt;=" &amp; Grunddata!$D$12,I$5:R$5, "&lt;" &amp; Grunddata!$D$12+Grunddata!$D$13)</f>
        <v>0</v>
      </c>
      <c r="T13" s="34"/>
      <c r="U13" s="34"/>
      <c r="V13" s="146" t="str">
        <f t="shared" si="13"/>
        <v/>
      </c>
      <c r="W13" s="147" t="str">
        <f t="shared" si="14"/>
        <v/>
      </c>
      <c r="X13" s="182">
        <f t="shared" si="2"/>
        <v>0</v>
      </c>
      <c r="Y13" s="143">
        <f t="shared" si="3"/>
        <v>0</v>
      </c>
      <c r="Z13" s="143">
        <f t="shared" si="15"/>
        <v>0</v>
      </c>
      <c r="AA13" s="143">
        <f t="shared" si="4"/>
        <v>0</v>
      </c>
      <c r="AB13" s="143">
        <f t="shared" si="5"/>
        <v>0</v>
      </c>
      <c r="AC13" s="143">
        <f t="shared" si="6"/>
        <v>0</v>
      </c>
      <c r="AD13" s="143">
        <f t="shared" si="7"/>
        <v>0</v>
      </c>
      <c r="AE13" s="143">
        <f t="shared" si="8"/>
        <v>0</v>
      </c>
      <c r="AF13" s="143">
        <f t="shared" si="9"/>
        <v>0</v>
      </c>
      <c r="AG13" s="143">
        <f t="shared" si="10"/>
        <v>0</v>
      </c>
      <c r="AH13" s="153">
        <f t="shared" si="16"/>
        <v>0</v>
      </c>
      <c r="AI13" s="143">
        <f>IF(ISBLANK(T13),$S13, IF($H13='-Admin-'!$C$21,T13*Grunddata!$D$15/1000,IF($H13='-Admin-'!$C$22,T13*Grunddata!$D$16/1000,T13)))</f>
        <v>0</v>
      </c>
      <c r="AJ13" s="143">
        <f>IF(ISBLANK(U13),$S13, IF($H13='-Admin-'!$C$21,U13*Grunddata!$D$15/1000,IF($H13='-Admin-'!$C$22,U13*Grunddata!$D$16/1000,U13)))</f>
        <v>0</v>
      </c>
      <c r="AK13" s="143">
        <f t="shared" si="17"/>
        <v>0</v>
      </c>
      <c r="AL13" s="143" t="str">
        <f t="shared" si="18"/>
        <v>(blank)</v>
      </c>
      <c r="AM13" s="143" t="str">
        <f t="shared" si="11"/>
        <v>(blank)</v>
      </c>
      <c r="AN13" s="143" t="str">
        <f t="shared" si="12"/>
        <v>(blank)</v>
      </c>
      <c r="AO13" s="143" t="e">
        <f>IF(#REF!="","(blank)",#REF!)</f>
        <v>#REF!</v>
      </c>
    </row>
    <row r="14" spans="1:41" s="4" customFormat="1" ht="27" customHeight="1" x14ac:dyDescent="0.2">
      <c r="A14" s="175"/>
      <c r="C14" s="325">
        <v>9</v>
      </c>
      <c r="D14" s="27"/>
      <c r="E14" s="27"/>
      <c r="F14" s="27"/>
      <c r="G14" s="13"/>
      <c r="H14" s="47"/>
      <c r="I14" s="77"/>
      <c r="J14" s="77"/>
      <c r="K14" s="77"/>
      <c r="L14" s="77"/>
      <c r="M14" s="77"/>
      <c r="N14" s="77"/>
      <c r="O14" s="77"/>
      <c r="P14" s="77"/>
      <c r="Q14" s="77"/>
      <c r="R14" s="77"/>
      <c r="S14" s="180">
        <f>SUMIFS(I14:R14,I$5:R$5,"&gt;=" &amp; Grunddata!$D$12,I$5:R$5, "&lt;" &amp; Grunddata!$D$12+Grunddata!$D$13)</f>
        <v>0</v>
      </c>
      <c r="T14" s="34"/>
      <c r="U14" s="34"/>
      <c r="V14" s="146" t="str">
        <f t="shared" si="13"/>
        <v/>
      </c>
      <c r="W14" s="147" t="str">
        <f t="shared" si="14"/>
        <v/>
      </c>
      <c r="X14" s="182">
        <f t="shared" si="2"/>
        <v>0</v>
      </c>
      <c r="Y14" s="143">
        <f t="shared" si="3"/>
        <v>0</v>
      </c>
      <c r="Z14" s="143">
        <f t="shared" si="15"/>
        <v>0</v>
      </c>
      <c r="AA14" s="143">
        <f t="shared" si="4"/>
        <v>0</v>
      </c>
      <c r="AB14" s="143">
        <f t="shared" si="5"/>
        <v>0</v>
      </c>
      <c r="AC14" s="143">
        <f t="shared" si="6"/>
        <v>0</v>
      </c>
      <c r="AD14" s="143">
        <f t="shared" si="7"/>
        <v>0</v>
      </c>
      <c r="AE14" s="143">
        <f t="shared" si="8"/>
        <v>0</v>
      </c>
      <c r="AF14" s="143">
        <f t="shared" si="9"/>
        <v>0</v>
      </c>
      <c r="AG14" s="143">
        <f t="shared" si="10"/>
        <v>0</v>
      </c>
      <c r="AH14" s="153">
        <f t="shared" si="16"/>
        <v>0</v>
      </c>
      <c r="AI14" s="143">
        <f>IF(ISBLANK(T14),$S14, IF($H14='-Admin-'!$C$21,T14*Grunddata!$D$15/1000,IF($H14='-Admin-'!$C$22,T14*Grunddata!$D$16/1000,T14)))</f>
        <v>0</v>
      </c>
      <c r="AJ14" s="143">
        <f>IF(ISBLANK(U14),$S14, IF($H14='-Admin-'!$C$21,U14*Grunddata!$D$15/1000,IF($H14='-Admin-'!$C$22,U14*Grunddata!$D$16/1000,U14)))</f>
        <v>0</v>
      </c>
      <c r="AK14" s="143">
        <f t="shared" si="17"/>
        <v>0</v>
      </c>
      <c r="AL14" s="143" t="str">
        <f t="shared" si="18"/>
        <v>(blank)</v>
      </c>
      <c r="AM14" s="143" t="str">
        <f t="shared" si="11"/>
        <v>(blank)</v>
      </c>
      <c r="AN14" s="143" t="str">
        <f t="shared" si="12"/>
        <v>(blank)</v>
      </c>
      <c r="AO14" s="143" t="e">
        <f>IF(#REF!="","(blank)",#REF!)</f>
        <v>#REF!</v>
      </c>
    </row>
    <row r="15" spans="1:41" s="4" customFormat="1" ht="27" customHeight="1" x14ac:dyDescent="0.2">
      <c r="A15" s="175"/>
      <c r="C15" s="325">
        <v>10</v>
      </c>
      <c r="D15" s="27"/>
      <c r="E15" s="27"/>
      <c r="F15" s="27"/>
      <c r="G15" s="13"/>
      <c r="H15" s="47"/>
      <c r="I15" s="77"/>
      <c r="J15" s="77"/>
      <c r="K15" s="77"/>
      <c r="L15" s="77"/>
      <c r="M15" s="77"/>
      <c r="N15" s="77"/>
      <c r="O15" s="77"/>
      <c r="P15" s="77"/>
      <c r="Q15" s="77"/>
      <c r="R15" s="77"/>
      <c r="S15" s="180">
        <f>SUMIFS(I15:R15,I$5:R$5,"&gt;=" &amp; Grunddata!$D$12,I$5:R$5, "&lt;" &amp; Grunddata!$D$12+Grunddata!$D$13)</f>
        <v>0</v>
      </c>
      <c r="T15" s="34"/>
      <c r="U15" s="34"/>
      <c r="V15" s="146" t="str">
        <f t="shared" si="13"/>
        <v/>
      </c>
      <c r="W15" s="147"/>
      <c r="X15" s="182">
        <f t="shared" si="2"/>
        <v>0</v>
      </c>
      <c r="Y15" s="143">
        <f t="shared" si="3"/>
        <v>0</v>
      </c>
      <c r="Z15" s="143">
        <f t="shared" si="15"/>
        <v>0</v>
      </c>
      <c r="AA15" s="143">
        <f t="shared" si="4"/>
        <v>0</v>
      </c>
      <c r="AB15" s="143">
        <f t="shared" si="5"/>
        <v>0</v>
      </c>
      <c r="AC15" s="143">
        <f t="shared" si="6"/>
        <v>0</v>
      </c>
      <c r="AD15" s="143">
        <f t="shared" si="7"/>
        <v>0</v>
      </c>
      <c r="AE15" s="143">
        <f t="shared" si="8"/>
        <v>0</v>
      </c>
      <c r="AF15" s="143">
        <f t="shared" si="9"/>
        <v>0</v>
      </c>
      <c r="AG15" s="143">
        <f t="shared" si="10"/>
        <v>0</v>
      </c>
      <c r="AH15" s="153">
        <f t="shared" ref="AH15:AH19" si="19">SUM(X15:AG15)</f>
        <v>0</v>
      </c>
      <c r="AI15" s="143">
        <f>IF(ISBLANK(T15),$S15, IF($H15='-Admin-'!$C$21,T15*Grunddata!$D$15/1000,IF($H15='-Admin-'!$C$22,T15*Grunddata!$D$16/1000,T15)))</f>
        <v>0</v>
      </c>
      <c r="AJ15" s="143">
        <f>IF(ISBLANK(U15),$S15, IF($H15='-Admin-'!$C$21,U15*Grunddata!$D$15/1000,IF($H15='-Admin-'!$C$22,U15*Grunddata!$D$16/1000,U15)))</f>
        <v>0</v>
      </c>
      <c r="AK15" s="143">
        <f t="shared" ref="AK15:AK19" si="20">IF(OR(ISBLANK(AI15),ISBLANK(AH15),ISBLANK(AJ15)),"",(AI15+AJ15+3*AH15)/5)</f>
        <v>0</v>
      </c>
      <c r="AL15" s="143" t="str">
        <f t="shared" si="18"/>
        <v>(blank)</v>
      </c>
      <c r="AM15" s="143" t="str">
        <f t="shared" si="11"/>
        <v>(blank)</v>
      </c>
      <c r="AN15" s="143" t="str">
        <f t="shared" si="12"/>
        <v>(blank)</v>
      </c>
      <c r="AO15" s="143" t="e">
        <f>IF(#REF!="","(blank)",#REF!)</f>
        <v>#REF!</v>
      </c>
    </row>
    <row r="16" spans="1:41" s="4" customFormat="1" ht="27" customHeight="1" x14ac:dyDescent="0.2">
      <c r="A16" s="175"/>
      <c r="C16" s="325">
        <v>11</v>
      </c>
      <c r="D16" s="27"/>
      <c r="E16" s="27"/>
      <c r="F16" s="27"/>
      <c r="G16" s="13"/>
      <c r="H16" s="47"/>
      <c r="I16" s="77"/>
      <c r="J16" s="77"/>
      <c r="K16" s="77"/>
      <c r="L16" s="77"/>
      <c r="M16" s="77"/>
      <c r="N16" s="77"/>
      <c r="O16" s="77"/>
      <c r="P16" s="77"/>
      <c r="Q16" s="77"/>
      <c r="R16" s="77"/>
      <c r="S16" s="180">
        <f>SUMIFS(I16:R16,I$5:R$5,"&gt;=" &amp; Grunddata!$D$12,I$5:R$5, "&lt;" &amp; Grunddata!$D$12+Grunddata!$D$13)</f>
        <v>0</v>
      </c>
      <c r="T16" s="34"/>
      <c r="U16" s="34"/>
      <c r="V16" s="146" t="str">
        <f t="shared" si="13"/>
        <v/>
      </c>
      <c r="W16" s="147"/>
      <c r="X16" s="182">
        <f t="shared" si="2"/>
        <v>0</v>
      </c>
      <c r="Y16" s="143">
        <f t="shared" si="3"/>
        <v>0</v>
      </c>
      <c r="Z16" s="143">
        <f t="shared" si="15"/>
        <v>0</v>
      </c>
      <c r="AA16" s="143">
        <f t="shared" si="4"/>
        <v>0</v>
      </c>
      <c r="AB16" s="143">
        <f t="shared" si="5"/>
        <v>0</v>
      </c>
      <c r="AC16" s="143">
        <f t="shared" si="6"/>
        <v>0</v>
      </c>
      <c r="AD16" s="143">
        <f t="shared" si="7"/>
        <v>0</v>
      </c>
      <c r="AE16" s="143">
        <f t="shared" si="8"/>
        <v>0</v>
      </c>
      <c r="AF16" s="143">
        <f t="shared" si="9"/>
        <v>0</v>
      </c>
      <c r="AG16" s="143">
        <f t="shared" si="10"/>
        <v>0</v>
      </c>
      <c r="AH16" s="153">
        <f t="shared" si="19"/>
        <v>0</v>
      </c>
      <c r="AI16" s="143">
        <f>IF(ISBLANK(T16),$S16, IF($H16='-Admin-'!$C$21,T16*Grunddata!$D$15/1000,IF($H16='-Admin-'!$C$22,T16*Grunddata!$D$16/1000,T16)))</f>
        <v>0</v>
      </c>
      <c r="AJ16" s="143">
        <f>IF(ISBLANK(U16),$S16, IF($H16='-Admin-'!$C$21,U16*Grunddata!$D$15/1000,IF($H16='-Admin-'!$C$22,U16*Grunddata!$D$16/1000,U16)))</f>
        <v>0</v>
      </c>
      <c r="AK16" s="143">
        <f t="shared" si="20"/>
        <v>0</v>
      </c>
      <c r="AL16" s="143" t="str">
        <f t="shared" si="18"/>
        <v>(blank)</v>
      </c>
      <c r="AM16" s="143" t="str">
        <f t="shared" si="11"/>
        <v>(blank)</v>
      </c>
      <c r="AN16" s="143" t="str">
        <f t="shared" si="12"/>
        <v>(blank)</v>
      </c>
      <c r="AO16" s="143" t="e">
        <f>IF(#REF!="","(blank)",#REF!)</f>
        <v>#REF!</v>
      </c>
    </row>
    <row r="17" spans="1:41" s="4" customFormat="1" ht="27" customHeight="1" x14ac:dyDescent="0.2">
      <c r="A17" s="175"/>
      <c r="C17" s="325">
        <v>12</v>
      </c>
      <c r="D17" s="27"/>
      <c r="E17" s="27"/>
      <c r="F17" s="27"/>
      <c r="G17" s="13"/>
      <c r="H17" s="47"/>
      <c r="I17" s="77"/>
      <c r="J17" s="77"/>
      <c r="K17" s="77"/>
      <c r="L17" s="77"/>
      <c r="M17" s="77"/>
      <c r="N17" s="77"/>
      <c r="O17" s="77"/>
      <c r="P17" s="77"/>
      <c r="Q17" s="77"/>
      <c r="R17" s="77"/>
      <c r="S17" s="180">
        <f>SUMIFS(I17:R17,I$5:R$5,"&gt;=" &amp; Grunddata!$D$12,I$5:R$5, "&lt;" &amp; Grunddata!$D$12+Grunddata!$D$13)</f>
        <v>0</v>
      </c>
      <c r="T17" s="34"/>
      <c r="U17" s="34"/>
      <c r="V17" s="146" t="str">
        <f t="shared" si="13"/>
        <v/>
      </c>
      <c r="W17" s="147"/>
      <c r="X17" s="182">
        <f t="shared" si="2"/>
        <v>0</v>
      </c>
      <c r="Y17" s="143">
        <f t="shared" si="3"/>
        <v>0</v>
      </c>
      <c r="Z17" s="143">
        <f t="shared" si="15"/>
        <v>0</v>
      </c>
      <c r="AA17" s="143">
        <f t="shared" si="4"/>
        <v>0</v>
      </c>
      <c r="AB17" s="143">
        <f t="shared" si="5"/>
        <v>0</v>
      </c>
      <c r="AC17" s="143">
        <f t="shared" si="6"/>
        <v>0</v>
      </c>
      <c r="AD17" s="143">
        <f t="shared" si="7"/>
        <v>0</v>
      </c>
      <c r="AE17" s="143">
        <f t="shared" si="8"/>
        <v>0</v>
      </c>
      <c r="AF17" s="143">
        <f t="shared" si="9"/>
        <v>0</v>
      </c>
      <c r="AG17" s="143">
        <f t="shared" si="10"/>
        <v>0</v>
      </c>
      <c r="AH17" s="153">
        <f t="shared" si="19"/>
        <v>0</v>
      </c>
      <c r="AI17" s="143">
        <f>IF(ISBLANK(T17),$S17, IF($H17='-Admin-'!$C$21,T17*Grunddata!$D$15/1000,IF($H17='-Admin-'!$C$22,T17*Grunddata!$D$16/1000,T17)))</f>
        <v>0</v>
      </c>
      <c r="AJ17" s="143">
        <f>IF(ISBLANK(U17),$S17, IF($H17='-Admin-'!$C$21,U17*Grunddata!$D$15/1000,IF($H17='-Admin-'!$C$22,U17*Grunddata!$D$16/1000,U17)))</f>
        <v>0</v>
      </c>
      <c r="AK17" s="143">
        <f t="shared" si="20"/>
        <v>0</v>
      </c>
      <c r="AL17" s="143" t="str">
        <f t="shared" si="18"/>
        <v>(blank)</v>
      </c>
      <c r="AM17" s="143" t="str">
        <f t="shared" si="11"/>
        <v>(blank)</v>
      </c>
      <c r="AN17" s="143" t="str">
        <f t="shared" si="12"/>
        <v>(blank)</v>
      </c>
      <c r="AO17" s="143" t="e">
        <f>IF(#REF!="","(blank)",#REF!)</f>
        <v>#REF!</v>
      </c>
    </row>
    <row r="18" spans="1:41" s="4" customFormat="1" ht="27" customHeight="1" x14ac:dyDescent="0.2">
      <c r="A18" s="175"/>
      <c r="C18" s="325">
        <v>13</v>
      </c>
      <c r="D18" s="27"/>
      <c r="E18" s="27"/>
      <c r="F18" s="27"/>
      <c r="G18" s="13"/>
      <c r="H18" s="47"/>
      <c r="I18" s="77"/>
      <c r="J18" s="77"/>
      <c r="K18" s="77"/>
      <c r="L18" s="77"/>
      <c r="M18" s="77"/>
      <c r="N18" s="77"/>
      <c r="O18" s="77"/>
      <c r="P18" s="77"/>
      <c r="Q18" s="77"/>
      <c r="R18" s="77"/>
      <c r="S18" s="180">
        <f>SUMIFS(I18:R18,I$5:R$5,"&gt;=" &amp; Grunddata!$D$12,I$5:R$5, "&lt;" &amp; Grunddata!$D$12+Grunddata!$D$13)</f>
        <v>0</v>
      </c>
      <c r="T18" s="34"/>
      <c r="U18" s="34"/>
      <c r="V18" s="146" t="str">
        <f t="shared" si="13"/>
        <v/>
      </c>
      <c r="W18" s="147"/>
      <c r="X18" s="182">
        <f t="shared" si="2"/>
        <v>0</v>
      </c>
      <c r="Y18" s="143">
        <f t="shared" si="3"/>
        <v>0</v>
      </c>
      <c r="Z18" s="143">
        <f t="shared" si="15"/>
        <v>0</v>
      </c>
      <c r="AA18" s="143">
        <f t="shared" si="4"/>
        <v>0</v>
      </c>
      <c r="AB18" s="143">
        <f t="shared" si="5"/>
        <v>0</v>
      </c>
      <c r="AC18" s="143">
        <f t="shared" si="6"/>
        <v>0</v>
      </c>
      <c r="AD18" s="143">
        <f t="shared" si="7"/>
        <v>0</v>
      </c>
      <c r="AE18" s="143">
        <f t="shared" si="8"/>
        <v>0</v>
      </c>
      <c r="AF18" s="143">
        <f t="shared" si="9"/>
        <v>0</v>
      </c>
      <c r="AG18" s="143">
        <f t="shared" si="10"/>
        <v>0</v>
      </c>
      <c r="AH18" s="153">
        <f t="shared" si="19"/>
        <v>0</v>
      </c>
      <c r="AI18" s="143">
        <f>IF(ISBLANK(T18),$S18, IF($H18='-Admin-'!$C$21,T18*Grunddata!$D$15/1000,IF($H18='-Admin-'!$C$22,T18*Grunddata!$D$16/1000,T18)))</f>
        <v>0</v>
      </c>
      <c r="AJ18" s="143">
        <f>IF(ISBLANK(U18),$S18, IF($H18='-Admin-'!$C$21,U18*Grunddata!$D$15/1000,IF($H18='-Admin-'!$C$22,U18*Grunddata!$D$16/1000,U18)))</f>
        <v>0</v>
      </c>
      <c r="AK18" s="143">
        <f t="shared" si="20"/>
        <v>0</v>
      </c>
      <c r="AL18" s="143" t="str">
        <f t="shared" si="18"/>
        <v>(blank)</v>
      </c>
      <c r="AM18" s="143" t="str">
        <f t="shared" si="11"/>
        <v>(blank)</v>
      </c>
      <c r="AN18" s="143" t="str">
        <f t="shared" si="12"/>
        <v>(blank)</v>
      </c>
      <c r="AO18" s="143" t="e">
        <f>IF(#REF!="","(blank)",#REF!)</f>
        <v>#REF!</v>
      </c>
    </row>
    <row r="19" spans="1:41" s="4" customFormat="1" ht="27" customHeight="1" x14ac:dyDescent="0.2">
      <c r="A19" s="175"/>
      <c r="C19" s="325">
        <v>14</v>
      </c>
      <c r="D19" s="27"/>
      <c r="E19" s="27"/>
      <c r="F19" s="27"/>
      <c r="G19" s="13"/>
      <c r="H19" s="47"/>
      <c r="I19" s="77"/>
      <c r="J19" s="77"/>
      <c r="K19" s="77"/>
      <c r="L19" s="77"/>
      <c r="M19" s="77"/>
      <c r="N19" s="77"/>
      <c r="O19" s="77"/>
      <c r="P19" s="77"/>
      <c r="Q19" s="77"/>
      <c r="R19" s="77"/>
      <c r="S19" s="180">
        <f>SUMIFS(I19:R19,I$5:R$5,"&gt;=" &amp; Grunddata!$D$12,I$5:R$5, "&lt;" &amp; Grunddata!$D$12+Grunddata!$D$13)</f>
        <v>0</v>
      </c>
      <c r="T19" s="34"/>
      <c r="U19" s="34"/>
      <c r="V19" s="146" t="str">
        <f t="shared" si="13"/>
        <v/>
      </c>
      <c r="W19" s="147"/>
      <c r="X19" s="182">
        <f t="shared" si="2"/>
        <v>0</v>
      </c>
      <c r="Y19" s="143">
        <f t="shared" si="3"/>
        <v>0</v>
      </c>
      <c r="Z19" s="143">
        <f t="shared" si="15"/>
        <v>0</v>
      </c>
      <c r="AA19" s="143">
        <f t="shared" si="4"/>
        <v>0</v>
      </c>
      <c r="AB19" s="143">
        <f t="shared" si="5"/>
        <v>0</v>
      </c>
      <c r="AC19" s="143">
        <f t="shared" si="6"/>
        <v>0</v>
      </c>
      <c r="AD19" s="143">
        <f t="shared" si="7"/>
        <v>0</v>
      </c>
      <c r="AE19" s="143">
        <f t="shared" si="8"/>
        <v>0</v>
      </c>
      <c r="AF19" s="143">
        <f t="shared" si="9"/>
        <v>0</v>
      </c>
      <c r="AG19" s="143">
        <f t="shared" si="10"/>
        <v>0</v>
      </c>
      <c r="AH19" s="153">
        <f t="shared" si="19"/>
        <v>0</v>
      </c>
      <c r="AI19" s="143">
        <f>IF(ISBLANK(T19),$S19, IF($H19='-Admin-'!$C$21,T19*Grunddata!$D$15/1000,IF($H19='-Admin-'!$C$22,T19*Grunddata!$D$16/1000,T19)))</f>
        <v>0</v>
      </c>
      <c r="AJ19" s="143">
        <f>IF(ISBLANK(U19),$S19, IF($H19='-Admin-'!$C$21,U19*Grunddata!$D$15/1000,IF($H19='-Admin-'!$C$22,U19*Grunddata!$D$16/1000,U19)))</f>
        <v>0</v>
      </c>
      <c r="AK19" s="143">
        <f t="shared" si="20"/>
        <v>0</v>
      </c>
      <c r="AL19" s="143" t="str">
        <f t="shared" si="18"/>
        <v>(blank)</v>
      </c>
      <c r="AM19" s="143" t="str">
        <f t="shared" si="11"/>
        <v>(blank)</v>
      </c>
      <c r="AN19" s="143" t="str">
        <f t="shared" si="12"/>
        <v>(blank)</v>
      </c>
      <c r="AO19" s="143" t="e">
        <f>IF(#REF!="","(blank)",#REF!)</f>
        <v>#REF!</v>
      </c>
    </row>
    <row r="20" spans="1:41" s="4" customFormat="1" ht="27" customHeight="1" x14ac:dyDescent="0.2">
      <c r="A20" s="175"/>
      <c r="C20" s="329">
        <v>15</v>
      </c>
      <c r="D20" s="32"/>
      <c r="E20" s="32"/>
      <c r="F20" s="32"/>
      <c r="G20" s="13"/>
      <c r="H20" s="48"/>
      <c r="I20" s="78"/>
      <c r="J20" s="78"/>
      <c r="K20" s="78"/>
      <c r="L20" s="78"/>
      <c r="M20" s="78"/>
      <c r="N20" s="78"/>
      <c r="O20" s="78"/>
      <c r="P20" s="78"/>
      <c r="Q20" s="78"/>
      <c r="R20" s="78"/>
      <c r="S20" s="183">
        <f>SUMIFS(I20:R20,I$5:R$5,"&gt;=" &amp; Grunddata!$D$12,I$5:R$5, "&lt;" &amp; Grunddata!$D$12+Grunddata!$D$13)</f>
        <v>0</v>
      </c>
      <c r="T20" s="42"/>
      <c r="U20" s="42"/>
      <c r="V20" s="149" t="str">
        <f t="shared" si="13"/>
        <v/>
      </c>
      <c r="W20" s="149" t="str">
        <f t="shared" si="14"/>
        <v/>
      </c>
      <c r="X20" s="182">
        <f t="shared" si="2"/>
        <v>0</v>
      </c>
      <c r="Y20" s="143">
        <f t="shared" si="3"/>
        <v>0</v>
      </c>
      <c r="Z20" s="143">
        <f t="shared" si="15"/>
        <v>0</v>
      </c>
      <c r="AA20" s="143">
        <f t="shared" si="4"/>
        <v>0</v>
      </c>
      <c r="AB20" s="143">
        <f t="shared" si="5"/>
        <v>0</v>
      </c>
      <c r="AC20" s="143">
        <f t="shared" si="6"/>
        <v>0</v>
      </c>
      <c r="AD20" s="143">
        <f t="shared" si="7"/>
        <v>0</v>
      </c>
      <c r="AE20" s="143">
        <f t="shared" si="8"/>
        <v>0</v>
      </c>
      <c r="AF20" s="143">
        <f t="shared" si="9"/>
        <v>0</v>
      </c>
      <c r="AG20" s="143">
        <f t="shared" si="10"/>
        <v>0</v>
      </c>
      <c r="AH20" s="153">
        <f t="shared" si="16"/>
        <v>0</v>
      </c>
      <c r="AI20" s="143">
        <f>IF(ISBLANK(T20),$S20, IF($H20='-Admin-'!$C$21,T20*Grunddata!$D$15/1000,IF($H20='-Admin-'!$C$22,T20*Grunddata!$D$16/1000,T20)))</f>
        <v>0</v>
      </c>
      <c r="AJ20" s="143">
        <f>IF(ISBLANK(U20),$S20, IF($H20='-Admin-'!$C$21,U20*Grunddata!$D$15/1000,IF($H20='-Admin-'!$C$22,U20*Grunddata!$D$16/1000,U20)))</f>
        <v>0</v>
      </c>
      <c r="AK20" s="143">
        <f t="shared" si="17"/>
        <v>0</v>
      </c>
      <c r="AL20" s="143" t="str">
        <f t="shared" si="18"/>
        <v>(blank)</v>
      </c>
      <c r="AM20" s="143" t="str">
        <f t="shared" si="11"/>
        <v>(blank)</v>
      </c>
      <c r="AN20" s="143" t="str">
        <f t="shared" si="12"/>
        <v>(blank)</v>
      </c>
      <c r="AO20" s="143" t="e">
        <f>IF(#REF!="","(blank)",#REF!)</f>
        <v>#REF!</v>
      </c>
    </row>
    <row r="21" spans="1:41" ht="24.75" customHeight="1" x14ac:dyDescent="0.15">
      <c r="A21" s="164"/>
      <c r="B21" s="1"/>
      <c r="H21" s="184"/>
      <c r="I21" s="184"/>
      <c r="J21" s="184"/>
      <c r="K21" s="184"/>
      <c r="L21" s="184"/>
      <c r="M21" s="184"/>
      <c r="N21" s="184"/>
      <c r="O21" s="184"/>
      <c r="P21" s="184"/>
      <c r="Q21" s="185"/>
      <c r="R21" s="151" t="s">
        <v>281</v>
      </c>
      <c r="S21" s="49">
        <f>SUM($AH$6:$AH$20)</f>
        <v>916</v>
      </c>
      <c r="T21" s="184"/>
      <c r="U21" s="184"/>
      <c r="V21" s="186"/>
      <c r="X21" s="187">
        <f t="shared" ref="X21:AK21" si="21">SUM(X6:X20)</f>
        <v>356</v>
      </c>
      <c r="Y21" s="185">
        <f t="shared" si="21"/>
        <v>112</v>
      </c>
      <c r="Z21" s="185">
        <f t="shared" si="21"/>
        <v>112</v>
      </c>
      <c r="AA21" s="185">
        <f t="shared" si="21"/>
        <v>112</v>
      </c>
      <c r="AB21" s="185">
        <f t="shared" si="21"/>
        <v>112</v>
      </c>
      <c r="AC21" s="185">
        <f t="shared" si="21"/>
        <v>112</v>
      </c>
      <c r="AD21" s="185">
        <f t="shared" si="21"/>
        <v>0</v>
      </c>
      <c r="AE21" s="185">
        <f t="shared" si="21"/>
        <v>0</v>
      </c>
      <c r="AF21" s="185">
        <f t="shared" si="21"/>
        <v>0</v>
      </c>
      <c r="AG21" s="185">
        <f t="shared" si="21"/>
        <v>0</v>
      </c>
      <c r="AH21" s="185">
        <f t="shared" si="21"/>
        <v>916</v>
      </c>
      <c r="AI21" s="185">
        <f t="shared" si="21"/>
        <v>940</v>
      </c>
      <c r="AJ21" s="185">
        <f t="shared" si="21"/>
        <v>940</v>
      </c>
      <c r="AK21" s="185">
        <f t="shared" si="21"/>
        <v>925.6</v>
      </c>
      <c r="AL21" s="185"/>
      <c r="AM21" s="185"/>
      <c r="AO21" s="11"/>
    </row>
    <row r="22" spans="1:41" ht="24.75" customHeight="1" x14ac:dyDescent="0.15">
      <c r="A22" s="164"/>
      <c r="B22" s="1"/>
      <c r="H22" s="184"/>
      <c r="I22" s="184"/>
      <c r="J22" s="184"/>
      <c r="K22" s="184"/>
      <c r="L22" s="184"/>
      <c r="M22" s="184"/>
      <c r="N22" s="184"/>
      <c r="O22" s="184"/>
      <c r="P22" s="184"/>
      <c r="Q22" s="184"/>
      <c r="R22" s="184"/>
      <c r="S22" s="184"/>
      <c r="X22" s="187">
        <f>X21</f>
        <v>356</v>
      </c>
      <c r="Y22" s="185">
        <f>X22+Y21</f>
        <v>468</v>
      </c>
      <c r="Z22" s="185">
        <f t="shared" ref="Z22:AG22" si="22">Y22+Z21</f>
        <v>580</v>
      </c>
      <c r="AA22" s="185">
        <f t="shared" si="22"/>
        <v>692</v>
      </c>
      <c r="AB22" s="185">
        <f t="shared" si="22"/>
        <v>804</v>
      </c>
      <c r="AC22" s="185">
        <f t="shared" si="22"/>
        <v>916</v>
      </c>
      <c r="AD22" s="185">
        <f t="shared" si="22"/>
        <v>916</v>
      </c>
      <c r="AE22" s="185">
        <f t="shared" si="22"/>
        <v>916</v>
      </c>
      <c r="AF22" s="185">
        <f t="shared" si="22"/>
        <v>916</v>
      </c>
      <c r="AG22" s="185">
        <f t="shared" si="22"/>
        <v>916</v>
      </c>
      <c r="AH22" s="184"/>
      <c r="AI22" s="188"/>
      <c r="AJ22" s="188"/>
      <c r="AK22" s="188"/>
      <c r="AL22" s="188"/>
      <c r="AM22" s="188"/>
      <c r="AO22" s="11"/>
    </row>
  </sheetData>
  <sheetProtection selectLockedCells="1"/>
  <customSheetViews>
    <customSheetView guid="{C2C00746-FA4F-4E5C-AD43-BEA5EA13B936}" showGridLines="0" hiddenColumns="1">
      <pane xSplit="5" topLeftCell="H1" activePane="topRight" state="frozen"/>
      <selection pane="topRight"/>
      <pageMargins left="0" right="0" top="0" bottom="0" header="0" footer="0"/>
      <pageSetup paperSize="9" orientation="portrait" r:id="rId1"/>
    </customSheetView>
  </customSheetViews>
  <mergeCells count="4">
    <mergeCell ref="I4:P4"/>
    <mergeCell ref="T4:U4"/>
    <mergeCell ref="X4:AG4"/>
    <mergeCell ref="AI4:AJ4"/>
  </mergeCells>
  <dataValidations count="5">
    <dataValidation type="decimal" operator="greaterThanOrEqual" allowBlank="1" showInputMessage="1" showErrorMessage="1" sqref="V7:V20 AK6 T6:U20 I6:R20" xr:uid="{00000000-0002-0000-0400-000000000000}">
      <formula1>0</formula1>
    </dataValidation>
    <dataValidation type="list" allowBlank="1" showInputMessage="1" showErrorMessage="1" sqref="D6:D20" xr:uid="{00000000-0002-0000-0400-000001000000}">
      <formula1>KostnadKostnadstyp</formula1>
    </dataValidation>
    <dataValidation type="list" allowBlank="1" showInputMessage="1" showErrorMessage="1" sqref="H6:H20" xr:uid="{00000000-0002-0000-0400-000002000000}">
      <formula1>KostnadEnhet</formula1>
    </dataValidation>
    <dataValidation type="list" allowBlank="1" showInputMessage="1" showErrorMessage="1" sqref="F6:F20" xr:uid="{00000000-0002-0000-0400-000003000000}">
      <formula1>Intressenter</formula1>
    </dataValidation>
    <dataValidation operator="greaterThanOrEqual" allowBlank="1" showInputMessage="1" showErrorMessage="1" sqref="AL6:AM20 V6" xr:uid="{00000000-0002-0000-0400-000004000000}"/>
  </dataValidations>
  <pageMargins left="0.25" right="0.25" top="0.75" bottom="0.75" header="0.3" footer="0.3"/>
  <pageSetup paperSize="8" scale="75" orientation="landscape" r:id="rId2"/>
  <extLst>
    <ext xmlns:x14="http://schemas.microsoft.com/office/spreadsheetml/2009/9/main" uri="{78C0D931-6437-407d-A8EE-F0AAD7539E65}">
      <x14:conditionalFormattings>
        <x14:conditionalFormatting xmlns:xm="http://schemas.microsoft.com/office/excel/2006/main">
          <x14:cfRule type="expression" priority="2" id="{D81CECE8-8AD7-4259-A62A-B101955DCC95}">
            <xm:f>OR(I$5&lt;Grunddata!$D$12,I$5&gt;= Grunddata!$D$12+Grunddata!$D$13)</xm:f>
            <x14:dxf>
              <font>
                <b val="0"/>
                <i/>
                <color theme="1" tint="0.499984740745262"/>
              </font>
            </x14:dxf>
          </x14:cfRule>
          <xm:sqref>I5:R5</xm:sqref>
        </x14:conditionalFormatting>
        <x14:conditionalFormatting xmlns:xm="http://schemas.microsoft.com/office/excel/2006/main">
          <x14:cfRule type="expression" priority="1" id="{62887097-BC16-4083-934B-3744733FED6D}">
            <xm:f>OR(I$5&lt;Grunddata!$D$12,I$5&gt;= Grunddata!$D$12+Grunddata!$D$13)</xm:f>
            <x14:dxf>
              <font>
                <b val="0"/>
                <i/>
                <color theme="1" tint="0.499984740745262"/>
              </font>
              <fill>
                <patternFill>
                  <bgColor theme="0" tint="-0.14996795556505021"/>
                </patternFill>
              </fill>
            </x14:dxf>
          </x14:cfRule>
          <xm:sqref>I6:R20</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tabColor rgb="FF0083C2"/>
  </sheetPr>
  <dimension ref="A1:P42"/>
  <sheetViews>
    <sheetView showGridLines="0" zoomScale="85" zoomScaleNormal="85" workbookViewId="0">
      <selection activeCell="E15" sqref="E15"/>
    </sheetView>
  </sheetViews>
  <sheetFormatPr baseColWidth="10" defaultColWidth="9.1640625" defaultRowHeight="14" x14ac:dyDescent="0.15"/>
  <cols>
    <col min="1" max="1" width="2.33203125" style="82" customWidth="1"/>
    <col min="2" max="2" width="2.33203125" style="83" customWidth="1"/>
    <col min="3" max="3" width="46.83203125" style="83" customWidth="1"/>
    <col min="4" max="4" width="17.1640625" style="393" customWidth="1"/>
    <col min="5" max="5" width="81.5" style="83" customWidth="1"/>
    <col min="6" max="6" width="17.33203125" style="354" customWidth="1"/>
    <col min="7" max="7" width="2.83203125" style="83" customWidth="1"/>
    <col min="8" max="12" width="20.33203125" style="83" customWidth="1"/>
    <col min="13" max="16384" width="9.1640625" style="83"/>
  </cols>
  <sheetData>
    <row r="1" spans="1:16" ht="9" customHeight="1" x14ac:dyDescent="0.15"/>
    <row r="2" spans="1:16" ht="36" customHeight="1" x14ac:dyDescent="0.15">
      <c r="C2" s="84" t="s">
        <v>90</v>
      </c>
      <c r="D2" s="84"/>
      <c r="E2" s="255" t="s">
        <v>304</v>
      </c>
      <c r="F2" s="353">
        <f>AVERAGE(F6,F15,F24,F33)</f>
        <v>3.75</v>
      </c>
    </row>
    <row r="3" spans="1:16" ht="71.25" customHeight="1" x14ac:dyDescent="0.15">
      <c r="C3" s="370" t="s">
        <v>307</v>
      </c>
      <c r="D3" s="364"/>
      <c r="G3" s="86"/>
      <c r="H3" s="473"/>
      <c r="I3" s="473"/>
      <c r="J3" s="473"/>
      <c r="K3" s="473"/>
      <c r="L3" s="473"/>
      <c r="M3" s="86"/>
      <c r="N3" s="86"/>
      <c r="O3" s="86"/>
      <c r="P3" s="86"/>
    </row>
    <row r="4" spans="1:16" ht="18" x14ac:dyDescent="0.15">
      <c r="C4" s="85"/>
      <c r="D4" s="364"/>
      <c r="F4" s="355"/>
      <c r="G4" s="86"/>
      <c r="H4" s="86"/>
      <c r="I4" s="86"/>
      <c r="J4" s="86"/>
      <c r="K4" s="86"/>
      <c r="L4" s="86"/>
      <c r="M4" s="86"/>
      <c r="N4" s="86"/>
      <c r="O4" s="86"/>
      <c r="P4" s="86"/>
    </row>
    <row r="5" spans="1:16" s="4" customFormat="1" ht="30.75" customHeight="1" x14ac:dyDescent="0.15">
      <c r="A5" s="82"/>
      <c r="B5" s="83"/>
      <c r="C5" s="320" t="s">
        <v>8</v>
      </c>
      <c r="D5" s="320" t="s">
        <v>305</v>
      </c>
      <c r="E5" s="320" t="s">
        <v>306</v>
      </c>
      <c r="F5" s="350" t="s">
        <v>9</v>
      </c>
      <c r="H5" s="86"/>
      <c r="I5" s="86"/>
      <c r="J5" s="86"/>
      <c r="K5" s="86"/>
      <c r="L5" s="86"/>
      <c r="M5" s="86"/>
    </row>
    <row r="6" spans="1:16" s="4" customFormat="1" ht="25.5" customHeight="1" x14ac:dyDescent="0.2">
      <c r="A6" s="72"/>
      <c r="B6" s="81"/>
      <c r="C6" s="251" t="s">
        <v>91</v>
      </c>
      <c r="D6" s="365" t="s">
        <v>75</v>
      </c>
      <c r="E6" s="252" t="s">
        <v>406</v>
      </c>
      <c r="F6" s="356">
        <f>IFERROR(1*LEFT(D6,FIND(":",D6)-1),0)</f>
        <v>4</v>
      </c>
    </row>
    <row r="7" spans="1:16" s="4" customFormat="1" ht="6" customHeight="1" x14ac:dyDescent="0.2">
      <c r="A7" s="72"/>
      <c r="B7" s="81"/>
      <c r="D7" s="81"/>
      <c r="F7" s="357"/>
    </row>
    <row r="8" spans="1:16" s="4" customFormat="1" ht="60" customHeight="1" x14ac:dyDescent="0.15">
      <c r="A8" s="72"/>
      <c r="B8" s="81"/>
      <c r="C8" s="472" t="s">
        <v>245</v>
      </c>
      <c r="D8" s="202" t="s">
        <v>93</v>
      </c>
      <c r="E8" s="472" t="s">
        <v>310</v>
      </c>
      <c r="F8" s="472"/>
      <c r="G8" s="394"/>
      <c r="I8" s="474"/>
      <c r="J8" s="474"/>
      <c r="K8" s="474"/>
    </row>
    <row r="9" spans="1:16" s="4" customFormat="1" ht="60" customHeight="1" x14ac:dyDescent="0.15">
      <c r="A9" s="72"/>
      <c r="B9" s="81"/>
      <c r="C9" s="472"/>
      <c r="D9" s="202" t="s">
        <v>94</v>
      </c>
      <c r="E9" s="472" t="s">
        <v>311</v>
      </c>
      <c r="F9" s="472"/>
      <c r="G9" s="394"/>
      <c r="I9" s="474"/>
      <c r="J9" s="474"/>
      <c r="K9" s="474"/>
    </row>
    <row r="10" spans="1:16" s="4" customFormat="1" ht="60" customHeight="1" x14ac:dyDescent="0.15">
      <c r="A10" s="72"/>
      <c r="B10" s="81"/>
      <c r="C10" s="472"/>
      <c r="D10" s="202" t="s">
        <v>249</v>
      </c>
      <c r="E10" s="472" t="s">
        <v>312</v>
      </c>
      <c r="F10" s="472"/>
      <c r="G10" s="394"/>
      <c r="I10" s="474"/>
      <c r="J10" s="474"/>
      <c r="K10" s="474"/>
    </row>
    <row r="11" spans="1:16" s="4" customFormat="1" ht="60" customHeight="1" x14ac:dyDescent="0.15">
      <c r="A11" s="72"/>
      <c r="B11" s="81"/>
      <c r="C11" s="472"/>
      <c r="D11" s="202" t="s">
        <v>96</v>
      </c>
      <c r="E11" s="472" t="s">
        <v>313</v>
      </c>
      <c r="F11" s="472"/>
      <c r="G11" s="394"/>
      <c r="I11" s="474"/>
      <c r="J11" s="474"/>
      <c r="K11" s="474"/>
    </row>
    <row r="12" spans="1:16" s="4" customFormat="1" ht="75" customHeight="1" x14ac:dyDescent="0.15">
      <c r="A12" s="72"/>
      <c r="B12" s="81"/>
      <c r="C12" s="472"/>
      <c r="D12" s="202" t="s">
        <v>97</v>
      </c>
      <c r="E12" s="472" t="s">
        <v>314</v>
      </c>
      <c r="F12" s="472"/>
      <c r="G12" s="394"/>
      <c r="I12" s="474"/>
      <c r="J12" s="474"/>
      <c r="K12" s="474"/>
    </row>
    <row r="13" spans="1:16" s="4" customFormat="1" ht="9" customHeight="1" x14ac:dyDescent="0.2">
      <c r="A13" s="72"/>
      <c r="B13" s="81"/>
      <c r="D13" s="81"/>
      <c r="F13" s="357"/>
    </row>
    <row r="14" spans="1:16" s="4" customFormat="1" ht="30.75" customHeight="1" x14ac:dyDescent="0.15">
      <c r="A14" s="82"/>
      <c r="B14" s="83"/>
      <c r="C14" s="320" t="s">
        <v>8</v>
      </c>
      <c r="D14" s="320" t="s">
        <v>305</v>
      </c>
      <c r="E14" s="320" t="s">
        <v>306</v>
      </c>
      <c r="F14" s="350" t="s">
        <v>9</v>
      </c>
      <c r="H14" s="86"/>
      <c r="I14" s="86"/>
      <c r="J14" s="86"/>
      <c r="K14" s="86"/>
      <c r="L14" s="86"/>
      <c r="M14" s="86"/>
    </row>
    <row r="15" spans="1:16" s="4" customFormat="1" ht="25.5" customHeight="1" x14ac:dyDescent="0.2">
      <c r="A15" s="72"/>
      <c r="B15" s="81"/>
      <c r="C15" s="251" t="s">
        <v>98</v>
      </c>
      <c r="D15" s="365" t="s">
        <v>75</v>
      </c>
      <c r="E15" s="252" t="s">
        <v>407</v>
      </c>
      <c r="F15" s="356">
        <f>IFERROR(1*LEFT(D15,FIND(":",D15)-1),0)</f>
        <v>4</v>
      </c>
    </row>
    <row r="16" spans="1:16" s="4" customFormat="1" ht="9" customHeight="1" x14ac:dyDescent="0.2">
      <c r="A16" s="73"/>
      <c r="D16" s="81"/>
      <c r="F16" s="357"/>
    </row>
    <row r="17" spans="1:13" s="4" customFormat="1" ht="45" customHeight="1" x14ac:dyDescent="0.2">
      <c r="A17" s="73"/>
      <c r="C17" s="472" t="s">
        <v>246</v>
      </c>
      <c r="D17" s="202" t="s">
        <v>93</v>
      </c>
      <c r="E17" s="472" t="s">
        <v>315</v>
      </c>
      <c r="F17" s="472"/>
      <c r="G17" s="394"/>
    </row>
    <row r="18" spans="1:13" s="4" customFormat="1" ht="45" customHeight="1" x14ac:dyDescent="0.2">
      <c r="A18" s="73"/>
      <c r="C18" s="472"/>
      <c r="D18" s="202" t="s">
        <v>94</v>
      </c>
      <c r="E18" s="472" t="s">
        <v>316</v>
      </c>
      <c r="F18" s="472"/>
      <c r="G18" s="394"/>
    </row>
    <row r="19" spans="1:13" s="4" customFormat="1" ht="38.25" customHeight="1" x14ac:dyDescent="0.2">
      <c r="A19" s="73"/>
      <c r="C19" s="472"/>
      <c r="D19" s="202" t="s">
        <v>249</v>
      </c>
      <c r="E19" s="472" t="s">
        <v>317</v>
      </c>
      <c r="F19" s="472"/>
      <c r="G19" s="394"/>
    </row>
    <row r="20" spans="1:13" s="4" customFormat="1" ht="53.25" customHeight="1" x14ac:dyDescent="0.2">
      <c r="A20" s="73"/>
      <c r="C20" s="472"/>
      <c r="D20" s="202" t="s">
        <v>96</v>
      </c>
      <c r="E20" s="472" t="s">
        <v>318</v>
      </c>
      <c r="F20" s="472"/>
      <c r="G20" s="394"/>
    </row>
    <row r="21" spans="1:13" s="4" customFormat="1" ht="45" customHeight="1" x14ac:dyDescent="0.2">
      <c r="A21" s="73"/>
      <c r="C21" s="472"/>
      <c r="D21" s="202" t="s">
        <v>97</v>
      </c>
      <c r="E21" s="472" t="s">
        <v>319</v>
      </c>
      <c r="F21" s="472"/>
      <c r="G21" s="394"/>
    </row>
    <row r="22" spans="1:13" s="4" customFormat="1" ht="8.25" customHeight="1" x14ac:dyDescent="0.2">
      <c r="A22" s="73"/>
      <c r="D22" s="81"/>
      <c r="F22" s="357"/>
    </row>
    <row r="23" spans="1:13" s="4" customFormat="1" ht="30.75" customHeight="1" x14ac:dyDescent="0.15">
      <c r="A23" s="82"/>
      <c r="B23" s="83"/>
      <c r="C23" s="320" t="s">
        <v>8</v>
      </c>
      <c r="D23" s="320" t="s">
        <v>305</v>
      </c>
      <c r="E23" s="320" t="s">
        <v>306</v>
      </c>
      <c r="F23" s="350" t="s">
        <v>9</v>
      </c>
      <c r="H23" s="86"/>
      <c r="I23" s="86"/>
      <c r="J23" s="86"/>
      <c r="K23" s="86"/>
      <c r="L23" s="86"/>
      <c r="M23" s="86"/>
    </row>
    <row r="24" spans="1:13" s="4" customFormat="1" ht="25.5" customHeight="1" x14ac:dyDescent="0.2">
      <c r="A24" s="72"/>
      <c r="B24" s="81"/>
      <c r="C24" s="251" t="s">
        <v>99</v>
      </c>
      <c r="D24" s="365" t="s">
        <v>234</v>
      </c>
      <c r="E24" s="252"/>
      <c r="F24" s="356">
        <f t="shared" ref="F24:F33" si="0">IFERROR(1*LEFT(D24,FIND(":",D24)-1),0)</f>
        <v>3</v>
      </c>
    </row>
    <row r="25" spans="1:13" s="4" customFormat="1" ht="8.25" customHeight="1" x14ac:dyDescent="0.2">
      <c r="A25" s="73"/>
      <c r="D25" s="81"/>
      <c r="F25" s="357"/>
    </row>
    <row r="26" spans="1:13" s="4" customFormat="1" ht="51" customHeight="1" x14ac:dyDescent="0.15">
      <c r="A26" s="73"/>
      <c r="C26" s="472" t="s">
        <v>247</v>
      </c>
      <c r="D26" s="202" t="s">
        <v>93</v>
      </c>
      <c r="E26" s="472" t="s">
        <v>320</v>
      </c>
      <c r="F26" s="472"/>
      <c r="G26" s="394"/>
      <c r="I26" s="474"/>
      <c r="J26" s="474"/>
      <c r="K26" s="474"/>
    </row>
    <row r="27" spans="1:13" s="4" customFormat="1" ht="53.25" customHeight="1" x14ac:dyDescent="0.15">
      <c r="A27" s="73"/>
      <c r="C27" s="472"/>
      <c r="D27" s="202" t="s">
        <v>94</v>
      </c>
      <c r="E27" s="472" t="s">
        <v>321</v>
      </c>
      <c r="F27" s="472"/>
      <c r="G27" s="394"/>
      <c r="I27" s="474"/>
      <c r="J27" s="474"/>
      <c r="K27" s="474"/>
    </row>
    <row r="28" spans="1:13" s="4" customFormat="1" ht="60" customHeight="1" x14ac:dyDescent="0.15">
      <c r="A28" s="73"/>
      <c r="C28" s="472"/>
      <c r="D28" s="202" t="s">
        <v>249</v>
      </c>
      <c r="E28" s="472" t="s">
        <v>322</v>
      </c>
      <c r="F28" s="472"/>
      <c r="G28" s="394"/>
      <c r="I28" s="474"/>
      <c r="J28" s="474"/>
      <c r="K28" s="474"/>
    </row>
    <row r="29" spans="1:13" s="4" customFormat="1" ht="58.5" customHeight="1" x14ac:dyDescent="0.15">
      <c r="A29" s="73"/>
      <c r="C29" s="472"/>
      <c r="D29" s="202" t="s">
        <v>96</v>
      </c>
      <c r="E29" s="472" t="s">
        <v>323</v>
      </c>
      <c r="F29" s="472"/>
      <c r="G29" s="394"/>
      <c r="I29" s="474"/>
      <c r="J29" s="474"/>
      <c r="K29" s="474"/>
    </row>
    <row r="30" spans="1:13" s="4" customFormat="1" ht="45" customHeight="1" x14ac:dyDescent="0.15">
      <c r="A30" s="73"/>
      <c r="C30" s="472"/>
      <c r="D30" s="202" t="s">
        <v>97</v>
      </c>
      <c r="E30" s="472" t="s">
        <v>324</v>
      </c>
      <c r="F30" s="472"/>
      <c r="G30" s="394"/>
      <c r="I30" s="474"/>
      <c r="J30" s="474"/>
      <c r="K30" s="474"/>
    </row>
    <row r="31" spans="1:13" s="4" customFormat="1" ht="10.5" customHeight="1" x14ac:dyDescent="0.15">
      <c r="A31" s="73"/>
      <c r="C31" s="340"/>
      <c r="D31" s="366"/>
      <c r="E31" s="366"/>
      <c r="F31" s="395"/>
      <c r="G31" s="366"/>
      <c r="I31" s="396"/>
      <c r="J31" s="396"/>
      <c r="K31" s="396"/>
    </row>
    <row r="32" spans="1:13" s="4" customFormat="1" ht="30.75" customHeight="1" x14ac:dyDescent="0.15">
      <c r="A32" s="82"/>
      <c r="B32" s="83"/>
      <c r="C32" s="320" t="s">
        <v>8</v>
      </c>
      <c r="D32" s="320" t="s">
        <v>305</v>
      </c>
      <c r="E32" s="320" t="s">
        <v>306</v>
      </c>
      <c r="F32" s="350" t="s">
        <v>9</v>
      </c>
      <c r="H32" s="86"/>
      <c r="I32" s="86"/>
      <c r="J32" s="86"/>
      <c r="K32" s="86"/>
      <c r="L32" s="86"/>
      <c r="M32" s="86"/>
    </row>
    <row r="33" spans="1:12" s="4" customFormat="1" ht="28.5" customHeight="1" x14ac:dyDescent="0.2">
      <c r="A33" s="72"/>
      <c r="B33" s="81"/>
      <c r="C33" s="251" t="s">
        <v>101</v>
      </c>
      <c r="D33" s="365" t="s">
        <v>75</v>
      </c>
      <c r="E33" s="252"/>
      <c r="F33" s="356">
        <f t="shared" si="0"/>
        <v>4</v>
      </c>
    </row>
    <row r="34" spans="1:12" ht="9" customHeight="1" x14ac:dyDescent="0.15">
      <c r="A34" s="73"/>
      <c r="B34" s="4"/>
    </row>
    <row r="35" spans="1:12" ht="54.75" customHeight="1" x14ac:dyDescent="0.15">
      <c r="C35" s="472" t="s">
        <v>248</v>
      </c>
      <c r="D35" s="202" t="s">
        <v>93</v>
      </c>
      <c r="E35" s="472" t="s">
        <v>325</v>
      </c>
      <c r="F35" s="472"/>
      <c r="G35" s="394"/>
    </row>
    <row r="36" spans="1:12" ht="45.75" customHeight="1" x14ac:dyDescent="0.15">
      <c r="C36" s="472"/>
      <c r="D36" s="202" t="s">
        <v>94</v>
      </c>
      <c r="E36" s="472" t="s">
        <v>326</v>
      </c>
      <c r="F36" s="472"/>
      <c r="G36" s="394"/>
    </row>
    <row r="37" spans="1:12" ht="45" customHeight="1" x14ac:dyDescent="0.15">
      <c r="C37" s="472"/>
      <c r="D37" s="202" t="s">
        <v>249</v>
      </c>
      <c r="E37" s="472" t="s">
        <v>327</v>
      </c>
      <c r="F37" s="472"/>
      <c r="G37" s="394"/>
    </row>
    <row r="38" spans="1:12" ht="55.5" customHeight="1" x14ac:dyDescent="0.15">
      <c r="C38" s="472"/>
      <c r="D38" s="202" t="s">
        <v>96</v>
      </c>
      <c r="E38" s="472" t="s">
        <v>328</v>
      </c>
      <c r="F38" s="472"/>
      <c r="G38" s="394"/>
    </row>
    <row r="39" spans="1:12" ht="45" customHeight="1" x14ac:dyDescent="0.15">
      <c r="C39" s="472"/>
      <c r="D39" s="202" t="s">
        <v>97</v>
      </c>
      <c r="E39" s="472" t="s">
        <v>329</v>
      </c>
      <c r="F39" s="472"/>
      <c r="G39" s="394"/>
    </row>
    <row r="42" spans="1:12" x14ac:dyDescent="0.15">
      <c r="A42" s="73"/>
      <c r="B42" s="4"/>
      <c r="L42" s="86"/>
    </row>
  </sheetData>
  <sheetProtection sheet="1" selectLockedCells="1"/>
  <dataConsolidate/>
  <customSheetViews>
    <customSheetView guid="{C2C00746-FA4F-4E5C-AD43-BEA5EA13B936}" scale="85" showGridLines="0">
      <selection activeCell="I1" sqref="I1"/>
      <pageMargins left="0" right="0" top="0" bottom="0" header="0" footer="0"/>
      <pageSetup paperSize="9" orientation="portrait" horizontalDpi="4294967293" r:id="rId1"/>
    </customSheetView>
  </customSheetViews>
  <mergeCells count="35">
    <mergeCell ref="I30:K30"/>
    <mergeCell ref="E28:F28"/>
    <mergeCell ref="E29:F29"/>
    <mergeCell ref="E30:F30"/>
    <mergeCell ref="I12:K12"/>
    <mergeCell ref="I26:K26"/>
    <mergeCell ref="I27:K27"/>
    <mergeCell ref="I28:K28"/>
    <mergeCell ref="I29:K29"/>
    <mergeCell ref="H3:L3"/>
    <mergeCell ref="I8:K8"/>
    <mergeCell ref="I9:K9"/>
    <mergeCell ref="I10:K10"/>
    <mergeCell ref="I11:K11"/>
    <mergeCell ref="E8:F8"/>
    <mergeCell ref="E9:F9"/>
    <mergeCell ref="E10:F10"/>
    <mergeCell ref="C8:C12"/>
    <mergeCell ref="E11:F11"/>
    <mergeCell ref="E12:F12"/>
    <mergeCell ref="C17:C21"/>
    <mergeCell ref="C26:C30"/>
    <mergeCell ref="C35:C39"/>
    <mergeCell ref="E17:F17"/>
    <mergeCell ref="E18:F18"/>
    <mergeCell ref="E19:F19"/>
    <mergeCell ref="E20:F20"/>
    <mergeCell ref="E21:F21"/>
    <mergeCell ref="E26:F26"/>
    <mergeCell ref="E27:F27"/>
    <mergeCell ref="E39:F39"/>
    <mergeCell ref="E35:F35"/>
    <mergeCell ref="E36:F36"/>
    <mergeCell ref="E37:F37"/>
    <mergeCell ref="E38:F38"/>
  </mergeCells>
  <dataValidations count="2">
    <dataValidation operator="greaterThanOrEqual" allowBlank="1" showInputMessage="1" showErrorMessage="1" sqref="F6:F7 F15:F16 F13 F24:F25 F33 F22" xr:uid="{00000000-0002-0000-0500-000000000000}"/>
    <dataValidation type="list" allowBlank="1" showInputMessage="1" showErrorMessage="1" sqref="D6:D7 D15:D16 D13 D24:D25 D33 D22" xr:uid="{00000000-0002-0000-0500-000001000000}">
      <formula1>Angelägenhet</formula1>
    </dataValidation>
  </dataValidations>
  <pageMargins left="0.25" right="0.25" top="0.75" bottom="0.75" header="0.3" footer="0.3"/>
  <pageSetup paperSize="9" scale="60" orientation="portrait" horizontalDpi="4294967293" r:id="rId2"/>
  <extLst>
    <ext xmlns:x14="http://schemas.microsoft.com/office/spreadsheetml/2009/9/main" uri="{78C0D931-6437-407d-A8EE-F0AAD7539E65}">
      <x14:conditionalFormattings>
        <x14:conditionalFormatting xmlns:xm="http://schemas.microsoft.com/office/excel/2006/main">
          <x14:cfRule type="expression" priority="4" id="{32D57829-35C6-417C-BCD4-38360A62C282}">
            <xm:f>OR(#REF!&lt;Grunddata!$D$12,#REF!&gt;= Grunddata!$D$12+Grunddata!$D$13)</xm:f>
            <x14:dxf>
              <font>
                <b val="0"/>
                <i/>
                <color theme="1" tint="0.499984740745262"/>
              </font>
              <fill>
                <patternFill>
                  <bgColor theme="0" tint="-0.14996795556505021"/>
                </patternFill>
              </fill>
            </x14:dxf>
          </x14:cfRule>
          <xm:sqref>F6</xm:sqref>
        </x14:conditionalFormatting>
        <x14:conditionalFormatting xmlns:xm="http://schemas.microsoft.com/office/excel/2006/main">
          <x14:cfRule type="expression" priority="3" id="{2961D530-FE58-4878-99D1-F4A56988130A}">
            <xm:f>OR(#REF!&lt;Grunddata!$D$12,#REF!&gt;= Grunddata!$D$12+Grunddata!$D$13)</xm:f>
            <x14:dxf>
              <font>
                <b val="0"/>
                <i/>
                <color theme="1" tint="0.499984740745262"/>
              </font>
              <fill>
                <patternFill>
                  <bgColor theme="0" tint="-0.14996795556505021"/>
                </patternFill>
              </fill>
            </x14:dxf>
          </x14:cfRule>
          <xm:sqref>F15</xm:sqref>
        </x14:conditionalFormatting>
        <x14:conditionalFormatting xmlns:xm="http://schemas.microsoft.com/office/excel/2006/main">
          <x14:cfRule type="expression" priority="2" id="{BAD209AC-3753-4A69-924E-1B16EE377A24}">
            <xm:f>OR(#REF!&lt;Grunddata!$D$12,#REF!&gt;= Grunddata!$D$12+Grunddata!$D$13)</xm:f>
            <x14:dxf>
              <font>
                <b val="0"/>
                <i/>
                <color theme="1" tint="0.499984740745262"/>
              </font>
              <fill>
                <patternFill>
                  <bgColor theme="0" tint="-0.14996795556505021"/>
                </patternFill>
              </fill>
            </x14:dxf>
          </x14:cfRule>
          <xm:sqref>F24</xm:sqref>
        </x14:conditionalFormatting>
        <x14:conditionalFormatting xmlns:xm="http://schemas.microsoft.com/office/excel/2006/main">
          <x14:cfRule type="expression" priority="1" id="{BF7D7D12-33E5-4A58-BCD9-F88040C760B9}">
            <xm:f>OR(#REF!&lt;Grunddata!$D$12,#REF!&gt;= Grunddata!$D$12+Grunddata!$D$13)</xm:f>
            <x14:dxf>
              <font>
                <b val="0"/>
                <i/>
                <color theme="1" tint="0.499984740745262"/>
              </font>
              <fill>
                <patternFill>
                  <bgColor theme="0" tint="-0.14996795556505021"/>
                </patternFill>
              </fill>
            </x14:dxf>
          </x14:cfRule>
          <xm:sqref>F33</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3">
    <tabColor rgb="FF0070C0"/>
  </sheetPr>
  <dimension ref="A1:Q176"/>
  <sheetViews>
    <sheetView showGridLines="0" zoomScale="90" zoomScaleNormal="90" workbookViewId="0">
      <selection activeCell="D6" sqref="D6"/>
    </sheetView>
  </sheetViews>
  <sheetFormatPr baseColWidth="10" defaultColWidth="9.1640625" defaultRowHeight="14" x14ac:dyDescent="0.15"/>
  <cols>
    <col min="1" max="1" width="2.33203125" style="71" customWidth="1"/>
    <col min="2" max="2" width="2.6640625" style="312" bestFit="1" customWidth="1"/>
    <col min="3" max="3" width="51.5" style="83" customWidth="1"/>
    <col min="4" max="4" width="17.1640625" style="362" customWidth="1"/>
    <col min="5" max="5" width="71.5" style="1" customWidth="1"/>
    <col min="6" max="6" width="17.33203125" style="326" bestFit="1" customWidth="1"/>
    <col min="7" max="7" width="7.33203125" style="188" customWidth="1"/>
    <col min="8" max="8" width="7.33203125" style="188" hidden="1" customWidth="1"/>
    <col min="9" max="13" width="9.1640625" style="188" hidden="1" customWidth="1"/>
    <col min="14" max="14" width="9.1640625" style="331" hidden="1" customWidth="1"/>
    <col min="15" max="16" width="9.1640625" style="188"/>
    <col min="17" max="16384" width="9.1640625" style="1"/>
  </cols>
  <sheetData>
    <row r="1" spans="1:17" ht="45" customHeight="1" x14ac:dyDescent="0.15">
      <c r="C1" s="84" t="s">
        <v>111</v>
      </c>
      <c r="D1" s="50"/>
      <c r="E1" s="254" t="s">
        <v>309</v>
      </c>
      <c r="F1" s="349">
        <f>IFERROR(AVERAGEIF((N6:N19),"&gt;0"),0)</f>
        <v>3.4</v>
      </c>
    </row>
    <row r="2" spans="1:17" ht="17.25" customHeight="1" x14ac:dyDescent="0.15">
      <c r="C2" s="84"/>
      <c r="D2" s="50"/>
      <c r="E2" s="4"/>
      <c r="F2" s="357"/>
    </row>
    <row r="3" spans="1:17" ht="70.5" customHeight="1" x14ac:dyDescent="0.15">
      <c r="C3" s="258" t="s">
        <v>308</v>
      </c>
      <c r="E3" s="6"/>
      <c r="F3" s="321"/>
      <c r="I3" s="188" t="s">
        <v>274</v>
      </c>
      <c r="Q3" s="5"/>
    </row>
    <row r="4" spans="1:17" ht="7.5" customHeight="1" x14ac:dyDescent="0.15">
      <c r="C4" s="85"/>
      <c r="E4" s="6"/>
      <c r="F4" s="321"/>
      <c r="Q4" s="5"/>
    </row>
    <row r="5" spans="1:17" s="81" customFormat="1" ht="27" customHeight="1" x14ac:dyDescent="0.15">
      <c r="A5" s="71"/>
      <c r="B5" s="312"/>
      <c r="C5" s="320" t="s">
        <v>8</v>
      </c>
      <c r="D5" s="320" t="s">
        <v>305</v>
      </c>
      <c r="E5" s="320" t="s">
        <v>306</v>
      </c>
      <c r="F5" s="350" t="s">
        <v>9</v>
      </c>
      <c r="G5" s="346"/>
      <c r="H5" s="346"/>
      <c r="I5" s="475" t="s">
        <v>8</v>
      </c>
      <c r="J5" s="475"/>
      <c r="K5" s="475"/>
      <c r="L5" s="475"/>
      <c r="M5" s="475"/>
      <c r="N5" s="311" t="s">
        <v>9</v>
      </c>
      <c r="O5" s="346"/>
      <c r="P5" s="346"/>
    </row>
    <row r="6" spans="1:17" s="4" customFormat="1" ht="24" customHeight="1" x14ac:dyDescent="0.15">
      <c r="A6" s="72"/>
      <c r="B6" s="313"/>
      <c r="C6" s="259" t="s">
        <v>241</v>
      </c>
      <c r="D6" s="363" t="s">
        <v>186</v>
      </c>
      <c r="E6" s="253"/>
      <c r="F6" s="351">
        <f>IFERROR(1*LEFT(D6,FIND(":",D6)-1),"")</f>
        <v>2</v>
      </c>
      <c r="G6" s="332"/>
      <c r="H6" s="388">
        <v>1</v>
      </c>
      <c r="I6" s="479" t="str">
        <f>C6</f>
        <v>Antal involverade/berörda intressenter</v>
      </c>
      <c r="J6" s="479"/>
      <c r="K6" s="479"/>
      <c r="L6" s="479"/>
      <c r="M6" s="479"/>
      <c r="N6" s="388">
        <f>F6</f>
        <v>2</v>
      </c>
      <c r="O6" s="332"/>
      <c r="P6" s="332"/>
    </row>
    <row r="7" spans="1:17" s="4" customFormat="1" ht="5.25" customHeight="1" x14ac:dyDescent="0.2">
      <c r="A7" s="72"/>
      <c r="B7" s="313"/>
      <c r="D7" s="81"/>
      <c r="F7" s="357"/>
      <c r="G7" s="332"/>
      <c r="H7" s="478">
        <v>2</v>
      </c>
      <c r="I7" s="477" t="str">
        <f>C15</f>
        <v>Antal berörda användare</v>
      </c>
      <c r="J7" s="477"/>
      <c r="K7" s="477"/>
      <c r="L7" s="477"/>
      <c r="M7" s="477"/>
      <c r="N7" s="478">
        <f>F15</f>
        <v>3</v>
      </c>
      <c r="O7" s="332"/>
      <c r="P7" s="332"/>
    </row>
    <row r="8" spans="1:17" s="4" customFormat="1" ht="75" customHeight="1" x14ac:dyDescent="0.2">
      <c r="A8" s="72"/>
      <c r="B8" s="313"/>
      <c r="C8" s="480" t="s">
        <v>250</v>
      </c>
      <c r="D8" s="397" t="s">
        <v>93</v>
      </c>
      <c r="E8" s="472" t="s">
        <v>330</v>
      </c>
      <c r="F8" s="472"/>
      <c r="G8" s="332"/>
      <c r="H8" s="478"/>
      <c r="I8" s="477"/>
      <c r="J8" s="477"/>
      <c r="K8" s="477"/>
      <c r="L8" s="477"/>
      <c r="M8" s="477"/>
      <c r="N8" s="478"/>
      <c r="O8" s="332"/>
      <c r="P8" s="332"/>
    </row>
    <row r="9" spans="1:17" s="4" customFormat="1" ht="75" customHeight="1" x14ac:dyDescent="0.15">
      <c r="A9" s="72"/>
      <c r="B9" s="313"/>
      <c r="C9" s="480"/>
      <c r="D9" s="397" t="s">
        <v>112</v>
      </c>
      <c r="E9" s="472" t="s">
        <v>331</v>
      </c>
      <c r="F9" s="472"/>
      <c r="G9" s="332"/>
      <c r="H9" s="388">
        <v>3</v>
      </c>
      <c r="I9" s="477" t="str">
        <f>C24</f>
        <v>Förmåga hos berörda användare</v>
      </c>
      <c r="J9" s="477"/>
      <c r="K9" s="477"/>
      <c r="L9" s="477"/>
      <c r="M9" s="477"/>
      <c r="N9" s="388">
        <f>F24</f>
        <v>3</v>
      </c>
      <c r="O9" s="332"/>
      <c r="P9" s="332"/>
    </row>
    <row r="10" spans="1:17" s="4" customFormat="1" ht="75" customHeight="1" x14ac:dyDescent="0.15">
      <c r="A10" s="72"/>
      <c r="B10" s="313"/>
      <c r="C10" s="480"/>
      <c r="D10" s="397" t="s">
        <v>95</v>
      </c>
      <c r="E10" s="472" t="s">
        <v>332</v>
      </c>
      <c r="F10" s="472"/>
      <c r="G10" s="332"/>
      <c r="H10" s="388">
        <v>4</v>
      </c>
      <c r="I10" s="477" t="str">
        <f>C33</f>
        <v>Mottaglighet hos berörda användare</v>
      </c>
      <c r="J10" s="477"/>
      <c r="K10" s="477"/>
      <c r="L10" s="477"/>
      <c r="M10" s="477"/>
      <c r="N10" s="388">
        <f>F33</f>
        <v>4</v>
      </c>
      <c r="O10" s="332"/>
      <c r="P10" s="332"/>
    </row>
    <row r="11" spans="1:17" s="4" customFormat="1" ht="60" customHeight="1" x14ac:dyDescent="0.2">
      <c r="A11" s="72"/>
      <c r="B11" s="313"/>
      <c r="C11" s="480"/>
      <c r="D11" s="397" t="s">
        <v>96</v>
      </c>
      <c r="E11" s="472" t="s">
        <v>333</v>
      </c>
      <c r="F11" s="472"/>
      <c r="G11" s="332"/>
      <c r="H11" s="478">
        <v>5</v>
      </c>
      <c r="I11" s="477" t="str">
        <f>C42</f>
        <v>Projekt-och programstyrning</v>
      </c>
      <c r="J11" s="477"/>
      <c r="K11" s="477"/>
      <c r="L11" s="477"/>
      <c r="M11" s="477"/>
      <c r="N11" s="478">
        <f>F42</f>
        <v>4</v>
      </c>
      <c r="O11" s="332"/>
      <c r="P11" s="332"/>
    </row>
    <row r="12" spans="1:17" s="4" customFormat="1" ht="68.25" customHeight="1" x14ac:dyDescent="0.2">
      <c r="A12" s="72"/>
      <c r="B12" s="313"/>
      <c r="C12" s="480"/>
      <c r="D12" s="397" t="s">
        <v>97</v>
      </c>
      <c r="E12" s="472" t="s">
        <v>334</v>
      </c>
      <c r="F12" s="472"/>
      <c r="G12" s="332"/>
      <c r="H12" s="478"/>
      <c r="I12" s="477"/>
      <c r="J12" s="477"/>
      <c r="K12" s="477"/>
      <c r="L12" s="477"/>
      <c r="M12" s="477"/>
      <c r="N12" s="478"/>
      <c r="O12" s="332"/>
      <c r="P12" s="332"/>
    </row>
    <row r="13" spans="1:17" s="4" customFormat="1" ht="11.25" customHeight="1" x14ac:dyDescent="0.15">
      <c r="A13" s="72"/>
      <c r="B13" s="313"/>
      <c r="C13" s="398"/>
      <c r="D13" s="396"/>
      <c r="E13" s="396"/>
      <c r="F13" s="399"/>
      <c r="G13" s="332"/>
      <c r="H13" s="388">
        <v>6</v>
      </c>
      <c r="I13" s="477" t="str">
        <f>C51</f>
        <v>Teknisk komplexitet</v>
      </c>
      <c r="J13" s="477"/>
      <c r="K13" s="477"/>
      <c r="L13" s="477"/>
      <c r="M13" s="477"/>
      <c r="N13" s="388">
        <f>F51</f>
        <v>3</v>
      </c>
      <c r="O13" s="332"/>
      <c r="P13" s="332"/>
    </row>
    <row r="14" spans="1:17" s="81" customFormat="1" ht="27" customHeight="1" x14ac:dyDescent="0.15">
      <c r="A14" s="71"/>
      <c r="B14" s="312"/>
      <c r="C14" s="320" t="s">
        <v>8</v>
      </c>
      <c r="D14" s="320" t="s">
        <v>305</v>
      </c>
      <c r="E14" s="320" t="s">
        <v>306</v>
      </c>
      <c r="F14" s="350" t="s">
        <v>9</v>
      </c>
      <c r="G14" s="346"/>
      <c r="H14" s="346">
        <v>7</v>
      </c>
      <c r="I14" s="475" t="str">
        <f>C60</f>
        <v>Tillgång till teknisk kompetens</v>
      </c>
      <c r="J14" s="475"/>
      <c r="K14" s="475"/>
      <c r="L14" s="475"/>
      <c r="M14" s="475"/>
      <c r="N14" s="311">
        <f>F60</f>
        <v>3</v>
      </c>
      <c r="O14" s="346"/>
      <c r="P14" s="346"/>
    </row>
    <row r="15" spans="1:17" s="4" customFormat="1" ht="24" customHeight="1" x14ac:dyDescent="0.15">
      <c r="A15" s="72"/>
      <c r="B15" s="313"/>
      <c r="C15" s="259" t="s">
        <v>242</v>
      </c>
      <c r="D15" s="363" t="s">
        <v>234</v>
      </c>
      <c r="E15" s="253"/>
      <c r="F15" s="351">
        <f>IFERROR(1*LEFT(D15,FIND(":",D15)-1),"")</f>
        <v>3</v>
      </c>
      <c r="G15" s="332"/>
      <c r="H15" s="388">
        <v>8</v>
      </c>
      <c r="I15" s="479" t="str">
        <f>C69</f>
        <v>Tillgång till resurser</v>
      </c>
      <c r="J15" s="479"/>
      <c r="K15" s="479"/>
      <c r="L15" s="479"/>
      <c r="M15" s="479"/>
      <c r="N15" s="388">
        <f>F69</f>
        <v>4</v>
      </c>
      <c r="O15" s="332"/>
      <c r="P15" s="332"/>
    </row>
    <row r="16" spans="1:17" s="4" customFormat="1" ht="7.5" customHeight="1" x14ac:dyDescent="0.2">
      <c r="A16" s="73"/>
      <c r="B16" s="314"/>
      <c r="D16" s="81"/>
      <c r="F16" s="357"/>
      <c r="G16" s="332"/>
      <c r="H16" s="478">
        <v>9</v>
      </c>
      <c r="I16" s="477" t="str">
        <f>C78</f>
        <v>Juridiska förutsättningar</v>
      </c>
      <c r="J16" s="477"/>
      <c r="K16" s="477"/>
      <c r="L16" s="477"/>
      <c r="M16" s="477"/>
      <c r="N16" s="478">
        <f>F78</f>
        <v>5</v>
      </c>
      <c r="O16" s="332"/>
      <c r="P16" s="332"/>
    </row>
    <row r="17" spans="1:16" s="4" customFormat="1" ht="45" customHeight="1" x14ac:dyDescent="0.2">
      <c r="A17" s="73"/>
      <c r="B17" s="314"/>
      <c r="C17" s="472" t="s">
        <v>251</v>
      </c>
      <c r="D17" s="397" t="s">
        <v>93</v>
      </c>
      <c r="E17" s="472" t="s">
        <v>335</v>
      </c>
      <c r="F17" s="472"/>
      <c r="G17" s="332"/>
      <c r="H17" s="478"/>
      <c r="I17" s="477"/>
      <c r="J17" s="477"/>
      <c r="K17" s="477"/>
      <c r="L17" s="477"/>
      <c r="M17" s="477"/>
      <c r="N17" s="478"/>
      <c r="O17" s="332"/>
      <c r="P17" s="332"/>
    </row>
    <row r="18" spans="1:16" s="4" customFormat="1" ht="45" customHeight="1" x14ac:dyDescent="0.15">
      <c r="A18" s="73"/>
      <c r="B18" s="314"/>
      <c r="C18" s="472"/>
      <c r="D18" s="397" t="s">
        <v>112</v>
      </c>
      <c r="E18" s="472" t="s">
        <v>336</v>
      </c>
      <c r="F18" s="472"/>
      <c r="G18" s="332"/>
      <c r="H18" s="357">
        <v>10</v>
      </c>
      <c r="I18" s="477" t="str">
        <f>C87</f>
        <v>Finansiering</v>
      </c>
      <c r="J18" s="477"/>
      <c r="K18" s="477"/>
      <c r="L18" s="477"/>
      <c r="M18" s="477"/>
      <c r="N18" s="357">
        <f>F87</f>
        <v>3</v>
      </c>
      <c r="O18" s="332"/>
      <c r="P18" s="332"/>
    </row>
    <row r="19" spans="1:16" s="4" customFormat="1" ht="45" customHeight="1" x14ac:dyDescent="0.15">
      <c r="A19" s="73"/>
      <c r="B19" s="314"/>
      <c r="C19" s="472"/>
      <c r="D19" s="397" t="s">
        <v>95</v>
      </c>
      <c r="E19" s="472" t="s">
        <v>337</v>
      </c>
      <c r="F19" s="472"/>
      <c r="G19" s="332"/>
      <c r="H19" s="388">
        <v>11</v>
      </c>
      <c r="I19" s="477" t="str">
        <f>C96</f>
        <v>Sammantagen bedömning av rikser och hinder</v>
      </c>
      <c r="J19" s="477"/>
      <c r="K19" s="477"/>
      <c r="L19" s="477"/>
      <c r="M19" s="477"/>
      <c r="N19" s="388" t="str">
        <f>F96</f>
        <v/>
      </c>
      <c r="O19" s="332"/>
      <c r="P19" s="332"/>
    </row>
    <row r="20" spans="1:16" s="4" customFormat="1" ht="45" customHeight="1" x14ac:dyDescent="0.2">
      <c r="A20" s="73"/>
      <c r="B20" s="314"/>
      <c r="C20" s="472"/>
      <c r="D20" s="397" t="s">
        <v>96</v>
      </c>
      <c r="E20" s="472" t="s">
        <v>338</v>
      </c>
      <c r="F20" s="472"/>
      <c r="G20" s="332"/>
      <c r="H20" s="332"/>
      <c r="I20" s="332"/>
      <c r="J20" s="332"/>
      <c r="K20" s="332"/>
      <c r="L20" s="332"/>
      <c r="M20" s="332"/>
      <c r="N20" s="333"/>
      <c r="O20" s="332"/>
      <c r="P20" s="332"/>
    </row>
    <row r="21" spans="1:16" s="4" customFormat="1" ht="45" customHeight="1" x14ac:dyDescent="0.2">
      <c r="A21" s="73"/>
      <c r="B21" s="314"/>
      <c r="C21" s="472"/>
      <c r="D21" s="397" t="s">
        <v>97</v>
      </c>
      <c r="E21" s="472" t="s">
        <v>339</v>
      </c>
      <c r="F21" s="472"/>
      <c r="G21" s="332"/>
      <c r="H21" s="332"/>
      <c r="I21" s="332"/>
      <c r="J21" s="332"/>
      <c r="K21" s="332"/>
      <c r="L21" s="332"/>
      <c r="M21" s="332"/>
      <c r="N21" s="333"/>
      <c r="O21" s="332"/>
      <c r="P21" s="332"/>
    </row>
    <row r="22" spans="1:16" s="4" customFormat="1" ht="12" customHeight="1" x14ac:dyDescent="0.2">
      <c r="A22" s="73"/>
      <c r="B22" s="314"/>
      <c r="D22" s="81"/>
      <c r="F22" s="357"/>
      <c r="G22" s="332"/>
      <c r="H22" s="332"/>
      <c r="I22" s="332"/>
      <c r="J22" s="332"/>
      <c r="K22" s="332"/>
      <c r="L22" s="332"/>
      <c r="M22" s="332"/>
      <c r="N22" s="333"/>
      <c r="O22" s="332"/>
      <c r="P22" s="332"/>
    </row>
    <row r="23" spans="1:16" s="81" customFormat="1" ht="27" customHeight="1" x14ac:dyDescent="0.15">
      <c r="A23" s="71"/>
      <c r="B23" s="312"/>
      <c r="C23" s="320" t="s">
        <v>8</v>
      </c>
      <c r="D23" s="320" t="s">
        <v>305</v>
      </c>
      <c r="E23" s="320" t="s">
        <v>306</v>
      </c>
      <c r="F23" s="350" t="s">
        <v>9</v>
      </c>
      <c r="G23" s="346"/>
      <c r="H23" s="346"/>
      <c r="I23" s="475"/>
      <c r="J23" s="475"/>
      <c r="K23" s="475"/>
      <c r="L23" s="475"/>
      <c r="M23" s="475"/>
      <c r="N23" s="311"/>
      <c r="O23" s="346"/>
      <c r="P23" s="346"/>
    </row>
    <row r="24" spans="1:16" s="4" customFormat="1" ht="24" customHeight="1" x14ac:dyDescent="0.15">
      <c r="A24" s="72"/>
      <c r="B24" s="313"/>
      <c r="C24" s="259" t="s">
        <v>243</v>
      </c>
      <c r="D24" s="363" t="s">
        <v>234</v>
      </c>
      <c r="E24" s="253"/>
      <c r="F24" s="351">
        <f>IFERROR(1*LEFT(D24,FIND(":",D24)-1),"")</f>
        <v>3</v>
      </c>
      <c r="G24" s="332"/>
      <c r="H24" s="388"/>
      <c r="I24" s="479"/>
      <c r="J24" s="479"/>
      <c r="K24" s="479"/>
      <c r="L24" s="479"/>
      <c r="M24" s="479"/>
      <c r="N24" s="388"/>
      <c r="O24" s="332"/>
      <c r="P24" s="332"/>
    </row>
    <row r="25" spans="1:16" s="4" customFormat="1" ht="10.5" customHeight="1" x14ac:dyDescent="0.2">
      <c r="A25" s="73"/>
      <c r="B25" s="314"/>
      <c r="D25" s="81"/>
      <c r="F25" s="357"/>
      <c r="G25" s="332"/>
      <c r="H25" s="332"/>
      <c r="I25" s="332"/>
      <c r="J25" s="332"/>
      <c r="K25" s="332"/>
      <c r="L25" s="332"/>
      <c r="M25" s="332"/>
      <c r="N25" s="333"/>
      <c r="O25" s="332"/>
      <c r="P25" s="332"/>
    </row>
    <row r="26" spans="1:16" s="4" customFormat="1" ht="45" customHeight="1" x14ac:dyDescent="0.2">
      <c r="A26" s="73"/>
      <c r="B26" s="314"/>
      <c r="C26" s="472" t="s">
        <v>252</v>
      </c>
      <c r="D26" s="397" t="s">
        <v>93</v>
      </c>
      <c r="E26" s="472" t="s">
        <v>340</v>
      </c>
      <c r="F26" s="472"/>
      <c r="G26" s="332"/>
      <c r="H26" s="332"/>
      <c r="I26" s="332"/>
      <c r="J26" s="332"/>
      <c r="K26" s="332"/>
      <c r="L26" s="332"/>
      <c r="M26" s="332"/>
      <c r="N26" s="333"/>
      <c r="O26" s="332"/>
      <c r="P26" s="332"/>
    </row>
    <row r="27" spans="1:16" s="4" customFormat="1" ht="45" customHeight="1" x14ac:dyDescent="0.2">
      <c r="A27" s="73"/>
      <c r="B27" s="314"/>
      <c r="C27" s="472"/>
      <c r="D27" s="397" t="s">
        <v>112</v>
      </c>
      <c r="E27" s="472" t="s">
        <v>341</v>
      </c>
      <c r="F27" s="472"/>
      <c r="G27" s="332"/>
      <c r="H27" s="332"/>
      <c r="I27" s="332"/>
      <c r="J27" s="332"/>
      <c r="K27" s="332"/>
      <c r="L27" s="332"/>
      <c r="M27" s="332"/>
      <c r="N27" s="333"/>
      <c r="O27" s="332"/>
      <c r="P27" s="332"/>
    </row>
    <row r="28" spans="1:16" s="4" customFormat="1" ht="51.75" customHeight="1" x14ac:dyDescent="0.2">
      <c r="A28" s="73"/>
      <c r="B28" s="314"/>
      <c r="C28" s="472"/>
      <c r="D28" s="397" t="s">
        <v>95</v>
      </c>
      <c r="E28" s="472" t="s">
        <v>342</v>
      </c>
      <c r="F28" s="472"/>
      <c r="G28" s="332"/>
      <c r="H28" s="332"/>
      <c r="I28" s="332"/>
      <c r="J28" s="332"/>
      <c r="K28" s="332"/>
      <c r="L28" s="332"/>
      <c r="M28" s="332"/>
      <c r="N28" s="333"/>
      <c r="O28" s="332"/>
      <c r="P28" s="332"/>
    </row>
    <row r="29" spans="1:16" s="4" customFormat="1" ht="60" customHeight="1" x14ac:dyDescent="0.2">
      <c r="A29" s="73"/>
      <c r="B29" s="314"/>
      <c r="C29" s="472"/>
      <c r="D29" s="397" t="s">
        <v>96</v>
      </c>
      <c r="E29" s="472" t="s">
        <v>343</v>
      </c>
      <c r="F29" s="472"/>
      <c r="G29" s="332"/>
      <c r="H29" s="332"/>
      <c r="I29" s="332"/>
      <c r="J29" s="332"/>
      <c r="K29" s="332"/>
      <c r="L29" s="332"/>
      <c r="M29" s="332"/>
      <c r="N29" s="333"/>
      <c r="O29" s="332"/>
      <c r="P29" s="332"/>
    </row>
    <row r="30" spans="1:16" s="4" customFormat="1" ht="45" customHeight="1" x14ac:dyDescent="0.2">
      <c r="A30" s="73"/>
      <c r="B30" s="314"/>
      <c r="C30" s="472"/>
      <c r="D30" s="397" t="s">
        <v>97</v>
      </c>
      <c r="E30" s="472" t="s">
        <v>344</v>
      </c>
      <c r="F30" s="472"/>
      <c r="G30" s="332"/>
      <c r="H30" s="332"/>
      <c r="I30" s="332"/>
      <c r="J30" s="332"/>
      <c r="K30" s="332"/>
      <c r="L30" s="332"/>
      <c r="M30" s="332"/>
      <c r="N30" s="333"/>
      <c r="O30" s="332"/>
      <c r="P30" s="332"/>
    </row>
    <row r="31" spans="1:16" s="4" customFormat="1" ht="6.75" customHeight="1" x14ac:dyDescent="0.2">
      <c r="A31" s="73"/>
      <c r="B31" s="314"/>
      <c r="D31" s="81"/>
      <c r="F31" s="357"/>
      <c r="G31" s="332"/>
      <c r="H31" s="332"/>
      <c r="I31" s="332"/>
      <c r="J31" s="332"/>
      <c r="K31" s="332"/>
      <c r="L31" s="332"/>
      <c r="M31" s="332"/>
      <c r="N31" s="333"/>
      <c r="O31" s="332"/>
      <c r="P31" s="332"/>
    </row>
    <row r="32" spans="1:16" s="81" customFormat="1" ht="27" customHeight="1" x14ac:dyDescent="0.15">
      <c r="A32" s="71"/>
      <c r="B32" s="312"/>
      <c r="C32" s="320" t="s">
        <v>8</v>
      </c>
      <c r="D32" s="320" t="s">
        <v>305</v>
      </c>
      <c r="E32" s="320" t="s">
        <v>306</v>
      </c>
      <c r="F32" s="350" t="s">
        <v>9</v>
      </c>
      <c r="G32" s="346"/>
      <c r="H32" s="346"/>
      <c r="I32" s="475"/>
      <c r="J32" s="475"/>
      <c r="K32" s="475"/>
      <c r="L32" s="475"/>
      <c r="M32" s="475"/>
      <c r="N32" s="311"/>
      <c r="O32" s="346"/>
      <c r="P32" s="346"/>
    </row>
    <row r="33" spans="1:16" s="4" customFormat="1" ht="24" customHeight="1" x14ac:dyDescent="0.15">
      <c r="A33" s="72"/>
      <c r="B33" s="313"/>
      <c r="C33" s="259" t="s">
        <v>244</v>
      </c>
      <c r="D33" s="363" t="s">
        <v>75</v>
      </c>
      <c r="E33" s="253"/>
      <c r="F33" s="351">
        <f>IFERROR(1*LEFT(D33,FIND(":",D33)-1),"")</f>
        <v>4</v>
      </c>
      <c r="G33" s="332"/>
      <c r="H33" s="388"/>
      <c r="I33" s="479"/>
      <c r="J33" s="479"/>
      <c r="K33" s="479"/>
      <c r="L33" s="479"/>
      <c r="M33" s="479"/>
      <c r="N33" s="388"/>
      <c r="O33" s="332"/>
      <c r="P33" s="332"/>
    </row>
    <row r="34" spans="1:16" s="4" customFormat="1" ht="5.25" customHeight="1" x14ac:dyDescent="0.2">
      <c r="A34" s="73"/>
      <c r="B34" s="314"/>
      <c r="D34" s="81"/>
      <c r="E34" s="257"/>
      <c r="F34" s="352"/>
      <c r="G34" s="332"/>
      <c r="H34" s="332"/>
      <c r="I34" s="332"/>
      <c r="J34" s="332"/>
      <c r="K34" s="332"/>
      <c r="L34" s="332"/>
      <c r="M34" s="332"/>
      <c r="N34" s="333"/>
      <c r="O34" s="332"/>
      <c r="P34" s="332"/>
    </row>
    <row r="35" spans="1:16" s="4" customFormat="1" ht="37.5" customHeight="1" x14ac:dyDescent="0.2">
      <c r="A35" s="73"/>
      <c r="B35" s="314"/>
      <c r="C35" s="472" t="s">
        <v>253</v>
      </c>
      <c r="D35" s="397" t="s">
        <v>93</v>
      </c>
      <c r="E35" s="472" t="s">
        <v>345</v>
      </c>
      <c r="F35" s="472"/>
      <c r="G35" s="332"/>
      <c r="H35" s="332"/>
      <c r="I35" s="332"/>
      <c r="J35" s="332"/>
      <c r="K35" s="332"/>
      <c r="L35" s="332"/>
      <c r="M35" s="332"/>
      <c r="N35" s="333"/>
      <c r="O35" s="332"/>
      <c r="P35" s="332"/>
    </row>
    <row r="36" spans="1:16" s="4" customFormat="1" ht="40.5" customHeight="1" x14ac:dyDescent="0.2">
      <c r="A36" s="73"/>
      <c r="B36" s="314"/>
      <c r="C36" s="472"/>
      <c r="D36" s="397" t="s">
        <v>112</v>
      </c>
      <c r="E36" s="400" t="s">
        <v>346</v>
      </c>
      <c r="F36" s="400"/>
      <c r="G36" s="332"/>
      <c r="H36" s="332"/>
      <c r="I36" s="332"/>
      <c r="J36" s="332"/>
      <c r="K36" s="332"/>
      <c r="L36" s="332"/>
      <c r="M36" s="332"/>
      <c r="N36" s="333"/>
      <c r="O36" s="332"/>
      <c r="P36" s="332"/>
    </row>
    <row r="37" spans="1:16" s="4" customFormat="1" ht="30" customHeight="1" x14ac:dyDescent="0.2">
      <c r="A37" s="73"/>
      <c r="B37" s="314"/>
      <c r="C37" s="472"/>
      <c r="D37" s="397" t="s">
        <v>95</v>
      </c>
      <c r="E37" s="472" t="s">
        <v>347</v>
      </c>
      <c r="F37" s="472"/>
      <c r="G37" s="332"/>
      <c r="H37" s="332"/>
      <c r="I37" s="332"/>
      <c r="J37" s="332"/>
      <c r="K37" s="332"/>
      <c r="L37" s="332"/>
      <c r="M37" s="332"/>
      <c r="N37" s="333"/>
      <c r="O37" s="332"/>
      <c r="P37" s="332"/>
    </row>
    <row r="38" spans="1:16" s="4" customFormat="1" ht="40.5" customHeight="1" x14ac:dyDescent="0.2">
      <c r="A38" s="73"/>
      <c r="B38" s="314"/>
      <c r="C38" s="472"/>
      <c r="D38" s="397" t="s">
        <v>96</v>
      </c>
      <c r="E38" s="472" t="s">
        <v>348</v>
      </c>
      <c r="F38" s="472"/>
      <c r="G38" s="332"/>
      <c r="H38" s="332"/>
      <c r="I38" s="332"/>
      <c r="J38" s="332"/>
      <c r="K38" s="332"/>
      <c r="L38" s="332"/>
      <c r="M38" s="332"/>
      <c r="N38" s="333"/>
      <c r="O38" s="332"/>
      <c r="P38" s="332"/>
    </row>
    <row r="39" spans="1:16" s="4" customFormat="1" ht="31.5" customHeight="1" x14ac:dyDescent="0.2">
      <c r="A39" s="73"/>
      <c r="B39" s="314"/>
      <c r="C39" s="472"/>
      <c r="D39" s="397" t="s">
        <v>97</v>
      </c>
      <c r="E39" s="472" t="s">
        <v>349</v>
      </c>
      <c r="F39" s="472"/>
      <c r="G39" s="332"/>
      <c r="H39" s="332"/>
      <c r="I39" s="332"/>
      <c r="J39" s="332"/>
      <c r="K39" s="332"/>
      <c r="L39" s="332"/>
      <c r="M39" s="332"/>
      <c r="N39" s="333"/>
      <c r="O39" s="332"/>
      <c r="P39" s="332"/>
    </row>
    <row r="40" spans="1:16" s="4" customFormat="1" ht="8.25" customHeight="1" x14ac:dyDescent="0.15">
      <c r="A40" s="73"/>
      <c r="B40" s="314"/>
      <c r="D40" s="474"/>
      <c r="E40" s="474"/>
      <c r="F40" s="474"/>
      <c r="G40" s="332"/>
      <c r="H40" s="332"/>
      <c r="I40" s="332"/>
      <c r="J40" s="332"/>
      <c r="K40" s="332"/>
      <c r="L40" s="332"/>
      <c r="M40" s="332"/>
      <c r="N40" s="333"/>
      <c r="O40" s="332"/>
      <c r="P40" s="332"/>
    </row>
    <row r="41" spans="1:16" s="81" customFormat="1" ht="27" customHeight="1" x14ac:dyDescent="0.15">
      <c r="A41" s="71"/>
      <c r="B41" s="312"/>
      <c r="C41" s="320" t="s">
        <v>8</v>
      </c>
      <c r="D41" s="320" t="s">
        <v>305</v>
      </c>
      <c r="E41" s="320" t="s">
        <v>306</v>
      </c>
      <c r="F41" s="350" t="s">
        <v>9</v>
      </c>
      <c r="G41" s="346"/>
      <c r="H41" s="346"/>
      <c r="I41" s="475"/>
      <c r="J41" s="475"/>
      <c r="K41" s="475"/>
      <c r="L41" s="475"/>
      <c r="M41" s="475"/>
      <c r="N41" s="311"/>
      <c r="O41" s="346"/>
      <c r="P41" s="346"/>
    </row>
    <row r="42" spans="1:16" s="4" customFormat="1" ht="24" customHeight="1" x14ac:dyDescent="0.15">
      <c r="A42" s="72"/>
      <c r="B42" s="313"/>
      <c r="C42" s="259" t="s">
        <v>254</v>
      </c>
      <c r="D42" s="363" t="s">
        <v>75</v>
      </c>
      <c r="E42" s="253"/>
      <c r="F42" s="351">
        <f>IFERROR(1*LEFT(D42,FIND(":",D42)-1),"")</f>
        <v>4</v>
      </c>
      <c r="G42" s="332"/>
      <c r="H42" s="388"/>
      <c r="I42" s="479"/>
      <c r="J42" s="479"/>
      <c r="K42" s="479"/>
      <c r="L42" s="479"/>
      <c r="M42" s="479"/>
      <c r="N42" s="388"/>
      <c r="O42" s="332"/>
      <c r="P42" s="332"/>
    </row>
    <row r="43" spans="1:16" s="4" customFormat="1" ht="6.75" customHeight="1" x14ac:dyDescent="0.2">
      <c r="A43" s="73"/>
      <c r="B43" s="314"/>
      <c r="D43" s="81"/>
      <c r="E43" s="257"/>
      <c r="F43" s="352"/>
      <c r="G43" s="332"/>
      <c r="H43" s="332"/>
      <c r="I43" s="332"/>
      <c r="J43" s="332"/>
      <c r="K43" s="332"/>
      <c r="L43" s="332"/>
      <c r="M43" s="332"/>
      <c r="N43" s="333"/>
      <c r="O43" s="332"/>
      <c r="P43" s="332"/>
    </row>
    <row r="44" spans="1:16" s="4" customFormat="1" ht="49.5" customHeight="1" x14ac:dyDescent="0.2">
      <c r="A44" s="73"/>
      <c r="B44" s="314"/>
      <c r="C44" s="472" t="s">
        <v>255</v>
      </c>
      <c r="D44" s="397" t="s">
        <v>93</v>
      </c>
      <c r="E44" s="480" t="s">
        <v>350</v>
      </c>
      <c r="F44" s="480"/>
      <c r="G44" s="332"/>
      <c r="H44" s="332"/>
      <c r="I44" s="332"/>
      <c r="J44" s="332"/>
      <c r="K44" s="332"/>
      <c r="L44" s="332"/>
      <c r="M44" s="332"/>
      <c r="N44" s="333"/>
      <c r="O44" s="332"/>
      <c r="P44" s="332"/>
    </row>
    <row r="45" spans="1:16" s="4" customFormat="1" ht="51" customHeight="1" x14ac:dyDescent="0.2">
      <c r="A45" s="73"/>
      <c r="B45" s="314"/>
      <c r="C45" s="472"/>
      <c r="D45" s="397" t="s">
        <v>112</v>
      </c>
      <c r="E45" s="480" t="s">
        <v>351</v>
      </c>
      <c r="F45" s="480"/>
      <c r="G45" s="332"/>
      <c r="H45" s="332"/>
      <c r="I45" s="332"/>
      <c r="J45" s="332"/>
      <c r="K45" s="332"/>
      <c r="L45" s="332"/>
      <c r="M45" s="332"/>
      <c r="N45" s="333"/>
      <c r="O45" s="332"/>
      <c r="P45" s="332"/>
    </row>
    <row r="46" spans="1:16" s="4" customFormat="1" ht="50.25" customHeight="1" x14ac:dyDescent="0.2">
      <c r="A46" s="73"/>
      <c r="B46" s="314"/>
      <c r="C46" s="472"/>
      <c r="D46" s="397" t="s">
        <v>249</v>
      </c>
      <c r="E46" s="480" t="s">
        <v>352</v>
      </c>
      <c r="F46" s="480"/>
      <c r="G46" s="332"/>
      <c r="H46" s="332"/>
      <c r="I46" s="332"/>
      <c r="J46" s="332"/>
      <c r="K46" s="332"/>
      <c r="L46" s="332"/>
      <c r="M46" s="332"/>
      <c r="N46" s="333"/>
      <c r="O46" s="332"/>
      <c r="P46" s="332"/>
    </row>
    <row r="47" spans="1:16" s="4" customFormat="1" ht="51" customHeight="1" x14ac:dyDescent="0.2">
      <c r="A47" s="73"/>
      <c r="B47" s="314"/>
      <c r="C47" s="472"/>
      <c r="D47" s="397" t="s">
        <v>96</v>
      </c>
      <c r="E47" s="480" t="s">
        <v>353</v>
      </c>
      <c r="F47" s="480"/>
      <c r="G47" s="332"/>
      <c r="H47" s="332"/>
      <c r="I47" s="332"/>
      <c r="J47" s="332"/>
      <c r="K47" s="332"/>
      <c r="L47" s="332"/>
      <c r="M47" s="332"/>
      <c r="N47" s="333"/>
      <c r="O47" s="332"/>
      <c r="P47" s="332"/>
    </row>
    <row r="48" spans="1:16" s="4" customFormat="1" ht="24.75" customHeight="1" x14ac:dyDescent="0.2">
      <c r="A48" s="73"/>
      <c r="B48" s="314"/>
      <c r="C48" s="472"/>
      <c r="D48" s="397" t="s">
        <v>97</v>
      </c>
      <c r="E48" s="480" t="s">
        <v>354</v>
      </c>
      <c r="F48" s="480"/>
      <c r="G48" s="332"/>
      <c r="H48" s="332"/>
      <c r="I48" s="332"/>
      <c r="J48" s="332"/>
      <c r="K48" s="332"/>
      <c r="L48" s="332"/>
      <c r="M48" s="332"/>
      <c r="N48" s="333"/>
      <c r="O48" s="332"/>
      <c r="P48" s="332"/>
    </row>
    <row r="49" spans="1:16" s="4" customFormat="1" ht="7.5" customHeight="1" x14ac:dyDescent="0.2">
      <c r="A49" s="73"/>
      <c r="B49" s="314"/>
      <c r="D49" s="81"/>
      <c r="F49" s="357"/>
      <c r="G49" s="332"/>
      <c r="H49" s="332"/>
      <c r="I49" s="332"/>
      <c r="J49" s="332"/>
      <c r="K49" s="332"/>
      <c r="L49" s="332"/>
      <c r="M49" s="332"/>
      <c r="N49" s="333"/>
      <c r="O49" s="332"/>
      <c r="P49" s="332"/>
    </row>
    <row r="50" spans="1:16" s="81" customFormat="1" ht="27" customHeight="1" x14ac:dyDescent="0.15">
      <c r="A50" s="71"/>
      <c r="B50" s="312"/>
      <c r="C50" s="320" t="s">
        <v>8</v>
      </c>
      <c r="D50" s="320" t="s">
        <v>305</v>
      </c>
      <c r="E50" s="320" t="s">
        <v>306</v>
      </c>
      <c r="F50" s="350" t="s">
        <v>9</v>
      </c>
      <c r="G50" s="346"/>
      <c r="H50" s="346"/>
      <c r="I50" s="475"/>
      <c r="J50" s="475"/>
      <c r="K50" s="475"/>
      <c r="L50" s="475"/>
      <c r="M50" s="475"/>
      <c r="N50" s="311"/>
      <c r="O50" s="346"/>
      <c r="P50" s="346"/>
    </row>
    <row r="51" spans="1:16" s="4" customFormat="1" ht="24" customHeight="1" x14ac:dyDescent="0.15">
      <c r="A51" s="72"/>
      <c r="B51" s="313"/>
      <c r="C51" s="259" t="s">
        <v>113</v>
      </c>
      <c r="D51" s="363" t="s">
        <v>234</v>
      </c>
      <c r="E51" s="253"/>
      <c r="F51" s="351">
        <f>IFERROR(1*LEFT(D51,FIND(":",D51)-1),"")</f>
        <v>3</v>
      </c>
      <c r="G51" s="332"/>
      <c r="H51" s="388"/>
      <c r="I51" s="479"/>
      <c r="J51" s="479"/>
      <c r="K51" s="479"/>
      <c r="L51" s="479"/>
      <c r="M51" s="479"/>
      <c r="N51" s="388"/>
      <c r="O51" s="332"/>
      <c r="P51" s="332"/>
    </row>
    <row r="52" spans="1:16" s="4" customFormat="1" ht="8.25" customHeight="1" x14ac:dyDescent="0.2">
      <c r="A52" s="73"/>
      <c r="B52" s="314"/>
      <c r="C52" s="81"/>
      <c r="D52" s="81"/>
      <c r="E52" s="257"/>
      <c r="F52" s="352"/>
      <c r="G52" s="332"/>
      <c r="H52" s="332"/>
      <c r="I52" s="332"/>
      <c r="J52" s="332"/>
      <c r="K52" s="332"/>
      <c r="L52" s="332"/>
      <c r="M52" s="332"/>
      <c r="N52" s="333"/>
      <c r="O52" s="332"/>
      <c r="P52" s="332"/>
    </row>
    <row r="53" spans="1:16" s="4" customFormat="1" ht="68.25" customHeight="1" x14ac:dyDescent="0.2">
      <c r="A53" s="73"/>
      <c r="B53" s="314"/>
      <c r="C53" s="487" t="s">
        <v>256</v>
      </c>
      <c r="D53" s="401" t="s">
        <v>93</v>
      </c>
      <c r="E53" s="487" t="s">
        <v>355</v>
      </c>
      <c r="F53" s="487"/>
      <c r="G53" s="332"/>
      <c r="H53" s="332"/>
      <c r="I53" s="332"/>
      <c r="J53" s="332"/>
      <c r="K53" s="332"/>
      <c r="L53" s="332"/>
      <c r="M53" s="332"/>
      <c r="N53" s="333"/>
      <c r="O53" s="332"/>
      <c r="P53" s="332"/>
    </row>
    <row r="54" spans="1:16" s="4" customFormat="1" ht="63" customHeight="1" x14ac:dyDescent="0.2">
      <c r="A54" s="73"/>
      <c r="B54" s="314"/>
      <c r="C54" s="487"/>
      <c r="D54" s="401" t="s">
        <v>112</v>
      </c>
      <c r="E54" s="487" t="s">
        <v>356</v>
      </c>
      <c r="F54" s="487"/>
      <c r="G54" s="332"/>
      <c r="H54" s="332"/>
      <c r="I54" s="332"/>
      <c r="J54" s="332"/>
      <c r="K54" s="332"/>
      <c r="L54" s="332"/>
      <c r="M54" s="332"/>
      <c r="N54" s="333"/>
      <c r="O54" s="332"/>
      <c r="P54" s="332"/>
    </row>
    <row r="55" spans="1:16" s="4" customFormat="1" ht="66.75" customHeight="1" x14ac:dyDescent="0.2">
      <c r="A55" s="73"/>
      <c r="B55" s="314"/>
      <c r="C55" s="487"/>
      <c r="D55" s="401" t="s">
        <v>249</v>
      </c>
      <c r="E55" s="487" t="s">
        <v>357</v>
      </c>
      <c r="F55" s="487"/>
      <c r="G55" s="332"/>
      <c r="H55" s="332"/>
      <c r="I55" s="332"/>
      <c r="J55" s="332"/>
      <c r="K55" s="332"/>
      <c r="L55" s="332"/>
      <c r="M55" s="332"/>
      <c r="N55" s="333"/>
      <c r="O55" s="332"/>
      <c r="P55" s="332"/>
    </row>
    <row r="56" spans="1:16" s="4" customFormat="1" ht="81" customHeight="1" x14ac:dyDescent="0.2">
      <c r="A56" s="73"/>
      <c r="B56" s="314"/>
      <c r="C56" s="487"/>
      <c r="D56" s="401" t="s">
        <v>96</v>
      </c>
      <c r="E56" s="487" t="s">
        <v>358</v>
      </c>
      <c r="F56" s="487"/>
      <c r="G56" s="332"/>
      <c r="H56" s="332"/>
      <c r="I56" s="332"/>
      <c r="J56" s="332"/>
      <c r="K56" s="332"/>
      <c r="L56" s="332"/>
      <c r="M56" s="332"/>
      <c r="N56" s="333"/>
      <c r="O56" s="332"/>
      <c r="P56" s="332"/>
    </row>
    <row r="57" spans="1:16" s="4" customFormat="1" ht="69" customHeight="1" x14ac:dyDescent="0.2">
      <c r="A57" s="73"/>
      <c r="B57" s="314"/>
      <c r="C57" s="487"/>
      <c r="D57" s="401" t="s">
        <v>97</v>
      </c>
      <c r="E57" s="487" t="s">
        <v>359</v>
      </c>
      <c r="F57" s="487"/>
      <c r="G57" s="332"/>
      <c r="H57" s="332"/>
      <c r="I57" s="332"/>
      <c r="J57" s="332"/>
      <c r="K57" s="332"/>
      <c r="L57" s="332"/>
      <c r="M57" s="332"/>
      <c r="N57" s="333"/>
      <c r="O57" s="332"/>
      <c r="P57" s="332"/>
    </row>
    <row r="58" spans="1:16" s="4" customFormat="1" ht="9" customHeight="1" x14ac:dyDescent="0.15">
      <c r="A58" s="73"/>
      <c r="B58" s="314"/>
      <c r="C58" s="398"/>
      <c r="D58" s="81"/>
      <c r="E58" s="81"/>
      <c r="F58" s="357"/>
      <c r="G58" s="332"/>
      <c r="H58" s="332"/>
      <c r="I58" s="332"/>
      <c r="J58" s="332"/>
      <c r="K58" s="332"/>
      <c r="L58" s="332"/>
      <c r="M58" s="332"/>
      <c r="N58" s="333"/>
      <c r="O58" s="332"/>
      <c r="P58" s="332"/>
    </row>
    <row r="59" spans="1:16" s="81" customFormat="1" ht="27" customHeight="1" x14ac:dyDescent="0.15">
      <c r="A59" s="71"/>
      <c r="B59" s="312"/>
      <c r="C59" s="320" t="s">
        <v>8</v>
      </c>
      <c r="D59" s="320" t="s">
        <v>305</v>
      </c>
      <c r="E59" s="320" t="s">
        <v>306</v>
      </c>
      <c r="F59" s="350" t="s">
        <v>9</v>
      </c>
      <c r="G59" s="346"/>
      <c r="H59" s="346"/>
      <c r="I59" s="475"/>
      <c r="J59" s="475"/>
      <c r="K59" s="475"/>
      <c r="L59" s="475"/>
      <c r="M59" s="475"/>
      <c r="N59" s="311"/>
      <c r="O59" s="346"/>
      <c r="P59" s="346"/>
    </row>
    <row r="60" spans="1:16" s="4" customFormat="1" ht="24" customHeight="1" x14ac:dyDescent="0.15">
      <c r="A60" s="72"/>
      <c r="B60" s="313"/>
      <c r="C60" s="259" t="s">
        <v>257</v>
      </c>
      <c r="D60" s="363" t="s">
        <v>234</v>
      </c>
      <c r="E60" s="253"/>
      <c r="F60" s="351">
        <f>IFERROR(1*LEFT(D60,FIND(":",D60)-1),"")</f>
        <v>3</v>
      </c>
      <c r="G60" s="332"/>
      <c r="H60" s="388"/>
      <c r="I60" s="479"/>
      <c r="J60" s="479"/>
      <c r="K60" s="479"/>
      <c r="L60" s="479"/>
      <c r="M60" s="479"/>
      <c r="N60" s="388"/>
      <c r="O60" s="332"/>
      <c r="P60" s="332"/>
    </row>
    <row r="61" spans="1:16" s="4" customFormat="1" ht="10.5" customHeight="1" x14ac:dyDescent="0.2">
      <c r="A61" s="73"/>
      <c r="B61" s="314"/>
      <c r="D61" s="81"/>
      <c r="F61" s="357"/>
      <c r="G61" s="332"/>
      <c r="H61" s="332"/>
      <c r="I61" s="332"/>
      <c r="J61" s="332"/>
      <c r="K61" s="332"/>
      <c r="L61" s="332"/>
      <c r="M61" s="332"/>
      <c r="N61" s="333"/>
      <c r="O61" s="332"/>
      <c r="P61" s="332"/>
    </row>
    <row r="62" spans="1:16" s="4" customFormat="1" ht="37.5" customHeight="1" x14ac:dyDescent="0.2">
      <c r="A62" s="73"/>
      <c r="B62" s="314"/>
      <c r="C62" s="494" t="s">
        <v>258</v>
      </c>
      <c r="D62" s="397" t="s">
        <v>93</v>
      </c>
      <c r="E62" s="480" t="s">
        <v>360</v>
      </c>
      <c r="F62" s="480"/>
      <c r="G62" s="332"/>
      <c r="H62" s="332"/>
      <c r="I62" s="332"/>
      <c r="J62" s="332"/>
      <c r="K62" s="332"/>
      <c r="L62" s="332"/>
      <c r="M62" s="332"/>
      <c r="N62" s="333"/>
      <c r="O62" s="332"/>
      <c r="P62" s="332"/>
    </row>
    <row r="63" spans="1:16" s="4" customFormat="1" ht="32.25" customHeight="1" x14ac:dyDescent="0.15">
      <c r="A63" s="73"/>
      <c r="B63" s="314"/>
      <c r="C63" s="494"/>
      <c r="D63" s="397" t="s">
        <v>112</v>
      </c>
      <c r="E63" s="486" t="s">
        <v>361</v>
      </c>
      <c r="F63" s="486"/>
      <c r="G63" s="332"/>
      <c r="H63" s="332"/>
      <c r="I63" s="332"/>
      <c r="J63" s="332"/>
      <c r="K63" s="332"/>
      <c r="L63" s="332"/>
      <c r="M63" s="332"/>
      <c r="N63" s="333"/>
      <c r="O63" s="332"/>
      <c r="P63" s="332"/>
    </row>
    <row r="64" spans="1:16" s="4" customFormat="1" ht="51.75" customHeight="1" x14ac:dyDescent="0.2">
      <c r="A64" s="73"/>
      <c r="B64" s="314"/>
      <c r="C64" s="494"/>
      <c r="D64" s="397" t="s">
        <v>249</v>
      </c>
      <c r="E64" s="472" t="s">
        <v>362</v>
      </c>
      <c r="F64" s="472"/>
      <c r="G64" s="332"/>
      <c r="H64" s="332"/>
      <c r="I64" s="332"/>
      <c r="J64" s="332"/>
      <c r="K64" s="332"/>
      <c r="L64" s="332"/>
      <c r="M64" s="332"/>
      <c r="N64" s="333"/>
      <c r="O64" s="332"/>
      <c r="P64" s="332"/>
    </row>
    <row r="65" spans="1:16" s="93" customFormat="1" ht="47.25" customHeight="1" x14ac:dyDescent="0.15">
      <c r="A65" s="367"/>
      <c r="B65" s="368"/>
      <c r="C65" s="494"/>
      <c r="D65" s="397" t="s">
        <v>96</v>
      </c>
      <c r="E65" s="486" t="s">
        <v>363</v>
      </c>
      <c r="F65" s="486"/>
      <c r="G65" s="369"/>
      <c r="H65" s="369"/>
      <c r="I65" s="369"/>
      <c r="J65" s="369"/>
      <c r="K65" s="369"/>
      <c r="L65" s="369"/>
      <c r="M65" s="369"/>
      <c r="N65" s="369"/>
      <c r="O65" s="369"/>
      <c r="P65" s="369"/>
    </row>
    <row r="66" spans="1:16" s="4" customFormat="1" ht="50.25" customHeight="1" x14ac:dyDescent="0.15">
      <c r="A66" s="73"/>
      <c r="B66" s="314"/>
      <c r="C66" s="494"/>
      <c r="D66" s="397" t="s">
        <v>97</v>
      </c>
      <c r="E66" s="486" t="s">
        <v>364</v>
      </c>
      <c r="F66" s="486"/>
      <c r="G66" s="332"/>
      <c r="H66" s="332"/>
      <c r="I66" s="332"/>
      <c r="J66" s="332"/>
      <c r="K66" s="332"/>
      <c r="L66" s="332"/>
      <c r="M66" s="332"/>
      <c r="N66" s="333"/>
      <c r="O66" s="332"/>
      <c r="P66" s="332"/>
    </row>
    <row r="67" spans="1:16" s="4" customFormat="1" ht="11.25" customHeight="1" x14ac:dyDescent="0.2">
      <c r="A67" s="73"/>
      <c r="B67" s="314"/>
      <c r="D67" s="81"/>
      <c r="F67" s="357"/>
      <c r="G67" s="332"/>
      <c r="H67" s="332"/>
      <c r="I67" s="332"/>
      <c r="J67" s="332"/>
      <c r="K67" s="332"/>
      <c r="L67" s="332"/>
      <c r="M67" s="332"/>
      <c r="N67" s="333"/>
      <c r="O67" s="332"/>
      <c r="P67" s="332"/>
    </row>
    <row r="68" spans="1:16" s="81" customFormat="1" ht="27" customHeight="1" x14ac:dyDescent="0.15">
      <c r="A68" s="71"/>
      <c r="B68" s="312"/>
      <c r="C68" s="320" t="s">
        <v>8</v>
      </c>
      <c r="D68" s="320" t="s">
        <v>305</v>
      </c>
      <c r="E68" s="320" t="s">
        <v>306</v>
      </c>
      <c r="F68" s="350" t="s">
        <v>9</v>
      </c>
      <c r="G68" s="346"/>
      <c r="H68" s="346"/>
      <c r="I68" s="475"/>
      <c r="J68" s="475"/>
      <c r="K68" s="475"/>
      <c r="L68" s="475"/>
      <c r="M68" s="475"/>
      <c r="N68" s="311"/>
      <c r="O68" s="346"/>
      <c r="P68" s="346"/>
    </row>
    <row r="69" spans="1:16" s="4" customFormat="1" ht="24" customHeight="1" x14ac:dyDescent="0.15">
      <c r="A69" s="72"/>
      <c r="B69" s="313"/>
      <c r="C69" s="259" t="s">
        <v>115</v>
      </c>
      <c r="D69" s="363" t="s">
        <v>75</v>
      </c>
      <c r="E69" s="253"/>
      <c r="F69" s="351">
        <f>IFERROR(1*LEFT(D69,FIND(":",D69)-1),"")</f>
        <v>4</v>
      </c>
      <c r="G69" s="332"/>
      <c r="H69" s="388"/>
      <c r="I69" s="479"/>
      <c r="J69" s="479"/>
      <c r="K69" s="479"/>
      <c r="L69" s="479"/>
      <c r="M69" s="479"/>
      <c r="N69" s="388"/>
      <c r="O69" s="332"/>
      <c r="P69" s="332"/>
    </row>
    <row r="70" spans="1:16" s="4" customFormat="1" ht="9" customHeight="1" x14ac:dyDescent="0.2">
      <c r="A70" s="73"/>
      <c r="B70" s="314"/>
      <c r="D70" s="81"/>
      <c r="F70" s="357"/>
      <c r="G70" s="332"/>
      <c r="H70" s="332"/>
      <c r="I70" s="332"/>
      <c r="J70" s="332"/>
      <c r="K70" s="332"/>
      <c r="L70" s="332"/>
      <c r="M70" s="332"/>
      <c r="N70" s="333"/>
      <c r="O70" s="332"/>
      <c r="P70" s="332"/>
    </row>
    <row r="71" spans="1:16" s="4" customFormat="1" ht="46.5" customHeight="1" x14ac:dyDescent="0.15">
      <c r="A71" s="73"/>
      <c r="B71" s="314"/>
      <c r="C71" s="494" t="s">
        <v>261</v>
      </c>
      <c r="D71" s="397" t="s">
        <v>93</v>
      </c>
      <c r="E71" s="486" t="s">
        <v>365</v>
      </c>
      <c r="F71" s="486"/>
      <c r="G71" s="332"/>
      <c r="H71" s="332"/>
      <c r="I71" s="332"/>
      <c r="J71" s="332"/>
      <c r="K71" s="332"/>
      <c r="L71" s="332"/>
      <c r="M71" s="332"/>
      <c r="N71" s="333"/>
      <c r="O71" s="332"/>
      <c r="P71" s="332"/>
    </row>
    <row r="72" spans="1:16" s="4" customFormat="1" ht="49.5" customHeight="1" x14ac:dyDescent="0.15">
      <c r="A72" s="73"/>
      <c r="B72" s="314"/>
      <c r="C72" s="494"/>
      <c r="D72" s="397" t="s">
        <v>112</v>
      </c>
      <c r="E72" s="486" t="s">
        <v>366</v>
      </c>
      <c r="F72" s="486"/>
      <c r="G72" s="332"/>
      <c r="H72" s="332"/>
      <c r="I72" s="332"/>
      <c r="J72" s="332"/>
      <c r="K72" s="332"/>
      <c r="L72" s="332"/>
      <c r="M72" s="332"/>
      <c r="N72" s="333"/>
      <c r="O72" s="332"/>
      <c r="P72" s="332"/>
    </row>
    <row r="73" spans="1:16" s="4" customFormat="1" ht="47.25" customHeight="1" x14ac:dyDescent="0.15">
      <c r="A73" s="73"/>
      <c r="B73" s="314"/>
      <c r="C73" s="494"/>
      <c r="D73" s="397" t="s">
        <v>249</v>
      </c>
      <c r="E73" s="486" t="s">
        <v>367</v>
      </c>
      <c r="F73" s="486"/>
      <c r="G73" s="332"/>
      <c r="H73" s="332"/>
      <c r="I73" s="332"/>
      <c r="J73" s="332"/>
      <c r="K73" s="332"/>
      <c r="L73" s="332"/>
      <c r="M73" s="332"/>
      <c r="N73" s="333"/>
      <c r="O73" s="332"/>
      <c r="P73" s="332"/>
    </row>
    <row r="74" spans="1:16" s="4" customFormat="1" ht="47.25" customHeight="1" x14ac:dyDescent="0.15">
      <c r="A74" s="73"/>
      <c r="B74" s="314"/>
      <c r="C74" s="494"/>
      <c r="D74" s="397" t="s">
        <v>96</v>
      </c>
      <c r="E74" s="486" t="s">
        <v>368</v>
      </c>
      <c r="F74" s="486"/>
      <c r="G74" s="332"/>
      <c r="H74" s="332"/>
      <c r="I74" s="332"/>
      <c r="J74" s="332"/>
      <c r="K74" s="332"/>
      <c r="L74" s="332"/>
      <c r="M74" s="332"/>
      <c r="N74" s="333"/>
      <c r="O74" s="332"/>
      <c r="P74" s="332"/>
    </row>
    <row r="75" spans="1:16" s="4" customFormat="1" ht="48" customHeight="1" x14ac:dyDescent="0.15">
      <c r="A75" s="73"/>
      <c r="B75" s="314"/>
      <c r="C75" s="494"/>
      <c r="D75" s="397" t="s">
        <v>97</v>
      </c>
      <c r="E75" s="486" t="s">
        <v>369</v>
      </c>
      <c r="F75" s="486"/>
      <c r="G75" s="332"/>
      <c r="H75" s="332"/>
      <c r="I75" s="332"/>
      <c r="J75" s="332"/>
      <c r="K75" s="332"/>
      <c r="L75" s="332"/>
      <c r="M75" s="332"/>
      <c r="N75" s="333"/>
      <c r="O75" s="332"/>
      <c r="P75" s="332"/>
    </row>
    <row r="76" spans="1:16" s="4" customFormat="1" ht="9.75" customHeight="1" x14ac:dyDescent="0.2">
      <c r="A76" s="73"/>
      <c r="B76" s="314"/>
      <c r="D76" s="81"/>
      <c r="F76" s="357"/>
      <c r="G76" s="332"/>
      <c r="H76" s="332"/>
      <c r="I76" s="332"/>
      <c r="J76" s="332"/>
      <c r="K76" s="332"/>
      <c r="L76" s="332"/>
      <c r="M76" s="332"/>
      <c r="N76" s="333"/>
      <c r="O76" s="332"/>
      <c r="P76" s="332"/>
    </row>
    <row r="77" spans="1:16" s="81" customFormat="1" ht="27" customHeight="1" x14ac:dyDescent="0.15">
      <c r="A77" s="71"/>
      <c r="B77" s="312"/>
      <c r="C77" s="320" t="s">
        <v>8</v>
      </c>
      <c r="D77" s="320" t="s">
        <v>305</v>
      </c>
      <c r="E77" s="320" t="s">
        <v>306</v>
      </c>
      <c r="F77" s="350" t="s">
        <v>9</v>
      </c>
      <c r="G77" s="346"/>
      <c r="H77" s="346"/>
      <c r="I77" s="475"/>
      <c r="J77" s="475"/>
      <c r="K77" s="475"/>
      <c r="L77" s="475"/>
      <c r="M77" s="475"/>
      <c r="N77" s="311"/>
      <c r="O77" s="346"/>
      <c r="P77" s="346"/>
    </row>
    <row r="78" spans="1:16" s="4" customFormat="1" ht="24" customHeight="1" x14ac:dyDescent="0.15">
      <c r="A78" s="72"/>
      <c r="B78" s="313"/>
      <c r="C78" s="259" t="s">
        <v>259</v>
      </c>
      <c r="D78" s="363" t="s">
        <v>73</v>
      </c>
      <c r="E78" s="253"/>
      <c r="F78" s="351">
        <f>IFERROR(1*LEFT(D78,FIND(":",D78)-1),"")</f>
        <v>5</v>
      </c>
      <c r="G78" s="332"/>
      <c r="H78" s="388"/>
      <c r="I78" s="479"/>
      <c r="J78" s="479"/>
      <c r="K78" s="479"/>
      <c r="L78" s="479"/>
      <c r="M78" s="479"/>
      <c r="N78" s="388"/>
      <c r="O78" s="332"/>
      <c r="P78" s="332"/>
    </row>
    <row r="79" spans="1:16" s="4" customFormat="1" ht="9" customHeight="1" x14ac:dyDescent="0.2">
      <c r="A79" s="73"/>
      <c r="B79" s="314"/>
      <c r="D79" s="81"/>
      <c r="F79" s="357"/>
      <c r="G79" s="332"/>
      <c r="H79" s="332"/>
      <c r="I79" s="332"/>
      <c r="J79" s="332"/>
      <c r="K79" s="332"/>
      <c r="L79" s="332"/>
      <c r="M79" s="332"/>
      <c r="N79" s="333"/>
      <c r="O79" s="332"/>
      <c r="P79" s="332"/>
    </row>
    <row r="80" spans="1:16" s="4" customFormat="1" ht="31.5" customHeight="1" x14ac:dyDescent="0.15">
      <c r="A80" s="73"/>
      <c r="B80" s="314"/>
      <c r="C80" s="494" t="s">
        <v>262</v>
      </c>
      <c r="D80" s="397" t="s">
        <v>93</v>
      </c>
      <c r="E80" s="486" t="s">
        <v>370</v>
      </c>
      <c r="F80" s="486"/>
      <c r="G80" s="332"/>
      <c r="H80" s="332"/>
      <c r="I80" s="332"/>
      <c r="J80" s="332"/>
      <c r="K80" s="332"/>
      <c r="L80" s="332"/>
      <c r="M80" s="332"/>
      <c r="N80" s="333"/>
      <c r="O80" s="332"/>
      <c r="P80" s="332"/>
    </row>
    <row r="81" spans="1:16" s="4" customFormat="1" ht="48" customHeight="1" x14ac:dyDescent="0.15">
      <c r="A81" s="73"/>
      <c r="B81" s="314"/>
      <c r="C81" s="494"/>
      <c r="D81" s="397" t="s">
        <v>112</v>
      </c>
      <c r="E81" s="486" t="s">
        <v>371</v>
      </c>
      <c r="F81" s="486"/>
      <c r="G81" s="332"/>
      <c r="H81" s="332"/>
      <c r="I81" s="332"/>
      <c r="J81" s="332"/>
      <c r="K81" s="332"/>
      <c r="L81" s="332"/>
      <c r="M81" s="332"/>
      <c r="N81" s="333"/>
      <c r="O81" s="332"/>
      <c r="P81" s="332"/>
    </row>
    <row r="82" spans="1:16" s="4" customFormat="1" ht="45.75" customHeight="1" x14ac:dyDescent="0.15">
      <c r="A82" s="73"/>
      <c r="B82" s="314"/>
      <c r="C82" s="494"/>
      <c r="D82" s="397" t="s">
        <v>249</v>
      </c>
      <c r="E82" s="486" t="s">
        <v>372</v>
      </c>
      <c r="F82" s="486"/>
      <c r="G82" s="332"/>
      <c r="H82" s="332"/>
      <c r="I82" s="332"/>
      <c r="J82" s="332"/>
      <c r="K82" s="332"/>
      <c r="L82" s="332"/>
      <c r="M82" s="332"/>
      <c r="N82" s="333"/>
      <c r="O82" s="332"/>
      <c r="P82" s="332"/>
    </row>
    <row r="83" spans="1:16" s="4" customFormat="1" ht="46.5" customHeight="1" x14ac:dyDescent="0.15">
      <c r="A83" s="73"/>
      <c r="B83" s="314"/>
      <c r="C83" s="494"/>
      <c r="D83" s="397" t="s">
        <v>96</v>
      </c>
      <c r="E83" s="486" t="s">
        <v>373</v>
      </c>
      <c r="F83" s="486"/>
      <c r="G83" s="332"/>
      <c r="H83" s="332"/>
      <c r="I83" s="332"/>
      <c r="J83" s="332"/>
      <c r="K83" s="332"/>
      <c r="L83" s="332"/>
      <c r="M83" s="332"/>
      <c r="N83" s="333"/>
      <c r="O83" s="332"/>
      <c r="P83" s="332"/>
    </row>
    <row r="84" spans="1:16" s="4" customFormat="1" ht="46.5" customHeight="1" x14ac:dyDescent="0.15">
      <c r="A84" s="73"/>
      <c r="B84" s="314"/>
      <c r="C84" s="494"/>
      <c r="D84" s="397" t="s">
        <v>97</v>
      </c>
      <c r="E84" s="486" t="s">
        <v>374</v>
      </c>
      <c r="F84" s="486"/>
      <c r="G84" s="332"/>
      <c r="H84" s="332"/>
      <c r="I84" s="332"/>
      <c r="J84" s="332"/>
      <c r="K84" s="332"/>
      <c r="L84" s="332"/>
      <c r="M84" s="332"/>
      <c r="N84" s="333"/>
      <c r="O84" s="332"/>
      <c r="P84" s="332"/>
    </row>
    <row r="85" spans="1:16" s="4" customFormat="1" ht="9.75" customHeight="1" x14ac:dyDescent="0.2">
      <c r="A85" s="73"/>
      <c r="B85" s="314"/>
      <c r="D85" s="81"/>
      <c r="F85" s="357"/>
      <c r="G85" s="332"/>
      <c r="H85" s="332"/>
      <c r="I85" s="332"/>
      <c r="J85" s="332"/>
      <c r="K85" s="332"/>
      <c r="L85" s="332"/>
      <c r="M85" s="332"/>
      <c r="N85" s="333"/>
      <c r="O85" s="332"/>
      <c r="P85" s="332"/>
    </row>
    <row r="86" spans="1:16" s="81" customFormat="1" ht="27" customHeight="1" x14ac:dyDescent="0.15">
      <c r="A86" s="71"/>
      <c r="B86" s="312"/>
      <c r="C86" s="320" t="s">
        <v>8</v>
      </c>
      <c r="D86" s="320" t="s">
        <v>305</v>
      </c>
      <c r="E86" s="320" t="s">
        <v>306</v>
      </c>
      <c r="F86" s="350" t="s">
        <v>9</v>
      </c>
      <c r="G86" s="346"/>
      <c r="H86" s="346"/>
      <c r="I86" s="475"/>
      <c r="J86" s="475"/>
      <c r="K86" s="475"/>
      <c r="L86" s="475"/>
      <c r="M86" s="475"/>
      <c r="N86" s="311"/>
      <c r="O86" s="346"/>
      <c r="P86" s="346"/>
    </row>
    <row r="87" spans="1:16" s="4" customFormat="1" ht="24" customHeight="1" x14ac:dyDescent="0.15">
      <c r="A87" s="72"/>
      <c r="B87" s="313"/>
      <c r="C87" s="259" t="s">
        <v>260</v>
      </c>
      <c r="D87" s="363" t="s">
        <v>234</v>
      </c>
      <c r="E87" s="253"/>
      <c r="F87" s="351">
        <f>IFERROR(1*LEFT(D87,FIND(":",D87)-1),"")</f>
        <v>3</v>
      </c>
      <c r="G87" s="332"/>
      <c r="H87" s="388"/>
      <c r="I87" s="479"/>
      <c r="J87" s="479"/>
      <c r="K87" s="479"/>
      <c r="L87" s="479"/>
      <c r="M87" s="479"/>
      <c r="N87" s="388"/>
      <c r="O87" s="332"/>
      <c r="P87" s="332"/>
    </row>
    <row r="88" spans="1:16" s="4" customFormat="1" ht="5.25" customHeight="1" x14ac:dyDescent="0.2">
      <c r="A88" s="73"/>
      <c r="B88" s="314"/>
      <c r="D88" s="81"/>
      <c r="F88" s="357"/>
      <c r="G88" s="332"/>
      <c r="H88" s="332"/>
      <c r="I88" s="332"/>
      <c r="J88" s="332"/>
      <c r="K88" s="332"/>
      <c r="L88" s="332"/>
      <c r="M88" s="332"/>
      <c r="N88" s="333"/>
      <c r="O88" s="332"/>
      <c r="P88" s="332"/>
    </row>
    <row r="89" spans="1:16" s="4" customFormat="1" x14ac:dyDescent="0.15">
      <c r="A89" s="73"/>
      <c r="B89" s="314"/>
      <c r="C89" s="494" t="s">
        <v>263</v>
      </c>
      <c r="D89" s="397" t="s">
        <v>93</v>
      </c>
      <c r="E89" s="495"/>
      <c r="F89" s="495"/>
      <c r="G89" s="332"/>
      <c r="H89" s="332"/>
      <c r="I89" s="332"/>
      <c r="J89" s="332"/>
      <c r="K89" s="332"/>
      <c r="L89" s="332"/>
      <c r="M89" s="332"/>
      <c r="N89" s="333"/>
      <c r="O89" s="332"/>
      <c r="P89" s="332"/>
    </row>
    <row r="90" spans="1:16" s="4" customFormat="1" ht="15" customHeight="1" x14ac:dyDescent="0.15">
      <c r="A90" s="73"/>
      <c r="B90" s="314"/>
      <c r="C90" s="494"/>
      <c r="D90" s="397" t="s">
        <v>112</v>
      </c>
      <c r="E90" s="495" t="s">
        <v>116</v>
      </c>
      <c r="F90" s="495"/>
      <c r="G90" s="332"/>
      <c r="H90" s="332"/>
      <c r="I90" s="332"/>
      <c r="J90" s="332"/>
      <c r="K90" s="332"/>
      <c r="L90" s="332"/>
      <c r="M90" s="332"/>
      <c r="N90" s="333"/>
      <c r="O90" s="332"/>
      <c r="P90" s="332"/>
    </row>
    <row r="91" spans="1:16" s="4" customFormat="1" ht="15" customHeight="1" x14ac:dyDescent="0.15">
      <c r="A91" s="73"/>
      <c r="B91" s="314"/>
      <c r="C91" s="494"/>
      <c r="D91" s="397" t="s">
        <v>249</v>
      </c>
      <c r="E91" s="495" t="s">
        <v>117</v>
      </c>
      <c r="F91" s="495"/>
      <c r="G91" s="332"/>
      <c r="H91" s="332"/>
      <c r="I91" s="332"/>
      <c r="J91" s="332"/>
      <c r="K91" s="332"/>
      <c r="L91" s="332"/>
      <c r="M91" s="332"/>
      <c r="N91" s="333"/>
      <c r="O91" s="332"/>
      <c r="P91" s="332"/>
    </row>
    <row r="92" spans="1:16" s="4" customFormat="1" x14ac:dyDescent="0.15">
      <c r="A92" s="73"/>
      <c r="B92" s="314"/>
      <c r="C92" s="494"/>
      <c r="D92" s="397" t="s">
        <v>96</v>
      </c>
      <c r="E92" s="495" t="s">
        <v>118</v>
      </c>
      <c r="F92" s="495"/>
      <c r="G92" s="332"/>
      <c r="H92" s="332"/>
      <c r="I92" s="332"/>
      <c r="J92" s="332"/>
      <c r="K92" s="332"/>
      <c r="L92" s="332"/>
      <c r="M92" s="332"/>
      <c r="N92" s="333"/>
      <c r="O92" s="332"/>
      <c r="P92" s="332"/>
    </row>
    <row r="93" spans="1:16" s="4" customFormat="1" x14ac:dyDescent="0.15">
      <c r="A93" s="73"/>
      <c r="B93" s="314"/>
      <c r="C93" s="494"/>
      <c r="D93" s="397" t="s">
        <v>97</v>
      </c>
      <c r="E93" s="495" t="s">
        <v>119</v>
      </c>
      <c r="F93" s="495"/>
      <c r="G93" s="332"/>
      <c r="H93" s="332"/>
      <c r="I93" s="332"/>
      <c r="J93" s="332"/>
      <c r="K93" s="332"/>
      <c r="L93" s="332"/>
      <c r="M93" s="332"/>
      <c r="N93" s="333"/>
      <c r="O93" s="332"/>
      <c r="P93" s="332"/>
    </row>
    <row r="94" spans="1:16" ht="9" customHeight="1" x14ac:dyDescent="0.15">
      <c r="A94" s="73"/>
      <c r="B94" s="314"/>
      <c r="D94" s="482"/>
      <c r="E94" s="482"/>
      <c r="F94" s="482"/>
    </row>
    <row r="95" spans="1:16" s="81" customFormat="1" ht="27" customHeight="1" x14ac:dyDescent="0.15">
      <c r="A95" s="71"/>
      <c r="B95" s="312"/>
      <c r="C95" s="488" t="s">
        <v>8</v>
      </c>
      <c r="D95" s="489"/>
      <c r="E95" s="490"/>
      <c r="F95" s="350" t="s">
        <v>9</v>
      </c>
      <c r="G95" s="346"/>
      <c r="H95" s="346"/>
      <c r="I95" s="475"/>
      <c r="J95" s="475"/>
      <c r="K95" s="475"/>
      <c r="L95" s="475"/>
      <c r="M95" s="475"/>
      <c r="N95" s="311"/>
      <c r="O95" s="346"/>
      <c r="P95" s="346"/>
    </row>
    <row r="96" spans="1:16" ht="27.75" customHeight="1" x14ac:dyDescent="0.15">
      <c r="A96" s="73"/>
      <c r="B96" s="314"/>
      <c r="C96" s="491" t="s">
        <v>275</v>
      </c>
      <c r="D96" s="492"/>
      <c r="E96" s="493"/>
      <c r="F96" s="371" t="str">
        <f>IFERROR(1*LEFT('Risk- &amp; Hinderanalys'!E29,FIND(":",'Risk- &amp; Hinderanalys'!E29)-1),"")</f>
        <v/>
      </c>
    </row>
    <row r="97" spans="1:6" ht="3.75" customHeight="1" x14ac:dyDescent="0.15">
      <c r="A97" s="73"/>
      <c r="B97" s="314"/>
      <c r="C97" s="476"/>
      <c r="D97" s="476"/>
      <c r="E97" s="476"/>
      <c r="F97" s="476"/>
    </row>
    <row r="98" spans="1:6" ht="23.25" customHeight="1" x14ac:dyDescent="0.15">
      <c r="A98" s="73"/>
      <c r="B98" s="314"/>
      <c r="C98" s="472" t="s">
        <v>276</v>
      </c>
      <c r="D98" s="472"/>
      <c r="E98" s="472"/>
      <c r="F98" s="472"/>
    </row>
    <row r="99" spans="1:6" x14ac:dyDescent="0.15">
      <c r="A99" s="73"/>
      <c r="B99" s="314"/>
      <c r="C99" s="483"/>
      <c r="D99" s="402"/>
      <c r="E99" s="484"/>
      <c r="F99" s="484"/>
    </row>
    <row r="100" spans="1:6" x14ac:dyDescent="0.15">
      <c r="A100" s="73"/>
      <c r="B100" s="314"/>
      <c r="C100" s="483"/>
      <c r="D100" s="402"/>
      <c r="E100" s="484"/>
      <c r="F100" s="484"/>
    </row>
    <row r="101" spans="1:6" x14ac:dyDescent="0.15">
      <c r="A101" s="73"/>
      <c r="B101" s="314"/>
      <c r="C101" s="483"/>
      <c r="D101" s="402"/>
      <c r="E101" s="484"/>
      <c r="F101" s="484"/>
    </row>
    <row r="102" spans="1:6" x14ac:dyDescent="0.15">
      <c r="A102" s="73"/>
      <c r="B102" s="314"/>
      <c r="C102" s="483"/>
      <c r="D102" s="402"/>
      <c r="E102" s="484"/>
      <c r="F102" s="484"/>
    </row>
    <row r="103" spans="1:6" x14ac:dyDescent="0.15">
      <c r="A103" s="73"/>
      <c r="B103" s="314"/>
      <c r="C103" s="483"/>
      <c r="D103" s="402"/>
      <c r="E103" s="484"/>
      <c r="F103" s="484"/>
    </row>
    <row r="104" spans="1:6" x14ac:dyDescent="0.15">
      <c r="A104" s="73"/>
      <c r="B104" s="314"/>
      <c r="D104" s="482"/>
      <c r="E104" s="482"/>
      <c r="F104" s="482"/>
    </row>
    <row r="106" spans="1:6" x14ac:dyDescent="0.15">
      <c r="A106" s="73"/>
      <c r="B106" s="314"/>
      <c r="C106" s="260"/>
    </row>
    <row r="107" spans="1:6" x14ac:dyDescent="0.15">
      <c r="A107" s="73"/>
      <c r="B107" s="314"/>
      <c r="D107" s="481"/>
      <c r="E107" s="481"/>
      <c r="F107" s="481"/>
    </row>
    <row r="108" spans="1:6" x14ac:dyDescent="0.15">
      <c r="A108" s="73"/>
      <c r="B108" s="314"/>
      <c r="D108" s="481"/>
      <c r="E108" s="481"/>
      <c r="F108" s="481"/>
    </row>
    <row r="109" spans="1:6" x14ac:dyDescent="0.15">
      <c r="A109" s="73"/>
      <c r="B109" s="314"/>
      <c r="D109" s="481"/>
      <c r="E109" s="481"/>
      <c r="F109" s="481"/>
    </row>
    <row r="110" spans="1:6" x14ac:dyDescent="0.15">
      <c r="A110" s="73"/>
      <c r="B110" s="314"/>
      <c r="D110" s="481"/>
      <c r="E110" s="481"/>
      <c r="F110" s="481"/>
    </row>
    <row r="111" spans="1:6" x14ac:dyDescent="0.15">
      <c r="A111" s="73"/>
      <c r="B111" s="314"/>
      <c r="D111" s="481"/>
      <c r="E111" s="481"/>
      <c r="F111" s="481"/>
    </row>
    <row r="112" spans="1:6" x14ac:dyDescent="0.15">
      <c r="A112" s="73"/>
      <c r="B112" s="314"/>
      <c r="C112" s="485"/>
      <c r="D112" s="485"/>
      <c r="E112" s="485"/>
    </row>
    <row r="114" spans="1:6" x14ac:dyDescent="0.15">
      <c r="A114" s="73"/>
      <c r="B114" s="314"/>
      <c r="C114" s="260"/>
    </row>
    <row r="115" spans="1:6" x14ac:dyDescent="0.15">
      <c r="A115" s="73"/>
      <c r="B115" s="314"/>
      <c r="D115" s="481"/>
      <c r="E115" s="481"/>
      <c r="F115" s="481"/>
    </row>
    <row r="116" spans="1:6" x14ac:dyDescent="0.15">
      <c r="A116" s="73"/>
      <c r="B116" s="314"/>
      <c r="D116" s="481"/>
      <c r="E116" s="481"/>
      <c r="F116" s="481"/>
    </row>
    <row r="117" spans="1:6" x14ac:dyDescent="0.15">
      <c r="A117" s="73"/>
      <c r="B117" s="314"/>
      <c r="D117" s="481"/>
      <c r="E117" s="481"/>
      <c r="F117" s="481"/>
    </row>
    <row r="118" spans="1:6" x14ac:dyDescent="0.15">
      <c r="A118" s="73"/>
      <c r="B118" s="314"/>
      <c r="D118" s="481"/>
      <c r="E118" s="481"/>
      <c r="F118" s="481"/>
    </row>
    <row r="119" spans="1:6" x14ac:dyDescent="0.15">
      <c r="A119" s="73"/>
      <c r="B119" s="314"/>
      <c r="D119" s="481"/>
      <c r="E119" s="481"/>
      <c r="F119" s="481"/>
    </row>
    <row r="120" spans="1:6" x14ac:dyDescent="0.15">
      <c r="A120" s="73"/>
      <c r="B120" s="314"/>
      <c r="C120" s="485"/>
      <c r="D120" s="485"/>
      <c r="E120" s="485"/>
    </row>
    <row r="122" spans="1:6" x14ac:dyDescent="0.15">
      <c r="A122" s="73"/>
      <c r="B122" s="314"/>
      <c r="C122" s="260"/>
    </row>
    <row r="123" spans="1:6" x14ac:dyDescent="0.15">
      <c r="A123" s="73"/>
      <c r="B123" s="314"/>
      <c r="D123" s="481"/>
      <c r="E123" s="481"/>
      <c r="F123" s="481"/>
    </row>
    <row r="124" spans="1:6" x14ac:dyDescent="0.15">
      <c r="A124" s="73"/>
      <c r="B124" s="314"/>
      <c r="D124" s="481"/>
      <c r="E124" s="481"/>
      <c r="F124" s="481"/>
    </row>
    <row r="125" spans="1:6" x14ac:dyDescent="0.15">
      <c r="A125" s="73"/>
      <c r="B125" s="314"/>
      <c r="D125" s="481"/>
      <c r="E125" s="481"/>
      <c r="F125" s="481"/>
    </row>
    <row r="126" spans="1:6" x14ac:dyDescent="0.15">
      <c r="A126" s="73"/>
      <c r="B126" s="314"/>
      <c r="D126" s="481"/>
      <c r="E126" s="481"/>
      <c r="F126" s="481"/>
    </row>
    <row r="127" spans="1:6" x14ac:dyDescent="0.15">
      <c r="A127" s="73"/>
      <c r="B127" s="314"/>
      <c r="D127" s="481"/>
      <c r="E127" s="481"/>
      <c r="F127" s="481"/>
    </row>
    <row r="128" spans="1:6" x14ac:dyDescent="0.15">
      <c r="A128" s="73"/>
      <c r="B128" s="314"/>
      <c r="C128" s="485"/>
      <c r="D128" s="485"/>
      <c r="E128" s="485"/>
    </row>
    <row r="130" spans="1:6" x14ac:dyDescent="0.15">
      <c r="A130" s="73"/>
      <c r="B130" s="314"/>
      <c r="C130" s="260"/>
    </row>
    <row r="131" spans="1:6" x14ac:dyDescent="0.15">
      <c r="A131" s="73"/>
      <c r="B131" s="314"/>
      <c r="D131" s="481"/>
      <c r="E131" s="481"/>
      <c r="F131" s="481"/>
    </row>
    <row r="132" spans="1:6" x14ac:dyDescent="0.15">
      <c r="A132" s="73"/>
      <c r="B132" s="314"/>
      <c r="D132" s="481"/>
      <c r="E132" s="481"/>
      <c r="F132" s="481"/>
    </row>
    <row r="133" spans="1:6" x14ac:dyDescent="0.15">
      <c r="A133" s="73"/>
      <c r="B133" s="314"/>
      <c r="D133" s="481"/>
      <c r="E133" s="481"/>
      <c r="F133" s="481"/>
    </row>
    <row r="134" spans="1:6" x14ac:dyDescent="0.15">
      <c r="A134" s="73"/>
      <c r="B134" s="314"/>
      <c r="D134" s="481"/>
      <c r="E134" s="481"/>
      <c r="F134" s="481"/>
    </row>
    <row r="135" spans="1:6" x14ac:dyDescent="0.15">
      <c r="A135" s="73"/>
      <c r="B135" s="314"/>
      <c r="D135" s="481"/>
      <c r="E135" s="481"/>
      <c r="F135" s="481"/>
    </row>
    <row r="136" spans="1:6" x14ac:dyDescent="0.15">
      <c r="A136" s="73"/>
      <c r="B136" s="314"/>
      <c r="C136" s="485"/>
      <c r="D136" s="485"/>
      <c r="E136" s="485"/>
    </row>
    <row r="138" spans="1:6" x14ac:dyDescent="0.15">
      <c r="A138" s="73"/>
      <c r="B138" s="314"/>
      <c r="C138" s="260"/>
    </row>
    <row r="139" spans="1:6" x14ac:dyDescent="0.15">
      <c r="A139" s="73"/>
      <c r="B139" s="314"/>
      <c r="D139" s="481"/>
      <c r="E139" s="481"/>
      <c r="F139" s="481"/>
    </row>
    <row r="140" spans="1:6" x14ac:dyDescent="0.15">
      <c r="A140" s="73"/>
      <c r="B140" s="314"/>
      <c r="D140" s="481"/>
      <c r="E140" s="481"/>
      <c r="F140" s="481"/>
    </row>
    <row r="141" spans="1:6" x14ac:dyDescent="0.15">
      <c r="A141" s="73"/>
      <c r="B141" s="314"/>
      <c r="D141" s="481"/>
      <c r="E141" s="481"/>
      <c r="F141" s="481"/>
    </row>
    <row r="142" spans="1:6" x14ac:dyDescent="0.15">
      <c r="A142" s="73"/>
      <c r="B142" s="314"/>
      <c r="D142" s="481"/>
      <c r="E142" s="481"/>
      <c r="F142" s="481"/>
    </row>
    <row r="143" spans="1:6" x14ac:dyDescent="0.15">
      <c r="A143" s="73"/>
      <c r="B143" s="314"/>
      <c r="D143" s="481"/>
      <c r="E143" s="481"/>
      <c r="F143" s="481"/>
    </row>
    <row r="144" spans="1:6" x14ac:dyDescent="0.15">
      <c r="A144" s="73"/>
      <c r="B144" s="314"/>
      <c r="C144" s="485"/>
      <c r="D144" s="485"/>
      <c r="E144" s="485"/>
    </row>
    <row r="146" spans="1:6" x14ac:dyDescent="0.15">
      <c r="A146" s="73"/>
      <c r="B146" s="314"/>
      <c r="C146" s="260"/>
    </row>
    <row r="147" spans="1:6" x14ac:dyDescent="0.15">
      <c r="A147" s="73"/>
      <c r="B147" s="314"/>
      <c r="D147" s="481"/>
      <c r="E147" s="481"/>
      <c r="F147" s="481"/>
    </row>
    <row r="148" spans="1:6" x14ac:dyDescent="0.15">
      <c r="A148" s="73"/>
      <c r="B148" s="314"/>
      <c r="D148" s="481"/>
      <c r="E148" s="481"/>
      <c r="F148" s="481"/>
    </row>
    <row r="149" spans="1:6" x14ac:dyDescent="0.15">
      <c r="A149" s="73"/>
      <c r="B149" s="314"/>
      <c r="D149" s="481"/>
      <c r="E149" s="481"/>
      <c r="F149" s="481"/>
    </row>
    <row r="150" spans="1:6" x14ac:dyDescent="0.15">
      <c r="A150" s="73"/>
      <c r="B150" s="314"/>
      <c r="D150" s="481"/>
      <c r="E150" s="481"/>
      <c r="F150" s="481"/>
    </row>
    <row r="151" spans="1:6" x14ac:dyDescent="0.15">
      <c r="A151" s="73"/>
      <c r="B151" s="314"/>
      <c r="D151" s="481"/>
      <c r="E151" s="481"/>
      <c r="F151" s="481"/>
    </row>
    <row r="152" spans="1:6" x14ac:dyDescent="0.15">
      <c r="A152" s="73"/>
      <c r="B152" s="314"/>
      <c r="C152" s="485"/>
      <c r="D152" s="485"/>
      <c r="E152" s="485"/>
    </row>
    <row r="154" spans="1:6" x14ac:dyDescent="0.15">
      <c r="A154" s="73"/>
      <c r="B154" s="314"/>
      <c r="C154" s="260"/>
    </row>
    <row r="155" spans="1:6" x14ac:dyDescent="0.15">
      <c r="A155" s="73"/>
      <c r="B155" s="314"/>
      <c r="D155" s="481"/>
      <c r="E155" s="481"/>
      <c r="F155" s="481"/>
    </row>
    <row r="156" spans="1:6" x14ac:dyDescent="0.15">
      <c r="A156" s="73"/>
      <c r="B156" s="314"/>
      <c r="D156" s="481"/>
      <c r="E156" s="481"/>
      <c r="F156" s="481"/>
    </row>
    <row r="157" spans="1:6" x14ac:dyDescent="0.15">
      <c r="A157" s="73"/>
      <c r="B157" s="314"/>
      <c r="D157" s="481"/>
      <c r="E157" s="481"/>
      <c r="F157" s="481"/>
    </row>
    <row r="158" spans="1:6" x14ac:dyDescent="0.15">
      <c r="A158" s="73"/>
      <c r="B158" s="314"/>
      <c r="D158" s="481"/>
      <c r="E158" s="481"/>
      <c r="F158" s="481"/>
    </row>
    <row r="159" spans="1:6" x14ac:dyDescent="0.15">
      <c r="A159" s="73"/>
      <c r="B159" s="314"/>
      <c r="D159" s="481"/>
      <c r="E159" s="481"/>
      <c r="F159" s="481"/>
    </row>
    <row r="160" spans="1:6" x14ac:dyDescent="0.15">
      <c r="A160" s="73"/>
      <c r="B160" s="314"/>
      <c r="C160" s="485"/>
      <c r="D160" s="485"/>
      <c r="E160" s="485"/>
    </row>
    <row r="162" spans="1:6" x14ac:dyDescent="0.15">
      <c r="A162" s="73"/>
      <c r="B162" s="314"/>
      <c r="C162" s="260"/>
    </row>
    <row r="163" spans="1:6" x14ac:dyDescent="0.15">
      <c r="A163" s="73"/>
      <c r="B163" s="314"/>
      <c r="D163" s="481"/>
      <c r="E163" s="481"/>
      <c r="F163" s="481"/>
    </row>
    <row r="164" spans="1:6" x14ac:dyDescent="0.15">
      <c r="A164" s="73"/>
      <c r="B164" s="314"/>
      <c r="D164" s="481"/>
      <c r="E164" s="481"/>
      <c r="F164" s="481"/>
    </row>
    <row r="165" spans="1:6" x14ac:dyDescent="0.15">
      <c r="A165" s="73"/>
      <c r="B165" s="314"/>
      <c r="D165" s="481"/>
      <c r="E165" s="481"/>
      <c r="F165" s="481"/>
    </row>
    <row r="166" spans="1:6" x14ac:dyDescent="0.15">
      <c r="A166" s="73"/>
      <c r="B166" s="314"/>
      <c r="D166" s="481"/>
      <c r="E166" s="481"/>
      <c r="F166" s="481"/>
    </row>
    <row r="167" spans="1:6" x14ac:dyDescent="0.15">
      <c r="A167" s="73"/>
      <c r="B167" s="314"/>
      <c r="D167" s="481"/>
      <c r="E167" s="481"/>
      <c r="F167" s="481"/>
    </row>
    <row r="168" spans="1:6" x14ac:dyDescent="0.15">
      <c r="A168" s="73"/>
      <c r="B168" s="314"/>
      <c r="C168" s="485"/>
      <c r="D168" s="485"/>
      <c r="E168" s="485"/>
    </row>
    <row r="170" spans="1:6" x14ac:dyDescent="0.15">
      <c r="A170" s="73"/>
      <c r="B170" s="314"/>
      <c r="C170" s="260"/>
    </row>
    <row r="171" spans="1:6" x14ac:dyDescent="0.15">
      <c r="A171" s="73"/>
      <c r="B171" s="314"/>
      <c r="D171" s="481"/>
      <c r="E171" s="481"/>
      <c r="F171" s="481"/>
    </row>
    <row r="172" spans="1:6" x14ac:dyDescent="0.15">
      <c r="A172" s="73"/>
      <c r="B172" s="314"/>
      <c r="D172" s="481"/>
      <c r="E172" s="481"/>
      <c r="F172" s="481"/>
    </row>
    <row r="173" spans="1:6" x14ac:dyDescent="0.15">
      <c r="A173" s="73"/>
      <c r="B173" s="314"/>
      <c r="D173" s="481"/>
      <c r="E173" s="481"/>
      <c r="F173" s="481"/>
    </row>
    <row r="174" spans="1:6" x14ac:dyDescent="0.15">
      <c r="A174" s="73"/>
      <c r="B174" s="314"/>
      <c r="D174" s="481"/>
      <c r="E174" s="481"/>
      <c r="F174" s="481"/>
    </row>
    <row r="175" spans="1:6" x14ac:dyDescent="0.15">
      <c r="A175" s="73"/>
      <c r="B175" s="314"/>
      <c r="D175" s="481"/>
      <c r="E175" s="481"/>
      <c r="F175" s="481"/>
    </row>
    <row r="176" spans="1:6" x14ac:dyDescent="0.15">
      <c r="A176" s="73"/>
      <c r="B176" s="314"/>
      <c r="C176" s="485"/>
      <c r="D176" s="485"/>
      <c r="E176" s="485"/>
    </row>
  </sheetData>
  <sheetProtection sheet="1" selectLockedCells="1"/>
  <dataConsolidate/>
  <customSheetViews>
    <customSheetView guid="{C2C00746-FA4F-4E5C-AD43-BEA5EA13B936}" showGridLines="0">
      <pageMargins left="0" right="0" top="0" bottom="0" header="0" footer="0"/>
      <pageSetup paperSize="9" orientation="portrait" horizontalDpi="4294967293" r:id="rId1"/>
    </customSheetView>
  </customSheetViews>
  <mergeCells count="161">
    <mergeCell ref="E30:F30"/>
    <mergeCell ref="D40:F40"/>
    <mergeCell ref="E35:F35"/>
    <mergeCell ref="E37:F37"/>
    <mergeCell ref="E38:F38"/>
    <mergeCell ref="E39:F39"/>
    <mergeCell ref="I77:M77"/>
    <mergeCell ref="I78:M78"/>
    <mergeCell ref="I23:M23"/>
    <mergeCell ref="I24:M24"/>
    <mergeCell ref="I32:M32"/>
    <mergeCell ref="I33:M33"/>
    <mergeCell ref="I41:M41"/>
    <mergeCell ref="I42:M42"/>
    <mergeCell ref="I50:M50"/>
    <mergeCell ref="I51:M51"/>
    <mergeCell ref="I59:M59"/>
    <mergeCell ref="I86:M86"/>
    <mergeCell ref="I87:M87"/>
    <mergeCell ref="C44:C48"/>
    <mergeCell ref="C53:C57"/>
    <mergeCell ref="E91:F91"/>
    <mergeCell ref="E92:F92"/>
    <mergeCell ref="E93:F93"/>
    <mergeCell ref="E64:F64"/>
    <mergeCell ref="E65:F65"/>
    <mergeCell ref="C80:C84"/>
    <mergeCell ref="C89:C93"/>
    <mergeCell ref="E74:F74"/>
    <mergeCell ref="E75:F75"/>
    <mergeCell ref="E89:F89"/>
    <mergeCell ref="E44:F44"/>
    <mergeCell ref="E45:F45"/>
    <mergeCell ref="E46:F46"/>
    <mergeCell ref="E90:F90"/>
    <mergeCell ref="E47:F47"/>
    <mergeCell ref="I60:M60"/>
    <mergeCell ref="I68:M68"/>
    <mergeCell ref="I69:M69"/>
    <mergeCell ref="E80:F80"/>
    <mergeCell ref="E81:F81"/>
    <mergeCell ref="D94:F94"/>
    <mergeCell ref="D107:F107"/>
    <mergeCell ref="D108:F108"/>
    <mergeCell ref="C95:E95"/>
    <mergeCell ref="C96:E96"/>
    <mergeCell ref="C98:F98"/>
    <mergeCell ref="C62:C66"/>
    <mergeCell ref="C71:C75"/>
    <mergeCell ref="E66:F66"/>
    <mergeCell ref="E71:F71"/>
    <mergeCell ref="E82:F82"/>
    <mergeCell ref="E83:F83"/>
    <mergeCell ref="E84:F84"/>
    <mergeCell ref="E17:F17"/>
    <mergeCell ref="E18:F18"/>
    <mergeCell ref="E19:F19"/>
    <mergeCell ref="E72:F72"/>
    <mergeCell ref="E73:F73"/>
    <mergeCell ref="E20:F20"/>
    <mergeCell ref="E21:F21"/>
    <mergeCell ref="E8:F8"/>
    <mergeCell ref="E9:F9"/>
    <mergeCell ref="E10:F10"/>
    <mergeCell ref="E11:F11"/>
    <mergeCell ref="E12:F12"/>
    <mergeCell ref="E62:F62"/>
    <mergeCell ref="E63:F63"/>
    <mergeCell ref="E56:F56"/>
    <mergeCell ref="E57:F57"/>
    <mergeCell ref="E48:F48"/>
    <mergeCell ref="E53:F53"/>
    <mergeCell ref="E54:F54"/>
    <mergeCell ref="E55:F55"/>
    <mergeCell ref="E26:F26"/>
    <mergeCell ref="E27:F27"/>
    <mergeCell ref="E28:F28"/>
    <mergeCell ref="E29:F29"/>
    <mergeCell ref="D134:F134"/>
    <mergeCell ref="D135:F135"/>
    <mergeCell ref="D139:F139"/>
    <mergeCell ref="D140:F140"/>
    <mergeCell ref="D125:F125"/>
    <mergeCell ref="D126:F126"/>
    <mergeCell ref="D127:F127"/>
    <mergeCell ref="D131:F131"/>
    <mergeCell ref="D132:F132"/>
    <mergeCell ref="D173:F173"/>
    <mergeCell ref="D174:F174"/>
    <mergeCell ref="D149:F149"/>
    <mergeCell ref="D150:F150"/>
    <mergeCell ref="D151:F151"/>
    <mergeCell ref="D155:F155"/>
    <mergeCell ref="D156:F156"/>
    <mergeCell ref="D141:F141"/>
    <mergeCell ref="D142:F142"/>
    <mergeCell ref="D143:F143"/>
    <mergeCell ref="D147:F147"/>
    <mergeCell ref="D148:F148"/>
    <mergeCell ref="D165:F165"/>
    <mergeCell ref="D166:F166"/>
    <mergeCell ref="D164:F164"/>
    <mergeCell ref="C176:E176"/>
    <mergeCell ref="C112:E112"/>
    <mergeCell ref="C120:E120"/>
    <mergeCell ref="C128:E128"/>
    <mergeCell ref="C136:E136"/>
    <mergeCell ref="C144:E144"/>
    <mergeCell ref="C152:E152"/>
    <mergeCell ref="C160:E160"/>
    <mergeCell ref="C168:E168"/>
    <mergeCell ref="D115:F115"/>
    <mergeCell ref="D116:F116"/>
    <mergeCell ref="D117:F117"/>
    <mergeCell ref="D118:F118"/>
    <mergeCell ref="D119:F119"/>
    <mergeCell ref="D123:F123"/>
    <mergeCell ref="D124:F124"/>
    <mergeCell ref="D175:F175"/>
    <mergeCell ref="D167:F167"/>
    <mergeCell ref="D171:F171"/>
    <mergeCell ref="D172:F172"/>
    <mergeCell ref="D157:F157"/>
    <mergeCell ref="D158:F158"/>
    <mergeCell ref="D159:F159"/>
    <mergeCell ref="D163:F163"/>
    <mergeCell ref="D109:F109"/>
    <mergeCell ref="D110:F110"/>
    <mergeCell ref="D111:F111"/>
    <mergeCell ref="D104:F104"/>
    <mergeCell ref="D133:F133"/>
    <mergeCell ref="C99:C103"/>
    <mergeCell ref="E99:F99"/>
    <mergeCell ref="E100:F100"/>
    <mergeCell ref="E101:F101"/>
    <mergeCell ref="E102:F102"/>
    <mergeCell ref="E103:F103"/>
    <mergeCell ref="I95:M95"/>
    <mergeCell ref="C97:F97"/>
    <mergeCell ref="I19:M19"/>
    <mergeCell ref="H7:H8"/>
    <mergeCell ref="H11:H12"/>
    <mergeCell ref="H16:H17"/>
    <mergeCell ref="N11:N12"/>
    <mergeCell ref="I5:M5"/>
    <mergeCell ref="I6:M6"/>
    <mergeCell ref="I7:M8"/>
    <mergeCell ref="N7:N8"/>
    <mergeCell ref="I9:M9"/>
    <mergeCell ref="I10:M10"/>
    <mergeCell ref="I11:M12"/>
    <mergeCell ref="I13:M13"/>
    <mergeCell ref="I14:M14"/>
    <mergeCell ref="I15:M15"/>
    <mergeCell ref="I16:M17"/>
    <mergeCell ref="N16:N17"/>
    <mergeCell ref="I18:M18"/>
    <mergeCell ref="C8:C12"/>
    <mergeCell ref="C17:C21"/>
    <mergeCell ref="C26:C30"/>
    <mergeCell ref="C35:C39"/>
  </mergeCells>
  <dataValidations count="3">
    <dataValidation type="list" allowBlank="1" showInputMessage="1" showErrorMessage="1" sqref="D31 D49 D40 D67 D87 D24 D33 D42 D60 D69 D76 D85 D78" xr:uid="{00000000-0002-0000-0600-000000000000}">
      <formula1>GenomförbarhetÖkande</formula1>
    </dataValidation>
    <dataValidation operator="greaterThanOrEqual" allowBlank="1" showInputMessage="1" showErrorMessage="1" sqref="F6:F7 F15:F16 F22 F24:F25 F31 F33 F49 F58 F40 F67 F78:F79 F42 F51 F60:F61 F69:F70 F87:F88 F76 F85 F96" xr:uid="{00000000-0002-0000-0600-000001000000}"/>
    <dataValidation type="list" allowBlank="1" showInputMessage="1" showErrorMessage="1" sqref="D22 D58 D6 D15 D51" xr:uid="{00000000-0002-0000-0600-000002000000}">
      <formula1>GenomförbarhetMinskande</formula1>
    </dataValidation>
  </dataValidations>
  <pageMargins left="0.25" right="0.25" top="0.75" bottom="0.75" header="0.3" footer="0.3"/>
  <pageSetup paperSize="9" scale="30" orientation="portrait" horizontalDpi="1200" verticalDpi="1200" r:id="rId2"/>
  <rowBreaks count="1" manualBreakCount="1">
    <brk id="58" min="2" max="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1">
    <tabColor theme="8" tint="-0.249977111117893"/>
    <pageSetUpPr fitToPage="1"/>
  </sheetPr>
  <dimension ref="A1:N33"/>
  <sheetViews>
    <sheetView zoomScaleNormal="100" zoomScaleSheetLayoutView="80" workbookViewId="0">
      <selection activeCell="D14" sqref="D14"/>
    </sheetView>
  </sheetViews>
  <sheetFormatPr baseColWidth="10" defaultColWidth="9.1640625" defaultRowHeight="14" x14ac:dyDescent="0.15"/>
  <cols>
    <col min="1" max="1" width="2.33203125" style="265" customWidth="1"/>
    <col min="2" max="2" width="3.83203125" style="266" customWidth="1"/>
    <col min="3" max="3" width="4.5" style="284" customWidth="1"/>
    <col min="4" max="4" width="48.5" style="266" customWidth="1"/>
    <col min="5" max="5" width="17.5" style="266" customWidth="1"/>
    <col min="6" max="7" width="41.33203125" style="266" customWidth="1"/>
    <col min="8" max="8" width="23" style="266" customWidth="1"/>
    <col min="9" max="9" width="14.33203125" style="284" customWidth="1"/>
    <col min="10" max="16384" width="9.1640625" style="266"/>
  </cols>
  <sheetData>
    <row r="1" spans="1:14" ht="18" x14ac:dyDescent="0.15">
      <c r="C1" s="267" t="s">
        <v>264</v>
      </c>
      <c r="D1" s="268"/>
      <c r="E1" s="269" t="s">
        <v>265</v>
      </c>
      <c r="F1" s="269"/>
      <c r="G1" s="269"/>
      <c r="H1" s="270"/>
      <c r="I1" s="271"/>
    </row>
    <row r="2" spans="1:14" ht="30.75" customHeight="1" x14ac:dyDescent="0.15">
      <c r="C2" s="267"/>
      <c r="D2" s="268"/>
      <c r="E2" s="496" t="s">
        <v>375</v>
      </c>
      <c r="F2" s="497"/>
      <c r="G2" s="497"/>
      <c r="H2" s="497"/>
      <c r="I2" s="497"/>
      <c r="J2" s="497"/>
      <c r="K2" s="497"/>
      <c r="L2" s="497"/>
      <c r="M2" s="497"/>
      <c r="N2" s="498"/>
    </row>
    <row r="3" spans="1:14" ht="27" customHeight="1" x14ac:dyDescent="0.15">
      <c r="C3" s="272"/>
      <c r="D3" s="268"/>
      <c r="E3" s="269" t="s">
        <v>266</v>
      </c>
      <c r="F3" s="269"/>
      <c r="G3" s="269"/>
      <c r="H3" s="270"/>
      <c r="I3" s="271"/>
    </row>
    <row r="4" spans="1:14" ht="9.75" customHeight="1" x14ac:dyDescent="0.15">
      <c r="C4" s="272"/>
      <c r="D4" s="268"/>
      <c r="F4" s="269"/>
      <c r="G4" s="269"/>
      <c r="H4" s="270"/>
      <c r="I4" s="271"/>
    </row>
    <row r="5" spans="1:14" ht="47.25" customHeight="1" x14ac:dyDescent="0.15">
      <c r="C5" s="273"/>
      <c r="D5" s="274" t="s">
        <v>267</v>
      </c>
      <c r="E5" s="274" t="s">
        <v>269</v>
      </c>
      <c r="F5" s="274" t="s">
        <v>270</v>
      </c>
      <c r="G5" s="274" t="s">
        <v>102</v>
      </c>
      <c r="H5" s="274" t="s">
        <v>271</v>
      </c>
      <c r="I5" s="273"/>
    </row>
    <row r="6" spans="1:14" s="276" customFormat="1" x14ac:dyDescent="0.2">
      <c r="A6" s="275"/>
      <c r="C6" s="277" t="s">
        <v>46</v>
      </c>
      <c r="D6" s="292" t="s">
        <v>268</v>
      </c>
      <c r="E6" s="293" t="s">
        <v>192</v>
      </c>
      <c r="F6" s="292" t="s">
        <v>193</v>
      </c>
      <c r="G6" s="292" t="s">
        <v>103</v>
      </c>
      <c r="H6" s="293" t="s">
        <v>193</v>
      </c>
      <c r="I6" s="277" t="s">
        <v>104</v>
      </c>
    </row>
    <row r="7" spans="1:14" s="279" customFormat="1" ht="60" x14ac:dyDescent="0.2">
      <c r="A7" s="278"/>
      <c r="C7" s="290">
        <v>1</v>
      </c>
      <c r="D7" s="296" t="s">
        <v>428</v>
      </c>
      <c r="E7" s="294" t="s">
        <v>105</v>
      </c>
      <c r="F7" s="294" t="s">
        <v>431</v>
      </c>
      <c r="G7" s="294" t="s">
        <v>109</v>
      </c>
      <c r="H7" s="297" t="s">
        <v>107</v>
      </c>
      <c r="I7" s="291">
        <f>IFERROR(LEFT(E7,FIND(":",E7)-1)*LEFT(H7,FIND(":",H7)-1),"")</f>
        <v>6</v>
      </c>
    </row>
    <row r="8" spans="1:14" s="279" customFormat="1" ht="45" x14ac:dyDescent="0.2">
      <c r="A8" s="278"/>
      <c r="C8" s="280">
        <v>2</v>
      </c>
      <c r="D8" s="295" t="s">
        <v>429</v>
      </c>
      <c r="E8" s="295" t="s">
        <v>107</v>
      </c>
      <c r="F8" s="295" t="s">
        <v>433</v>
      </c>
      <c r="G8" s="295" t="s">
        <v>109</v>
      </c>
      <c r="H8" s="295" t="s">
        <v>105</v>
      </c>
      <c r="I8" s="281">
        <f t="shared" ref="I8:I26" si="0">IFERROR(LEFT(E8,FIND(":",E8)-1)*LEFT(H8,FIND(":",H8)-1),"")</f>
        <v>6</v>
      </c>
    </row>
    <row r="9" spans="1:14" s="279" customFormat="1" ht="45" x14ac:dyDescent="0.2">
      <c r="A9" s="278"/>
      <c r="C9" s="280">
        <v>3</v>
      </c>
      <c r="D9" s="295" t="s">
        <v>430</v>
      </c>
      <c r="E9" s="295" t="s">
        <v>107</v>
      </c>
      <c r="F9" s="295" t="s">
        <v>427</v>
      </c>
      <c r="G9" s="295" t="s">
        <v>109</v>
      </c>
      <c r="H9" s="295" t="s">
        <v>107</v>
      </c>
      <c r="I9" s="281">
        <f t="shared" si="0"/>
        <v>9</v>
      </c>
    </row>
    <row r="10" spans="1:14" s="279" customFormat="1" ht="30" x14ac:dyDescent="0.2">
      <c r="A10" s="278"/>
      <c r="C10" s="280">
        <v>4</v>
      </c>
      <c r="D10" s="295" t="s">
        <v>432</v>
      </c>
      <c r="E10" s="295" t="s">
        <v>105</v>
      </c>
      <c r="F10" s="295" t="s">
        <v>408</v>
      </c>
      <c r="G10" s="295" t="s">
        <v>109</v>
      </c>
      <c r="H10" s="295" t="s">
        <v>107</v>
      </c>
      <c r="I10" s="281">
        <f t="shared" si="0"/>
        <v>6</v>
      </c>
    </row>
    <row r="11" spans="1:14" s="279" customFormat="1" ht="30" x14ac:dyDescent="0.2">
      <c r="A11" s="278"/>
      <c r="C11" s="280">
        <v>5</v>
      </c>
      <c r="D11" s="295" t="s">
        <v>434</v>
      </c>
      <c r="E11" s="295" t="s">
        <v>105</v>
      </c>
      <c r="F11" s="295" t="s">
        <v>408</v>
      </c>
      <c r="G11" s="295" t="s">
        <v>109</v>
      </c>
      <c r="H11" s="295" t="s">
        <v>107</v>
      </c>
      <c r="I11" s="281">
        <f t="shared" si="0"/>
        <v>6</v>
      </c>
    </row>
    <row r="12" spans="1:14" s="279" customFormat="1" ht="15" x14ac:dyDescent="0.2">
      <c r="A12" s="278"/>
      <c r="C12" s="280">
        <v>6</v>
      </c>
      <c r="D12" s="295"/>
      <c r="E12" s="295"/>
      <c r="F12" s="295"/>
      <c r="G12" s="295"/>
      <c r="H12" s="295"/>
      <c r="I12" s="281" t="str">
        <f t="shared" si="0"/>
        <v/>
      </c>
    </row>
    <row r="13" spans="1:14" s="279" customFormat="1" ht="15" x14ac:dyDescent="0.2">
      <c r="A13" s="278"/>
      <c r="C13" s="280">
        <v>7</v>
      </c>
      <c r="D13" s="295"/>
      <c r="E13" s="295"/>
      <c r="F13" s="295"/>
      <c r="G13" s="295"/>
      <c r="H13" s="295"/>
      <c r="I13" s="281" t="str">
        <f t="shared" si="0"/>
        <v/>
      </c>
    </row>
    <row r="14" spans="1:14" s="279" customFormat="1" ht="15" x14ac:dyDescent="0.2">
      <c r="A14" s="278"/>
      <c r="C14" s="280">
        <v>8</v>
      </c>
      <c r="D14" s="295"/>
      <c r="E14" s="295"/>
      <c r="F14" s="295"/>
      <c r="G14" s="295"/>
      <c r="H14" s="295"/>
      <c r="I14" s="281" t="str">
        <f t="shared" si="0"/>
        <v/>
      </c>
    </row>
    <row r="15" spans="1:14" s="279" customFormat="1" ht="15" x14ac:dyDescent="0.2">
      <c r="A15" s="278"/>
      <c r="C15" s="280">
        <v>9</v>
      </c>
      <c r="D15" s="295"/>
      <c r="E15" s="295"/>
      <c r="F15" s="295"/>
      <c r="G15" s="295"/>
      <c r="H15" s="295"/>
      <c r="I15" s="281" t="str">
        <f t="shared" si="0"/>
        <v/>
      </c>
    </row>
    <row r="16" spans="1:14" s="279" customFormat="1" ht="15" x14ac:dyDescent="0.2">
      <c r="A16" s="278"/>
      <c r="C16" s="280">
        <v>10</v>
      </c>
      <c r="D16" s="295"/>
      <c r="E16" s="295"/>
      <c r="F16" s="295"/>
      <c r="G16" s="295"/>
      <c r="H16" s="295"/>
      <c r="I16" s="281" t="str">
        <f t="shared" si="0"/>
        <v/>
      </c>
    </row>
    <row r="17" spans="1:9" s="279" customFormat="1" ht="15" x14ac:dyDescent="0.2">
      <c r="A17" s="278"/>
      <c r="C17" s="280">
        <v>11</v>
      </c>
      <c r="D17" s="295"/>
      <c r="E17" s="295"/>
      <c r="F17" s="295"/>
      <c r="G17" s="295"/>
      <c r="H17" s="295"/>
      <c r="I17" s="281" t="str">
        <f t="shared" si="0"/>
        <v/>
      </c>
    </row>
    <row r="18" spans="1:9" s="279" customFormat="1" ht="15" x14ac:dyDescent="0.2">
      <c r="A18" s="278"/>
      <c r="C18" s="280">
        <v>12</v>
      </c>
      <c r="D18" s="295"/>
      <c r="E18" s="295"/>
      <c r="F18" s="295"/>
      <c r="G18" s="295"/>
      <c r="H18" s="295"/>
      <c r="I18" s="281" t="str">
        <f t="shared" si="0"/>
        <v/>
      </c>
    </row>
    <row r="19" spans="1:9" s="279" customFormat="1" ht="15" x14ac:dyDescent="0.2">
      <c r="A19" s="278"/>
      <c r="C19" s="280">
        <v>13</v>
      </c>
      <c r="D19" s="295"/>
      <c r="E19" s="295"/>
      <c r="F19" s="295"/>
      <c r="G19" s="295"/>
      <c r="H19" s="295"/>
      <c r="I19" s="281" t="str">
        <f t="shared" si="0"/>
        <v/>
      </c>
    </row>
    <row r="20" spans="1:9" s="279" customFormat="1" ht="15" x14ac:dyDescent="0.2">
      <c r="A20" s="278"/>
      <c r="C20" s="280">
        <v>14</v>
      </c>
      <c r="D20" s="295"/>
      <c r="E20" s="295"/>
      <c r="F20" s="295"/>
      <c r="G20" s="295"/>
      <c r="H20" s="295"/>
      <c r="I20" s="281" t="str">
        <f t="shared" si="0"/>
        <v/>
      </c>
    </row>
    <row r="21" spans="1:9" s="279" customFormat="1" ht="15" x14ac:dyDescent="0.2">
      <c r="A21" s="278"/>
      <c r="C21" s="280">
        <v>15</v>
      </c>
      <c r="D21" s="295"/>
      <c r="E21" s="295"/>
      <c r="F21" s="295"/>
      <c r="G21" s="295"/>
      <c r="H21" s="295"/>
      <c r="I21" s="281" t="str">
        <f t="shared" si="0"/>
        <v/>
      </c>
    </row>
    <row r="22" spans="1:9" s="279" customFormat="1" ht="15" x14ac:dyDescent="0.2">
      <c r="A22" s="278"/>
      <c r="C22" s="280">
        <v>16</v>
      </c>
      <c r="D22" s="295"/>
      <c r="E22" s="295"/>
      <c r="F22" s="295"/>
      <c r="G22" s="295"/>
      <c r="H22" s="295"/>
      <c r="I22" s="281" t="str">
        <f t="shared" si="0"/>
        <v/>
      </c>
    </row>
    <row r="23" spans="1:9" s="279" customFormat="1" ht="15" x14ac:dyDescent="0.2">
      <c r="A23" s="278"/>
      <c r="C23" s="280">
        <v>17</v>
      </c>
      <c r="D23" s="295"/>
      <c r="E23" s="295"/>
      <c r="F23" s="295"/>
      <c r="G23" s="295"/>
      <c r="H23" s="295"/>
      <c r="I23" s="281" t="str">
        <f t="shared" si="0"/>
        <v/>
      </c>
    </row>
    <row r="24" spans="1:9" s="279" customFormat="1" ht="15" x14ac:dyDescent="0.2">
      <c r="A24" s="278"/>
      <c r="C24" s="280">
        <v>18</v>
      </c>
      <c r="D24" s="295"/>
      <c r="E24" s="295"/>
      <c r="F24" s="295"/>
      <c r="G24" s="295"/>
      <c r="H24" s="295"/>
      <c r="I24" s="281" t="str">
        <f t="shared" si="0"/>
        <v/>
      </c>
    </row>
    <row r="25" spans="1:9" s="279" customFormat="1" ht="15" x14ac:dyDescent="0.2">
      <c r="A25" s="278"/>
      <c r="C25" s="280">
        <v>19</v>
      </c>
      <c r="D25" s="295"/>
      <c r="E25" s="295"/>
      <c r="F25" s="295"/>
      <c r="G25" s="295"/>
      <c r="H25" s="295"/>
      <c r="I25" s="281" t="str">
        <f t="shared" si="0"/>
        <v/>
      </c>
    </row>
    <row r="26" spans="1:9" s="279" customFormat="1" ht="15" x14ac:dyDescent="0.2">
      <c r="A26" s="278"/>
      <c r="C26" s="287">
        <v>20</v>
      </c>
      <c r="D26" s="288"/>
      <c r="E26" s="288"/>
      <c r="F26" s="288"/>
      <c r="G26" s="288"/>
      <c r="H26" s="288"/>
      <c r="I26" s="289" t="str">
        <f t="shared" si="0"/>
        <v/>
      </c>
    </row>
    <row r="27" spans="1:9" x14ac:dyDescent="0.15">
      <c r="C27" s="403"/>
      <c r="D27" s="299"/>
      <c r="E27" s="285"/>
      <c r="F27" s="299"/>
      <c r="G27" s="299"/>
      <c r="H27" s="285"/>
      <c r="I27" s="286"/>
    </row>
    <row r="28" spans="1:9" x14ac:dyDescent="0.15">
      <c r="D28" s="372" t="s">
        <v>272</v>
      </c>
      <c r="E28" s="298"/>
      <c r="H28" s="282"/>
      <c r="I28" s="283"/>
    </row>
    <row r="29" spans="1:9" x14ac:dyDescent="0.15">
      <c r="D29" s="373" t="s">
        <v>273</v>
      </c>
      <c r="E29" s="310"/>
      <c r="F29" s="404"/>
      <c r="H29" s="282"/>
      <c r="I29" s="283"/>
    </row>
    <row r="30" spans="1:9" x14ac:dyDescent="0.15">
      <c r="D30" s="299"/>
      <c r="E30" s="299"/>
      <c r="I30" s="266"/>
    </row>
    <row r="31" spans="1:9" x14ac:dyDescent="0.15">
      <c r="G31" s="266" t="str">
        <f>IFERROR(1*LEFT(D72,FIND(":",D72)-1),"")</f>
        <v/>
      </c>
    </row>
    <row r="33" spans="6:6" x14ac:dyDescent="0.15">
      <c r="F33" s="405"/>
    </row>
  </sheetData>
  <sheetProtection sheet="1" selectLockedCells="1"/>
  <mergeCells count="1">
    <mergeCell ref="E2:N2"/>
  </mergeCells>
  <dataValidations count="4">
    <dataValidation type="list" allowBlank="1" showInputMessage="1" showErrorMessage="1" sqref="E7:E26" xr:uid="{00000000-0002-0000-0700-000000000000}">
      <formula1>Sannolikhet</formula1>
    </dataValidation>
    <dataValidation type="list" allowBlank="1" showInputMessage="1" showErrorMessage="1" sqref="H7:H26" xr:uid="{00000000-0002-0000-0700-000001000000}">
      <formula1>Konsekvens</formula1>
    </dataValidation>
    <dataValidation type="list" allowBlank="1" showInputMessage="1" showErrorMessage="1" sqref="G7:G26" xr:uid="{00000000-0002-0000-0700-000002000000}">
      <formula1>KonsekvensKategori</formula1>
    </dataValidation>
    <dataValidation type="list" allowBlank="1" showInputMessage="1" showErrorMessage="1" sqref="E29" xr:uid="{00000000-0002-0000-0700-000003000000}">
      <formula1>SammantagetRiskBedömning</formula1>
    </dataValidation>
  </dataValidations>
  <pageMargins left="0.70866141732283472" right="0.70866141732283472" top="0.74803149606299213" bottom="0.74803149606299213" header="0.31496062992125984" footer="0.31496062992125984"/>
  <pageSetup paperSize="9" scale="66"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tabColor rgb="FF98948E"/>
    <pageSetUpPr fitToPage="1"/>
  </sheetPr>
  <dimension ref="A1:CI110"/>
  <sheetViews>
    <sheetView showGridLines="0" tabSelected="1" zoomScaleNormal="60" workbookViewId="0">
      <selection activeCell="AU1" sqref="AU1:BB1"/>
    </sheetView>
  </sheetViews>
  <sheetFormatPr baseColWidth="10" defaultColWidth="3.33203125" defaultRowHeight="15" x14ac:dyDescent="0.2"/>
  <cols>
    <col min="1" max="1" width="2.33203125" style="225" customWidth="1"/>
    <col min="2" max="2" width="2.33203125" customWidth="1"/>
    <col min="3" max="7" width="3.33203125" style="1"/>
    <col min="8" max="8" width="4" style="1" customWidth="1"/>
    <col min="9" max="20" width="3.33203125" style="1"/>
    <col min="21" max="21" width="3.83203125" style="1" customWidth="1"/>
    <col min="22" max="44" width="3.33203125" style="1"/>
    <col min="45" max="45" width="3.33203125" style="192" customWidth="1"/>
    <col min="46" max="46" width="2.83203125" style="192" customWidth="1"/>
    <col min="47" max="47" width="25.6640625" style="192" customWidth="1"/>
    <col min="48" max="58" width="10.1640625" style="192" customWidth="1"/>
    <col min="59" max="16384" width="3.33203125" style="1"/>
  </cols>
  <sheetData>
    <row r="1" spans="1:87" ht="45" customHeight="1" x14ac:dyDescent="0.3">
      <c r="A1" s="192"/>
      <c r="B1" s="1"/>
      <c r="AR1" s="193"/>
      <c r="AS1" s="194"/>
      <c r="AT1" s="195"/>
      <c r="AU1" s="527" t="s">
        <v>120</v>
      </c>
      <c r="AV1" s="527"/>
      <c r="AW1" s="527"/>
      <c r="AX1" s="527"/>
      <c r="AY1" s="527"/>
      <c r="AZ1" s="527"/>
      <c r="BA1" s="527"/>
      <c r="BB1" s="527"/>
      <c r="BC1" s="195"/>
      <c r="BD1" s="195"/>
      <c r="BE1" s="195"/>
      <c r="BF1" s="195"/>
    </row>
    <row r="2" spans="1:87" s="196" customFormat="1" ht="20.25" customHeight="1" x14ac:dyDescent="0.15">
      <c r="A2" s="192"/>
      <c r="B2" s="1"/>
      <c r="C2" s="509" t="s">
        <v>121</v>
      </c>
      <c r="D2" s="503"/>
      <c r="E2" s="503"/>
      <c r="F2" s="503"/>
      <c r="G2" s="503"/>
      <c r="H2" s="503"/>
      <c r="I2" s="503"/>
      <c r="J2" s="503" t="s">
        <v>122</v>
      </c>
      <c r="K2" s="503"/>
      <c r="L2" s="503"/>
      <c r="M2" s="503"/>
      <c r="N2" s="503"/>
      <c r="O2" s="503"/>
      <c r="P2" s="503"/>
      <c r="Q2" s="503" t="s">
        <v>123</v>
      </c>
      <c r="R2" s="503"/>
      <c r="S2" s="503"/>
      <c r="T2" s="503"/>
      <c r="U2" s="503"/>
      <c r="V2" s="503"/>
      <c r="W2" s="503"/>
      <c r="X2" s="503" t="s">
        <v>124</v>
      </c>
      <c r="Y2" s="503"/>
      <c r="Z2" s="503"/>
      <c r="AA2" s="503"/>
      <c r="AB2" s="503"/>
      <c r="AC2" s="503"/>
      <c r="AD2" s="503"/>
      <c r="AE2" s="503" t="s">
        <v>125</v>
      </c>
      <c r="AF2" s="503"/>
      <c r="AG2" s="503"/>
      <c r="AH2" s="503"/>
      <c r="AI2" s="503"/>
      <c r="AJ2" s="503"/>
      <c r="AK2" s="503" t="s">
        <v>126</v>
      </c>
      <c r="AL2" s="503"/>
      <c r="AM2" s="503"/>
      <c r="AN2" s="503"/>
      <c r="AO2" s="503"/>
      <c r="AP2" s="503"/>
      <c r="AQ2" s="504"/>
      <c r="AS2" s="197"/>
      <c r="AT2" s="345"/>
      <c r="AU2" s="345"/>
      <c r="AV2" s="345"/>
      <c r="AW2" s="345"/>
      <c r="AX2" s="345"/>
      <c r="AY2" s="345"/>
      <c r="AZ2" s="345"/>
      <c r="BA2" s="345"/>
      <c r="BB2" s="345"/>
      <c r="BC2" s="345"/>
      <c r="BD2" s="345"/>
      <c r="BE2" s="345"/>
      <c r="BF2" s="345"/>
    </row>
    <row r="3" spans="1:87" s="4" customFormat="1" ht="21" customHeight="1" x14ac:dyDescent="0.15">
      <c r="A3" s="192"/>
      <c r="B3" s="1"/>
      <c r="C3" s="523">
        <f>ABS(TotalKostnad)</f>
        <v>916</v>
      </c>
      <c r="D3" s="521"/>
      <c r="E3" s="521"/>
      <c r="F3" s="521"/>
      <c r="G3" s="521"/>
      <c r="H3" s="521"/>
      <c r="I3" s="521"/>
      <c r="J3" s="521">
        <f>TotalNytta</f>
        <v>6400</v>
      </c>
      <c r="K3" s="521"/>
      <c r="L3" s="521"/>
      <c r="M3" s="521"/>
      <c r="N3" s="521"/>
      <c r="O3" s="521"/>
      <c r="P3" s="521"/>
      <c r="Q3" s="521">
        <f>TotalNettoNytta</f>
        <v>5484</v>
      </c>
      <c r="R3" s="521"/>
      <c r="S3" s="521"/>
      <c r="T3" s="521"/>
      <c r="U3" s="521"/>
      <c r="V3" s="521"/>
      <c r="W3" s="521"/>
      <c r="X3" s="521">
        <f>NPV</f>
        <v>5327.4645635992292</v>
      </c>
      <c r="Y3" s="521"/>
      <c r="Z3" s="521"/>
      <c r="AA3" s="521"/>
      <c r="AB3" s="521"/>
      <c r="AC3" s="521"/>
      <c r="AD3" s="521"/>
      <c r="AE3" s="522">
        <f>IF(-TotalKostnad=0,0,TotalNettoNytta/-TotalKostnad)</f>
        <v>5.9868995633187776</v>
      </c>
      <c r="AF3" s="522"/>
      <c r="AG3" s="522"/>
      <c r="AH3" s="522"/>
      <c r="AI3" s="522"/>
      <c r="AJ3" s="522"/>
      <c r="AK3" s="505" t="str">
        <f>IF(ISNUMBER(Payback), ROUND(Payback,1) &amp; " år (" &amp; FLOOR(Startår + Payback,1) &amp; ")",Payback)</f>
        <v>1 år (2021)</v>
      </c>
      <c r="AL3" s="505"/>
      <c r="AM3" s="505"/>
      <c r="AN3" s="505"/>
      <c r="AO3" s="505"/>
      <c r="AP3" s="505"/>
      <c r="AQ3" s="506"/>
      <c r="AS3" s="198"/>
      <c r="AT3" s="199"/>
      <c r="AU3" s="303" t="s">
        <v>127</v>
      </c>
      <c r="AV3" s="528" t="str">
        <f>Grunddata!E4</f>
        <v>Digitala patientenkäter</v>
      </c>
      <c r="AW3" s="528"/>
      <c r="AX3" s="528"/>
      <c r="AY3" s="528"/>
      <c r="AZ3" s="528"/>
      <c r="BA3" s="528"/>
      <c r="BB3" s="528"/>
      <c r="BC3" s="199"/>
      <c r="BD3" s="199"/>
      <c r="BE3" s="199"/>
      <c r="BF3" s="199"/>
    </row>
    <row r="4" spans="1:87" s="4" customFormat="1" ht="18.75" customHeight="1" x14ac:dyDescent="0.15">
      <c r="A4" s="192"/>
      <c r="B4" s="1"/>
      <c r="C4" s="508" t="s">
        <v>128</v>
      </c>
      <c r="D4" s="508"/>
      <c r="E4" s="508"/>
      <c r="F4" s="508"/>
      <c r="G4" s="508"/>
      <c r="H4" s="508"/>
      <c r="I4" s="508"/>
      <c r="J4" s="508" t="s">
        <v>128</v>
      </c>
      <c r="K4" s="508"/>
      <c r="L4" s="508"/>
      <c r="M4" s="508"/>
      <c r="N4" s="508"/>
      <c r="O4" s="508"/>
      <c r="P4" s="508"/>
      <c r="Q4" s="508" t="s">
        <v>128</v>
      </c>
      <c r="R4" s="508"/>
      <c r="S4" s="508"/>
      <c r="T4" s="508"/>
      <c r="U4" s="508"/>
      <c r="V4" s="508"/>
      <c r="W4" s="508"/>
      <c r="X4" s="508" t="s">
        <v>128</v>
      </c>
      <c r="Y4" s="508"/>
      <c r="Z4" s="508"/>
      <c r="AA4" s="508"/>
      <c r="AB4" s="508"/>
      <c r="AC4" s="508"/>
      <c r="AD4" s="508"/>
      <c r="AE4" s="200"/>
      <c r="AF4" s="200"/>
      <c r="AG4" s="200"/>
      <c r="AH4" s="200"/>
      <c r="AI4" s="200"/>
      <c r="AJ4" s="200"/>
      <c r="AK4" s="201"/>
      <c r="AL4" s="201"/>
      <c r="AM4" s="201"/>
      <c r="AN4" s="201"/>
      <c r="AO4" s="201"/>
      <c r="AP4" s="201"/>
      <c r="AQ4" s="201"/>
      <c r="AS4" s="198"/>
      <c r="AT4" s="199"/>
      <c r="AU4" s="302"/>
      <c r="AV4" s="528"/>
      <c r="AW4" s="528"/>
      <c r="AX4" s="528"/>
      <c r="AY4" s="528"/>
      <c r="AZ4" s="528"/>
      <c r="BA4" s="528"/>
      <c r="BB4" s="528"/>
      <c r="BC4" s="302"/>
      <c r="BD4" s="302"/>
      <c r="BE4" s="302"/>
      <c r="BF4" s="302"/>
      <c r="BG4" s="302"/>
      <c r="BH4" s="302"/>
      <c r="BI4" s="302"/>
      <c r="BJ4" s="302"/>
      <c r="BK4" s="302"/>
      <c r="BL4" s="302"/>
      <c r="BM4" s="302"/>
      <c r="BN4" s="302"/>
      <c r="BO4" s="302"/>
      <c r="BP4" s="302"/>
      <c r="BQ4" s="302"/>
      <c r="BR4" s="302"/>
      <c r="BS4" s="302"/>
      <c r="BT4" s="302"/>
      <c r="BU4" s="302"/>
      <c r="BV4" s="302"/>
      <c r="BW4" s="302"/>
      <c r="BX4" s="302"/>
      <c r="BY4" s="302"/>
      <c r="BZ4" s="302"/>
      <c r="CA4" s="302"/>
      <c r="CB4" s="302"/>
      <c r="CC4" s="302"/>
      <c r="CD4" s="302"/>
      <c r="CE4" s="302"/>
      <c r="CF4" s="302"/>
      <c r="CG4" s="302"/>
      <c r="CH4" s="302"/>
      <c r="CI4" s="302"/>
    </row>
    <row r="5" spans="1:87" ht="14" x14ac:dyDescent="0.15">
      <c r="A5" s="202"/>
      <c r="B5" s="81"/>
      <c r="AT5" s="195"/>
      <c r="AU5" s="195"/>
      <c r="AV5" s="528"/>
      <c r="AW5" s="528"/>
      <c r="AX5" s="528"/>
      <c r="AY5" s="528"/>
      <c r="AZ5" s="528"/>
      <c r="BA5" s="528"/>
      <c r="BB5" s="528"/>
      <c r="BC5" s="195"/>
      <c r="BD5" s="195"/>
      <c r="BE5" s="195"/>
      <c r="BF5" s="195"/>
    </row>
    <row r="6" spans="1:87" s="203" customFormat="1" ht="21.75" customHeight="1" x14ac:dyDescent="0.15">
      <c r="A6" s="198"/>
      <c r="B6" s="4"/>
      <c r="C6" s="509" t="s">
        <v>90</v>
      </c>
      <c r="D6" s="503"/>
      <c r="E6" s="503"/>
      <c r="F6" s="503"/>
      <c r="G6" s="503"/>
      <c r="H6" s="503"/>
      <c r="I6" s="503"/>
      <c r="J6" s="503" t="s">
        <v>111</v>
      </c>
      <c r="K6" s="503"/>
      <c r="L6" s="503"/>
      <c r="M6" s="503"/>
      <c r="N6" s="503"/>
      <c r="O6" s="503"/>
      <c r="P6" s="504"/>
      <c r="Q6" s="503" t="s">
        <v>129</v>
      </c>
      <c r="R6" s="503"/>
      <c r="S6" s="503"/>
      <c r="T6" s="503"/>
      <c r="U6" s="503"/>
      <c r="V6" s="503"/>
      <c r="W6" s="504"/>
      <c r="X6" s="519"/>
      <c r="Y6" s="519"/>
      <c r="Z6" s="519"/>
      <c r="AA6" s="519"/>
      <c r="AB6" s="519"/>
      <c r="AC6" s="519"/>
      <c r="AD6" s="519"/>
      <c r="AS6" s="204"/>
      <c r="AT6" s="205"/>
      <c r="AU6" s="304" t="s">
        <v>130</v>
      </c>
      <c r="AV6" s="525" t="str">
        <f>KalkylAnsvarig</f>
        <v>Jim Johansson</v>
      </c>
      <c r="AW6" s="525"/>
      <c r="AX6" s="525"/>
      <c r="AY6" s="525"/>
      <c r="AZ6" s="525"/>
      <c r="BA6" s="525"/>
      <c r="BB6" s="525"/>
      <c r="BC6" s="205"/>
      <c r="BD6" s="205"/>
      <c r="BE6" s="205"/>
      <c r="BF6" s="205"/>
    </row>
    <row r="7" spans="1:87" s="206" customFormat="1" ht="21" customHeight="1" x14ac:dyDescent="0.2">
      <c r="A7" s="198"/>
      <c r="B7" s="4"/>
      <c r="C7" s="510">
        <f>TotalAngelägenhet</f>
        <v>3.75</v>
      </c>
      <c r="D7" s="505"/>
      <c r="E7" s="505"/>
      <c r="F7" s="505"/>
      <c r="G7" s="505"/>
      <c r="H7" s="505"/>
      <c r="I7" s="505"/>
      <c r="J7" s="505">
        <f>TotalGenomförbarhet</f>
        <v>3.4</v>
      </c>
      <c r="K7" s="505"/>
      <c r="L7" s="505"/>
      <c r="M7" s="505"/>
      <c r="N7" s="505"/>
      <c r="O7" s="505"/>
      <c r="P7" s="506"/>
      <c r="Q7" s="505" t="str">
        <f>Grunddata!D12 &amp; " - " &amp; Grunddata!D12+Grunddata!D13-1</f>
        <v>2020 - 2025</v>
      </c>
      <c r="R7" s="505"/>
      <c r="S7" s="505"/>
      <c r="T7" s="505"/>
      <c r="U7" s="505"/>
      <c r="V7" s="505"/>
      <c r="W7" s="506"/>
      <c r="X7" s="520"/>
      <c r="Y7" s="520"/>
      <c r="Z7" s="520"/>
      <c r="AA7" s="520"/>
      <c r="AB7" s="520"/>
      <c r="AC7" s="520"/>
      <c r="AD7" s="520"/>
      <c r="AS7" s="207"/>
      <c r="AT7" s="208"/>
      <c r="AU7" s="304" t="s">
        <v>131</v>
      </c>
      <c r="AV7" s="524">
        <v>43077</v>
      </c>
      <c r="AW7" s="524"/>
      <c r="AX7" s="524"/>
      <c r="AY7" s="524"/>
      <c r="AZ7" s="524"/>
      <c r="BA7" s="524"/>
      <c r="BB7" s="524"/>
      <c r="BC7" s="208"/>
      <c r="BD7" s="208"/>
      <c r="BE7" s="208"/>
      <c r="BF7" s="208"/>
    </row>
    <row r="8" spans="1:87" s="4" customFormat="1" ht="18.75" customHeight="1" x14ac:dyDescent="0.2">
      <c r="A8" s="198"/>
      <c r="C8" s="513" t="s">
        <v>132</v>
      </c>
      <c r="D8" s="513"/>
      <c r="E8" s="513"/>
      <c r="F8" s="513"/>
      <c r="G8" s="513"/>
      <c r="H8" s="513"/>
      <c r="I8" s="513"/>
      <c r="J8" s="513" t="s">
        <v>132</v>
      </c>
      <c r="K8" s="513"/>
      <c r="L8" s="513"/>
      <c r="M8" s="513"/>
      <c r="N8" s="513"/>
      <c r="O8" s="513"/>
      <c r="P8" s="513"/>
      <c r="Q8" s="513"/>
      <c r="R8" s="513"/>
      <c r="S8" s="513"/>
      <c r="T8" s="513"/>
      <c r="U8" s="513"/>
      <c r="V8" s="513"/>
      <c r="W8" s="513"/>
      <c r="X8" s="508"/>
      <c r="Y8" s="508"/>
      <c r="Z8" s="508"/>
      <c r="AA8" s="508"/>
      <c r="AB8" s="508"/>
      <c r="AC8" s="508"/>
      <c r="AD8" s="508"/>
      <c r="AE8" s="200"/>
      <c r="AF8" s="200"/>
      <c r="AG8" s="200"/>
      <c r="AH8" s="200"/>
      <c r="AI8" s="200"/>
      <c r="AJ8" s="200"/>
      <c r="AK8" s="201"/>
      <c r="AL8" s="201"/>
      <c r="AM8" s="201"/>
      <c r="AN8" s="201"/>
      <c r="AO8" s="201"/>
      <c r="AP8" s="201"/>
      <c r="AQ8" s="201"/>
      <c r="AS8" s="198"/>
      <c r="AT8" s="199"/>
      <c r="AU8" s="304" t="s">
        <v>133</v>
      </c>
      <c r="AV8" s="526" t="s">
        <v>378</v>
      </c>
      <c r="AW8" s="526"/>
      <c r="AX8" s="526"/>
      <c r="AY8" s="526"/>
      <c r="AZ8" s="526"/>
      <c r="BA8" s="526"/>
      <c r="BB8" s="526"/>
      <c r="BC8" s="199"/>
      <c r="BD8" s="199"/>
      <c r="BE8" s="199"/>
      <c r="BF8" s="199"/>
    </row>
    <row r="9" spans="1:87" ht="14" x14ac:dyDescent="0.15">
      <c r="A9" s="198"/>
      <c r="B9" s="4"/>
      <c r="AT9" s="2"/>
      <c r="AU9" s="209"/>
      <c r="AV9" s="516"/>
      <c r="AW9" s="517"/>
      <c r="AX9" s="517"/>
      <c r="AY9" s="517"/>
      <c r="AZ9" s="517"/>
      <c r="BA9" s="517"/>
      <c r="BB9" s="517"/>
      <c r="BC9" s="517"/>
      <c r="BD9" s="517"/>
      <c r="BE9" s="518"/>
      <c r="BF9" s="210"/>
    </row>
    <row r="10" spans="1:87" ht="15" customHeight="1" x14ac:dyDescent="0.15">
      <c r="A10" s="198"/>
      <c r="B10" s="4"/>
      <c r="C10" s="511" t="s">
        <v>134</v>
      </c>
      <c r="D10" s="511"/>
      <c r="E10" s="511"/>
      <c r="F10" s="511"/>
      <c r="G10" s="511"/>
      <c r="H10" s="511"/>
      <c r="I10" s="511"/>
      <c r="J10" s="511"/>
      <c r="K10" s="511"/>
      <c r="L10" s="511"/>
      <c r="M10" s="511"/>
      <c r="N10" s="511"/>
      <c r="O10" s="511"/>
      <c r="P10" s="511"/>
      <c r="Q10" s="511"/>
      <c r="R10" s="511"/>
      <c r="S10" s="511"/>
      <c r="T10" s="511"/>
      <c r="U10" s="511"/>
      <c r="V10" s="511"/>
      <c r="W10" s="211"/>
      <c r="X10" s="511" t="s">
        <v>135</v>
      </c>
      <c r="Y10" s="511"/>
      <c r="Z10" s="511"/>
      <c r="AA10" s="511"/>
      <c r="AB10" s="511"/>
      <c r="AC10" s="511"/>
      <c r="AD10" s="511"/>
      <c r="AE10" s="511"/>
      <c r="AF10" s="511"/>
      <c r="AG10" s="511"/>
      <c r="AH10" s="511"/>
      <c r="AI10" s="511"/>
      <c r="AJ10" s="511"/>
      <c r="AK10" s="511"/>
      <c r="AL10" s="511"/>
      <c r="AM10" s="511"/>
      <c r="AN10" s="511"/>
      <c r="AO10" s="511"/>
      <c r="AP10" s="511"/>
      <c r="AQ10" s="511"/>
      <c r="AT10" s="195"/>
      <c r="AU10" s="511" t="s">
        <v>136</v>
      </c>
      <c r="AV10" s="511"/>
      <c r="AW10" s="511"/>
      <c r="AX10" s="511"/>
      <c r="AY10" s="511"/>
      <c r="AZ10" s="511"/>
      <c r="BA10" s="511"/>
      <c r="BB10" s="511"/>
      <c r="BC10" s="511"/>
      <c r="BD10" s="511"/>
      <c r="BE10" s="511"/>
      <c r="BF10" s="511"/>
    </row>
    <row r="11" spans="1:87" ht="15" customHeight="1" x14ac:dyDescent="0.15">
      <c r="A11" s="198"/>
      <c r="B11" s="4"/>
      <c r="Q11" s="2"/>
      <c r="Z11" s="2"/>
      <c r="AT11" s="195"/>
      <c r="AU11" s="195"/>
      <c r="AV11" s="195"/>
      <c r="AW11" s="195"/>
      <c r="AX11" s="195"/>
      <c r="AY11" s="195"/>
      <c r="AZ11" s="195"/>
      <c r="BA11" s="195"/>
      <c r="BB11" s="195"/>
      <c r="BC11" s="195"/>
      <c r="BD11" s="195"/>
      <c r="BE11" s="195"/>
      <c r="BF11" s="195"/>
    </row>
    <row r="12" spans="1:87" ht="15" customHeight="1" x14ac:dyDescent="0.2">
      <c r="A12" s="198"/>
      <c r="B12" s="4"/>
      <c r="Q12" s="212"/>
      <c r="R12" s="2"/>
      <c r="S12" s="2"/>
      <c r="AT12" s="213"/>
      <c r="AU12" s="214" t="s">
        <v>128</v>
      </c>
      <c r="AV12" s="215">
        <f>Grunddata!$D$12</f>
        <v>2020</v>
      </c>
      <c r="AW12" s="215">
        <f t="shared" ref="AW12:BE12" si="0">AV12+1</f>
        <v>2021</v>
      </c>
      <c r="AX12" s="215">
        <f t="shared" si="0"/>
        <v>2022</v>
      </c>
      <c r="AY12" s="215">
        <f t="shared" si="0"/>
        <v>2023</v>
      </c>
      <c r="AZ12" s="215">
        <f t="shared" si="0"/>
        <v>2024</v>
      </c>
      <c r="BA12" s="215">
        <f t="shared" si="0"/>
        <v>2025</v>
      </c>
      <c r="BB12" s="215">
        <f t="shared" si="0"/>
        <v>2026</v>
      </c>
      <c r="BC12" s="215">
        <f t="shared" si="0"/>
        <v>2027</v>
      </c>
      <c r="BD12" s="215">
        <f t="shared" si="0"/>
        <v>2028</v>
      </c>
      <c r="BE12" s="215">
        <f t="shared" si="0"/>
        <v>2029</v>
      </c>
      <c r="BF12" s="216" t="s">
        <v>54</v>
      </c>
    </row>
    <row r="13" spans="1:87" ht="15" customHeight="1" x14ac:dyDescent="0.2">
      <c r="A13" s="198"/>
      <c r="B13" s="4"/>
      <c r="S13" s="2"/>
      <c r="AT13" s="213"/>
      <c r="AU13" s="217" t="s">
        <v>47</v>
      </c>
      <c r="AV13" s="218">
        <f t="shared" ref="AV13:BE13" si="1">SUM(AV14:AV22)</f>
        <v>500</v>
      </c>
      <c r="AW13" s="218">
        <f t="shared" si="1"/>
        <v>1180</v>
      </c>
      <c r="AX13" s="218">
        <f t="shared" si="1"/>
        <v>1180</v>
      </c>
      <c r="AY13" s="218">
        <f t="shared" si="1"/>
        <v>1180</v>
      </c>
      <c r="AZ13" s="218">
        <f t="shared" si="1"/>
        <v>1180</v>
      </c>
      <c r="BA13" s="218">
        <f t="shared" si="1"/>
        <v>1180</v>
      </c>
      <c r="BB13" s="218">
        <f t="shared" si="1"/>
        <v>0</v>
      </c>
      <c r="BC13" s="218">
        <f t="shared" si="1"/>
        <v>0</v>
      </c>
      <c r="BD13" s="218">
        <f t="shared" si="1"/>
        <v>0</v>
      </c>
      <c r="BE13" s="218">
        <f t="shared" si="1"/>
        <v>0</v>
      </c>
      <c r="BF13" s="219">
        <f t="shared" ref="BF13:BF22" si="2">SUM(AV13:BE13)</f>
        <v>6400</v>
      </c>
    </row>
    <row r="14" spans="1:87" ht="15" customHeight="1" x14ac:dyDescent="0.15">
      <c r="A14" s="198"/>
      <c r="B14" s="4"/>
      <c r="AT14" s="220" t="s">
        <v>137</v>
      </c>
      <c r="AU14" s="221" t="str">
        <f>'-Admin-'!F7</f>
        <v>Reducerad personalkostnad</v>
      </c>
      <c r="AV14" s="222">
        <f>SUMIF('Ekonomiska nyttor'!$AT$7:$AT$21,'Business Case'!$AU14,'Ekonomiska nyttor'!AD$7:AD$21)</f>
        <v>430</v>
      </c>
      <c r="AW14" s="222">
        <f>SUMIF('Ekonomiska nyttor'!$AT$7:$AT$21,'Business Case'!$AU14,'Ekonomiska nyttor'!AE$7:AE$21)</f>
        <v>935</v>
      </c>
      <c r="AX14" s="222">
        <f>SUMIF('Ekonomiska nyttor'!$AT$7:$AT$21,'Business Case'!$AU14,'Ekonomiska nyttor'!AF$7:AF$21)</f>
        <v>935</v>
      </c>
      <c r="AY14" s="222">
        <f>SUMIF('Ekonomiska nyttor'!$AT$7:$AT$21,'Business Case'!$AU14,'Ekonomiska nyttor'!AG$7:AG$21)</f>
        <v>935</v>
      </c>
      <c r="AZ14" s="222">
        <f>SUMIF('Ekonomiska nyttor'!$AT$7:$AT$21,'Business Case'!$AU14,'Ekonomiska nyttor'!AH$7:AH$21)</f>
        <v>935</v>
      </c>
      <c r="BA14" s="222">
        <f>SUMIF('Ekonomiska nyttor'!$AT$7:$AT$21,'Business Case'!$AU14,'Ekonomiska nyttor'!AI$7:AI$21)</f>
        <v>935</v>
      </c>
      <c r="BB14" s="222">
        <f>SUMIF('Ekonomiska nyttor'!$AT$7:$AT$21,'Business Case'!$AU14,'Ekonomiska nyttor'!AJ$7:AJ$21)</f>
        <v>0</v>
      </c>
      <c r="BC14" s="222">
        <f>SUMIF('Ekonomiska nyttor'!$AT$7:$AT$21,'Business Case'!$AU14,'Ekonomiska nyttor'!AK$7:AK$21)</f>
        <v>0</v>
      </c>
      <c r="BD14" s="222">
        <f>SUMIF('Ekonomiska nyttor'!$AT$7:$AT$21,'Business Case'!$AU14,'Ekonomiska nyttor'!AL$7:AL$21)</f>
        <v>0</v>
      </c>
      <c r="BE14" s="222">
        <f>SUMIF('Ekonomiska nyttor'!$AT$7:$AT$21,'Business Case'!$AU14,'Ekonomiska nyttor'!AM$7:AM$21)</f>
        <v>0</v>
      </c>
      <c r="BF14" s="223">
        <f t="shared" si="2"/>
        <v>5105</v>
      </c>
    </row>
    <row r="15" spans="1:87" ht="15" customHeight="1" x14ac:dyDescent="0.15">
      <c r="A15" s="198"/>
      <c r="B15" s="4"/>
      <c r="AT15" s="220" t="s">
        <v>137</v>
      </c>
      <c r="AU15" s="221" t="str">
        <f>'-Admin-'!F8</f>
        <v>Reducerad lokalkostnad</v>
      </c>
      <c r="AV15" s="222">
        <f>SUMIF('Ekonomiska nyttor'!$AT$7:$AT$21,'Business Case'!$AU15,'Ekonomiska nyttor'!AD$7:AD$21)</f>
        <v>0</v>
      </c>
      <c r="AW15" s="222">
        <f>SUMIF('Ekonomiska nyttor'!$AT$7:$AT$21,'Business Case'!$AU15,'Ekonomiska nyttor'!AE$7:AE$21)</f>
        <v>0</v>
      </c>
      <c r="AX15" s="222">
        <f>SUMIF('Ekonomiska nyttor'!$AT$7:$AT$21,'Business Case'!$AU15,'Ekonomiska nyttor'!AF$7:AF$21)</f>
        <v>0</v>
      </c>
      <c r="AY15" s="222">
        <f>SUMIF('Ekonomiska nyttor'!$AT$7:$AT$21,'Business Case'!$AU15,'Ekonomiska nyttor'!AG$7:AG$21)</f>
        <v>0</v>
      </c>
      <c r="AZ15" s="222">
        <f>SUMIF('Ekonomiska nyttor'!$AT$7:$AT$21,'Business Case'!$AU15,'Ekonomiska nyttor'!AH$7:AH$21)</f>
        <v>0</v>
      </c>
      <c r="BA15" s="222">
        <f>SUMIF('Ekonomiska nyttor'!$AT$7:$AT$21,'Business Case'!$AU15,'Ekonomiska nyttor'!AI$7:AI$21)</f>
        <v>0</v>
      </c>
      <c r="BB15" s="222">
        <f>SUMIF('Ekonomiska nyttor'!$AT$7:$AT$21,'Business Case'!$AU15,'Ekonomiska nyttor'!AJ$7:AJ$21)</f>
        <v>0</v>
      </c>
      <c r="BC15" s="222">
        <f>SUMIF('Ekonomiska nyttor'!$AT$7:$AT$21,'Business Case'!$AU15,'Ekonomiska nyttor'!AK$7:AK$21)</f>
        <v>0</v>
      </c>
      <c r="BD15" s="222">
        <f>SUMIF('Ekonomiska nyttor'!$AT$7:$AT$21,'Business Case'!$AU15,'Ekonomiska nyttor'!AL$7:AL$21)</f>
        <v>0</v>
      </c>
      <c r="BE15" s="222">
        <f>SUMIF('Ekonomiska nyttor'!$AT$7:$AT$21,'Business Case'!$AU15,'Ekonomiska nyttor'!AM$7:AM$21)</f>
        <v>0</v>
      </c>
      <c r="BF15" s="223">
        <f t="shared" si="2"/>
        <v>0</v>
      </c>
    </row>
    <row r="16" spans="1:87" ht="15" customHeight="1" x14ac:dyDescent="0.15">
      <c r="A16" s="198"/>
      <c r="B16" s="4"/>
      <c r="AT16" s="220" t="s">
        <v>137</v>
      </c>
      <c r="AU16" s="221" t="str">
        <f>'-Admin-'!F9</f>
        <v>Reducerad it-kostnad</v>
      </c>
      <c r="AV16" s="222">
        <f>SUMIF('Ekonomiska nyttor'!$AT$7:$AT$21,'Business Case'!$AU16,'Ekonomiska nyttor'!AD$7:AD$21)</f>
        <v>0</v>
      </c>
      <c r="AW16" s="222">
        <f>SUMIF('Ekonomiska nyttor'!$AT$7:$AT$21,'Business Case'!$AU16,'Ekonomiska nyttor'!AE$7:AE$21)</f>
        <v>0</v>
      </c>
      <c r="AX16" s="222">
        <f>SUMIF('Ekonomiska nyttor'!$AT$7:$AT$21,'Business Case'!$AU16,'Ekonomiska nyttor'!AF$7:AF$21)</f>
        <v>0</v>
      </c>
      <c r="AY16" s="222">
        <f>SUMIF('Ekonomiska nyttor'!$AT$7:$AT$21,'Business Case'!$AU16,'Ekonomiska nyttor'!AG$7:AG$21)</f>
        <v>0</v>
      </c>
      <c r="AZ16" s="222">
        <f>SUMIF('Ekonomiska nyttor'!$AT$7:$AT$21,'Business Case'!$AU16,'Ekonomiska nyttor'!AH$7:AH$21)</f>
        <v>0</v>
      </c>
      <c r="BA16" s="222">
        <f>SUMIF('Ekonomiska nyttor'!$AT$7:$AT$21,'Business Case'!$AU16,'Ekonomiska nyttor'!AI$7:AI$21)</f>
        <v>0</v>
      </c>
      <c r="BB16" s="222">
        <f>SUMIF('Ekonomiska nyttor'!$AT$7:$AT$21,'Business Case'!$AU16,'Ekonomiska nyttor'!AJ$7:AJ$21)</f>
        <v>0</v>
      </c>
      <c r="BC16" s="222">
        <f>SUMIF('Ekonomiska nyttor'!$AT$7:$AT$21,'Business Case'!$AU16,'Ekonomiska nyttor'!AK$7:AK$21)</f>
        <v>0</v>
      </c>
      <c r="BD16" s="222">
        <f>SUMIF('Ekonomiska nyttor'!$AT$7:$AT$21,'Business Case'!$AU16,'Ekonomiska nyttor'!AL$7:AL$21)</f>
        <v>0</v>
      </c>
      <c r="BE16" s="222">
        <f>SUMIF('Ekonomiska nyttor'!$AT$7:$AT$21,'Business Case'!$AU16,'Ekonomiska nyttor'!AM$7:AM$21)</f>
        <v>0</v>
      </c>
      <c r="BF16" s="223">
        <f t="shared" si="2"/>
        <v>0</v>
      </c>
    </row>
    <row r="17" spans="1:58" ht="15" customHeight="1" x14ac:dyDescent="0.15">
      <c r="A17" s="198"/>
      <c r="B17" s="4"/>
      <c r="AT17" s="220" t="s">
        <v>137</v>
      </c>
      <c r="AU17" s="221" t="str">
        <f>'-Admin-'!F10</f>
        <v>Reducerad kvalitetsbristkostnader</v>
      </c>
      <c r="AV17" s="222">
        <f>SUMIF('Ekonomiska nyttor'!$AT$7:$AT$21,'Business Case'!$AU17,'Ekonomiska nyttor'!AD$7:AD$21)</f>
        <v>0</v>
      </c>
      <c r="AW17" s="222">
        <f>SUMIF('Ekonomiska nyttor'!$AT$7:$AT$21,'Business Case'!$AU17,'Ekonomiska nyttor'!AE$7:AE$21)</f>
        <v>0</v>
      </c>
      <c r="AX17" s="222">
        <f>SUMIF('Ekonomiska nyttor'!$AT$7:$AT$21,'Business Case'!$AU17,'Ekonomiska nyttor'!AF$7:AF$21)</f>
        <v>0</v>
      </c>
      <c r="AY17" s="222">
        <f>SUMIF('Ekonomiska nyttor'!$AT$7:$AT$21,'Business Case'!$AU17,'Ekonomiska nyttor'!AG$7:AG$21)</f>
        <v>0</v>
      </c>
      <c r="AZ17" s="222">
        <f>SUMIF('Ekonomiska nyttor'!$AT$7:$AT$21,'Business Case'!$AU17,'Ekonomiska nyttor'!AH$7:AH$21)</f>
        <v>0</v>
      </c>
      <c r="BA17" s="222">
        <f>SUMIF('Ekonomiska nyttor'!$AT$7:$AT$21,'Business Case'!$AU17,'Ekonomiska nyttor'!AI$7:AI$21)</f>
        <v>0</v>
      </c>
      <c r="BB17" s="222">
        <f>SUMIF('Ekonomiska nyttor'!$AT$7:$AT$21,'Business Case'!$AU17,'Ekonomiska nyttor'!AJ$7:AJ$21)</f>
        <v>0</v>
      </c>
      <c r="BC17" s="222">
        <f>SUMIF('Ekonomiska nyttor'!$AT$7:$AT$21,'Business Case'!$AU17,'Ekonomiska nyttor'!AK$7:AK$21)</f>
        <v>0</v>
      </c>
      <c r="BD17" s="222">
        <f>SUMIF('Ekonomiska nyttor'!$AT$7:$AT$21,'Business Case'!$AU17,'Ekonomiska nyttor'!AL$7:AL$21)</f>
        <v>0</v>
      </c>
      <c r="BE17" s="222">
        <f>SUMIF('Ekonomiska nyttor'!$AT$7:$AT$21,'Business Case'!$AU17,'Ekonomiska nyttor'!AM$7:AM$21)</f>
        <v>0</v>
      </c>
      <c r="BF17" s="223">
        <f t="shared" si="2"/>
        <v>0</v>
      </c>
    </row>
    <row r="18" spans="1:58" ht="15" customHeight="1" x14ac:dyDescent="0.15">
      <c r="A18" s="198"/>
      <c r="B18" s="4"/>
      <c r="AT18" s="220" t="s">
        <v>137</v>
      </c>
      <c r="AU18" s="221" t="str">
        <f>'-Admin-'!F11</f>
        <v>Reducerad admin.kostnader</v>
      </c>
      <c r="AV18" s="222">
        <f>SUMIF('Ekonomiska nyttor'!$AT$7:$AT$21,'Business Case'!$AU18,'Ekonomiska nyttor'!AD$7:AD$21)</f>
        <v>0</v>
      </c>
      <c r="AW18" s="222">
        <f>SUMIF('Ekonomiska nyttor'!$AT$7:$AT$21,'Business Case'!$AU18,'Ekonomiska nyttor'!AE$7:AE$21)</f>
        <v>0</v>
      </c>
      <c r="AX18" s="222">
        <f>SUMIF('Ekonomiska nyttor'!$AT$7:$AT$21,'Business Case'!$AU18,'Ekonomiska nyttor'!AF$7:AF$21)</f>
        <v>0</v>
      </c>
      <c r="AY18" s="222">
        <f>SUMIF('Ekonomiska nyttor'!$AT$7:$AT$21,'Business Case'!$AU18,'Ekonomiska nyttor'!AG$7:AG$21)</f>
        <v>0</v>
      </c>
      <c r="AZ18" s="222">
        <f>SUMIF('Ekonomiska nyttor'!$AT$7:$AT$21,'Business Case'!$AU18,'Ekonomiska nyttor'!AH$7:AH$21)</f>
        <v>0</v>
      </c>
      <c r="BA18" s="222">
        <f>SUMIF('Ekonomiska nyttor'!$AT$7:$AT$21,'Business Case'!$AU18,'Ekonomiska nyttor'!AI$7:AI$21)</f>
        <v>0</v>
      </c>
      <c r="BB18" s="222">
        <f>SUMIF('Ekonomiska nyttor'!$AT$7:$AT$21,'Business Case'!$AU18,'Ekonomiska nyttor'!AJ$7:AJ$21)</f>
        <v>0</v>
      </c>
      <c r="BC18" s="222">
        <f>SUMIF('Ekonomiska nyttor'!$AT$7:$AT$21,'Business Case'!$AU18,'Ekonomiska nyttor'!AK$7:AK$21)</f>
        <v>0</v>
      </c>
      <c r="BD18" s="222">
        <f>SUMIF('Ekonomiska nyttor'!$AT$7:$AT$21,'Business Case'!$AU18,'Ekonomiska nyttor'!AL$7:AL$21)</f>
        <v>0</v>
      </c>
      <c r="BE18" s="222">
        <f>SUMIF('Ekonomiska nyttor'!$AT$7:$AT$21,'Business Case'!$AU18,'Ekonomiska nyttor'!AM$7:AM$21)</f>
        <v>0</v>
      </c>
      <c r="BF18" s="223">
        <f t="shared" si="2"/>
        <v>0</v>
      </c>
    </row>
    <row r="19" spans="1:58" ht="15" customHeight="1" x14ac:dyDescent="0.15">
      <c r="A19" s="198"/>
      <c r="B19" s="4"/>
      <c r="C19" s="212"/>
      <c r="AT19" s="220" t="s">
        <v>137</v>
      </c>
      <c r="AU19" s="221" t="str">
        <f>'-Admin-'!F12</f>
        <v>Övriga besparingar</v>
      </c>
      <c r="AV19" s="222">
        <f>SUMIF('Ekonomiska nyttor'!$AT$7:$AT$21,'Business Case'!$AU19,'Ekonomiska nyttor'!AD$7:AD$21)</f>
        <v>70</v>
      </c>
      <c r="AW19" s="222">
        <f>SUMIF('Ekonomiska nyttor'!$AT$7:$AT$21,'Business Case'!$AU19,'Ekonomiska nyttor'!AE$7:AE$21)</f>
        <v>245</v>
      </c>
      <c r="AX19" s="222">
        <f>SUMIF('Ekonomiska nyttor'!$AT$7:$AT$21,'Business Case'!$AU19,'Ekonomiska nyttor'!AF$7:AF$21)</f>
        <v>245</v>
      </c>
      <c r="AY19" s="222">
        <f>SUMIF('Ekonomiska nyttor'!$AT$7:$AT$21,'Business Case'!$AU19,'Ekonomiska nyttor'!AG$7:AG$21)</f>
        <v>245</v>
      </c>
      <c r="AZ19" s="222">
        <f>SUMIF('Ekonomiska nyttor'!$AT$7:$AT$21,'Business Case'!$AU19,'Ekonomiska nyttor'!AH$7:AH$21)</f>
        <v>245</v>
      </c>
      <c r="BA19" s="222">
        <f>SUMIF('Ekonomiska nyttor'!$AT$7:$AT$21,'Business Case'!$AU19,'Ekonomiska nyttor'!AI$7:AI$21)</f>
        <v>245</v>
      </c>
      <c r="BB19" s="222">
        <f>SUMIF('Ekonomiska nyttor'!$AT$7:$AT$21,'Business Case'!$AU19,'Ekonomiska nyttor'!AJ$7:AJ$21)</f>
        <v>0</v>
      </c>
      <c r="BC19" s="222">
        <f>SUMIF('Ekonomiska nyttor'!$AT$7:$AT$21,'Business Case'!$AU19,'Ekonomiska nyttor'!AK$7:AK$21)</f>
        <v>0</v>
      </c>
      <c r="BD19" s="222">
        <f>SUMIF('Ekonomiska nyttor'!$AT$7:$AT$21,'Business Case'!$AU19,'Ekonomiska nyttor'!AL$7:AL$21)</f>
        <v>0</v>
      </c>
      <c r="BE19" s="222">
        <f>SUMIF('Ekonomiska nyttor'!$AT$7:$AT$21,'Business Case'!$AU19,'Ekonomiska nyttor'!AM$7:AM$21)</f>
        <v>0</v>
      </c>
      <c r="BF19" s="223">
        <f t="shared" si="2"/>
        <v>1295</v>
      </c>
    </row>
    <row r="20" spans="1:58" ht="15" customHeight="1" x14ac:dyDescent="0.15">
      <c r="A20" s="198"/>
      <c r="B20" s="4"/>
      <c r="C20" s="224"/>
      <c r="AT20" s="220" t="s">
        <v>137</v>
      </c>
      <c r="AU20" s="221" t="str">
        <f>'-Admin-'!F13</f>
        <v>Ökade intäkter</v>
      </c>
      <c r="AV20" s="222">
        <f>SUMIF('Ekonomiska nyttor'!$AT$7:$AT$21,'Business Case'!$AU20,'Ekonomiska nyttor'!AD$7:AD$21)</f>
        <v>0</v>
      </c>
      <c r="AW20" s="222">
        <f>SUMIF('Ekonomiska nyttor'!$AT$7:$AT$21,'Business Case'!$AU20,'Ekonomiska nyttor'!AE$7:AE$21)</f>
        <v>0</v>
      </c>
      <c r="AX20" s="222">
        <f>SUMIF('Ekonomiska nyttor'!$AT$7:$AT$21,'Business Case'!$AU20,'Ekonomiska nyttor'!AF$7:AF$21)</f>
        <v>0</v>
      </c>
      <c r="AY20" s="222">
        <f>SUMIF('Ekonomiska nyttor'!$AT$7:$AT$21,'Business Case'!$AU20,'Ekonomiska nyttor'!AG$7:AG$21)</f>
        <v>0</v>
      </c>
      <c r="AZ20" s="222">
        <f>SUMIF('Ekonomiska nyttor'!$AT$7:$AT$21,'Business Case'!$AU20,'Ekonomiska nyttor'!AH$7:AH$21)</f>
        <v>0</v>
      </c>
      <c r="BA20" s="222">
        <f>SUMIF('Ekonomiska nyttor'!$AT$7:$AT$21,'Business Case'!$AU20,'Ekonomiska nyttor'!AI$7:AI$21)</f>
        <v>0</v>
      </c>
      <c r="BB20" s="222">
        <f>SUMIF('Ekonomiska nyttor'!$AT$7:$AT$21,'Business Case'!$AU20,'Ekonomiska nyttor'!AJ$7:AJ$21)</f>
        <v>0</v>
      </c>
      <c r="BC20" s="222">
        <f>SUMIF('Ekonomiska nyttor'!$AT$7:$AT$21,'Business Case'!$AU20,'Ekonomiska nyttor'!AK$7:AK$21)</f>
        <v>0</v>
      </c>
      <c r="BD20" s="222">
        <f>SUMIF('Ekonomiska nyttor'!$AT$7:$AT$21,'Business Case'!$AU20,'Ekonomiska nyttor'!AL$7:AL$21)</f>
        <v>0</v>
      </c>
      <c r="BE20" s="222">
        <f>SUMIF('Ekonomiska nyttor'!$AT$7:$AT$21,'Business Case'!$AU20,'Ekonomiska nyttor'!AM$7:AM$21)</f>
        <v>0</v>
      </c>
      <c r="BF20" s="223">
        <f t="shared" si="2"/>
        <v>0</v>
      </c>
    </row>
    <row r="21" spans="1:58" ht="15" customHeight="1" x14ac:dyDescent="0.15">
      <c r="A21" s="192"/>
      <c r="B21" s="1"/>
      <c r="C21" s="224"/>
      <c r="AT21" s="220" t="s">
        <v>137</v>
      </c>
      <c r="AU21" s="221" t="str">
        <f>'-Admin-'!F14</f>
        <v>Oklassificerad 5</v>
      </c>
      <c r="AV21" s="222">
        <f>SUMIF('Ekonomiska nyttor'!$AT$7:$AT$21,'Business Case'!$AU21,'Ekonomiska nyttor'!AD$7:AD$21)</f>
        <v>0</v>
      </c>
      <c r="AW21" s="222">
        <f>SUMIF('Ekonomiska nyttor'!$AT$7:$AT$21,'Business Case'!$AU21,'Ekonomiska nyttor'!AE$7:AE$21)</f>
        <v>0</v>
      </c>
      <c r="AX21" s="222">
        <f>SUMIF('Ekonomiska nyttor'!$AT$7:$AT$21,'Business Case'!$AU21,'Ekonomiska nyttor'!AF$7:AF$21)</f>
        <v>0</v>
      </c>
      <c r="AY21" s="222">
        <f>SUMIF('Ekonomiska nyttor'!$AT$7:$AT$21,'Business Case'!$AU21,'Ekonomiska nyttor'!AG$7:AG$21)</f>
        <v>0</v>
      </c>
      <c r="AZ21" s="222">
        <f>SUMIF('Ekonomiska nyttor'!$AT$7:$AT$21,'Business Case'!$AU21,'Ekonomiska nyttor'!AH$7:AH$21)</f>
        <v>0</v>
      </c>
      <c r="BA21" s="222">
        <f>SUMIF('Ekonomiska nyttor'!$AT$7:$AT$21,'Business Case'!$AU21,'Ekonomiska nyttor'!AI$7:AI$21)</f>
        <v>0</v>
      </c>
      <c r="BB21" s="222">
        <f>SUMIF('Ekonomiska nyttor'!$AT$7:$AT$21,'Business Case'!$AU21,'Ekonomiska nyttor'!AJ$7:AJ$21)</f>
        <v>0</v>
      </c>
      <c r="BC21" s="222">
        <f>SUMIF('Ekonomiska nyttor'!$AT$7:$AT$21,'Business Case'!$AU21,'Ekonomiska nyttor'!AK$7:AK$21)</f>
        <v>0</v>
      </c>
      <c r="BD21" s="222">
        <f>SUMIF('Ekonomiska nyttor'!$AT$7:$AT$21,'Business Case'!$AU21,'Ekonomiska nyttor'!AL$7:AL$21)</f>
        <v>0</v>
      </c>
      <c r="BE21" s="222">
        <f>SUMIF('Ekonomiska nyttor'!$AT$7:$AT$21,'Business Case'!$AU21,'Ekonomiska nyttor'!AM$7:AM$21)</f>
        <v>0</v>
      </c>
      <c r="BF21" s="223">
        <f t="shared" si="2"/>
        <v>0</v>
      </c>
    </row>
    <row r="22" spans="1:58" ht="15" customHeight="1" x14ac:dyDescent="0.15">
      <c r="A22" s="192"/>
      <c r="B22" s="1"/>
      <c r="C22" s="224"/>
      <c r="AT22" s="220" t="s">
        <v>137</v>
      </c>
      <c r="AU22" s="221" t="s">
        <v>138</v>
      </c>
      <c r="AV22" s="222">
        <f>SUMIF('Ekonomiska nyttor'!$AT$7:$AT$21,'Business Case'!$AU22,'Ekonomiska nyttor'!AD$7:AD$21)</f>
        <v>0</v>
      </c>
      <c r="AW22" s="222">
        <f>SUMIF('Ekonomiska nyttor'!$AT$7:$AT$21,'Business Case'!$AU22,'Ekonomiska nyttor'!AE$7:AE$21)</f>
        <v>0</v>
      </c>
      <c r="AX22" s="222">
        <f>SUMIF('Ekonomiska nyttor'!$AT$7:$AT$21,'Business Case'!$AU22,'Ekonomiska nyttor'!AF$7:AF$21)</f>
        <v>0</v>
      </c>
      <c r="AY22" s="222">
        <f>SUMIF('Ekonomiska nyttor'!$AT$7:$AT$21,'Business Case'!$AU22,'Ekonomiska nyttor'!AG$7:AG$21)</f>
        <v>0</v>
      </c>
      <c r="AZ22" s="222">
        <f>SUMIF('Ekonomiska nyttor'!$AT$7:$AT$21,'Business Case'!$AU22,'Ekonomiska nyttor'!AH$7:AH$21)</f>
        <v>0</v>
      </c>
      <c r="BA22" s="222">
        <f>SUMIF('Ekonomiska nyttor'!$AT$7:$AT$21,'Business Case'!$AU22,'Ekonomiska nyttor'!AI$7:AI$21)</f>
        <v>0</v>
      </c>
      <c r="BB22" s="222">
        <f>SUMIF('Ekonomiska nyttor'!$AT$7:$AT$21,'Business Case'!$AU22,'Ekonomiska nyttor'!AJ$7:AJ$21)</f>
        <v>0</v>
      </c>
      <c r="BC22" s="222">
        <f>SUMIF('Ekonomiska nyttor'!$AT$7:$AT$21,'Business Case'!$AU22,'Ekonomiska nyttor'!AK$7:AK$21)</f>
        <v>0</v>
      </c>
      <c r="BD22" s="222">
        <f>SUMIF('Ekonomiska nyttor'!$AT$7:$AT$21,'Business Case'!$AU22,'Ekonomiska nyttor'!AL$7:AL$21)</f>
        <v>0</v>
      </c>
      <c r="BE22" s="222">
        <f>SUMIF('Ekonomiska nyttor'!$AT$7:$AT$21,'Business Case'!$AU22,'Ekonomiska nyttor'!AM$7:AM$21)</f>
        <v>0</v>
      </c>
      <c r="BF22" s="223">
        <f t="shared" si="2"/>
        <v>0</v>
      </c>
    </row>
    <row r="23" spans="1:58" ht="15" customHeight="1" x14ac:dyDescent="0.2">
      <c r="C23" s="224"/>
      <c r="AT23" s="226"/>
      <c r="AU23" s="227"/>
      <c r="AV23" s="181"/>
      <c r="AW23" s="181"/>
      <c r="AX23" s="181"/>
      <c r="AY23" s="181"/>
      <c r="AZ23" s="181"/>
      <c r="BA23" s="181"/>
      <c r="BB23" s="181"/>
      <c r="BC23" s="181"/>
      <c r="BD23" s="181"/>
      <c r="BE23" s="181"/>
      <c r="BF23" s="228"/>
    </row>
    <row r="24" spans="1:58" ht="15" customHeight="1" x14ac:dyDescent="0.2">
      <c r="C24" s="224"/>
      <c r="AT24" s="226"/>
      <c r="AU24" s="229" t="s">
        <v>139</v>
      </c>
      <c r="AV24" s="230">
        <f t="shared" ref="AV24:BE24" si="3">SUM(AV25:AV30)</f>
        <v>-356</v>
      </c>
      <c r="AW24" s="230">
        <f t="shared" si="3"/>
        <v>-112</v>
      </c>
      <c r="AX24" s="230">
        <f t="shared" si="3"/>
        <v>-112</v>
      </c>
      <c r="AY24" s="230">
        <f t="shared" si="3"/>
        <v>-112</v>
      </c>
      <c r="AZ24" s="230">
        <f t="shared" si="3"/>
        <v>-112</v>
      </c>
      <c r="BA24" s="230">
        <f t="shared" si="3"/>
        <v>-112</v>
      </c>
      <c r="BB24" s="230">
        <f t="shared" si="3"/>
        <v>0</v>
      </c>
      <c r="BC24" s="230">
        <f t="shared" si="3"/>
        <v>0</v>
      </c>
      <c r="BD24" s="230">
        <f t="shared" si="3"/>
        <v>0</v>
      </c>
      <c r="BE24" s="230">
        <f t="shared" si="3"/>
        <v>0</v>
      </c>
      <c r="BF24" s="223">
        <f t="shared" ref="BF24:BF30" si="4">SUM(AV24:BE24)</f>
        <v>-916</v>
      </c>
    </row>
    <row r="25" spans="1:58" ht="15" customHeight="1" x14ac:dyDescent="0.2">
      <c r="C25" s="224"/>
      <c r="AT25" s="220" t="s">
        <v>140</v>
      </c>
      <c r="AU25" s="231" t="str">
        <f>'-Admin-'!F20</f>
        <v>Utredning</v>
      </c>
      <c r="AV25" s="232">
        <f>-SUMIF(Kostnader!$AN$6:$AN$20,'Business Case'!$AU25,Kostnader!X$6:X$20)</f>
        <v>0</v>
      </c>
      <c r="AW25" s="232">
        <f>-SUMIF(Kostnader!$AN$6:$AN$20,'Business Case'!$AU25,Kostnader!Y$6:Y$20)</f>
        <v>0</v>
      </c>
      <c r="AX25" s="232">
        <f>-SUMIF(Kostnader!$AN$6:$AN$20,'Business Case'!$AU25,Kostnader!Z$6:Z$20)</f>
        <v>0</v>
      </c>
      <c r="AY25" s="232">
        <f>-SUMIF(Kostnader!$AN$6:$AN$20,'Business Case'!$AU25,Kostnader!AA$6:AA$20)</f>
        <v>0</v>
      </c>
      <c r="AZ25" s="232">
        <f>-SUMIF(Kostnader!$AN$6:$AN$20,'Business Case'!$AU25,Kostnader!AB$6:AB$20)</f>
        <v>0</v>
      </c>
      <c r="BA25" s="232">
        <f>-SUMIF(Kostnader!$AN$6:$AN$20,'Business Case'!$AU25,Kostnader!AC$6:AC$20)</f>
        <v>0</v>
      </c>
      <c r="BB25" s="232">
        <f>-SUMIF(Kostnader!$AN$6:$AN$20,'Business Case'!$AU25,Kostnader!AD$6:AD$20)</f>
        <v>0</v>
      </c>
      <c r="BC25" s="232">
        <f>-SUMIF(Kostnader!$AN$6:$AN$20,'Business Case'!$AU25,Kostnader!AE$6:AE$20)</f>
        <v>0</v>
      </c>
      <c r="BD25" s="232">
        <f>-SUMIF(Kostnader!$AN$6:$AN$20,'Business Case'!$AU25,Kostnader!AF$6:AF$20)</f>
        <v>0</v>
      </c>
      <c r="BE25" s="232">
        <f>-SUMIF(Kostnader!$AN$6:$AN$20,'Business Case'!$AU25,Kostnader!AG$6:AG$20)</f>
        <v>0</v>
      </c>
      <c r="BF25" s="223">
        <f t="shared" si="4"/>
        <v>0</v>
      </c>
    </row>
    <row r="26" spans="1:58" ht="15" customHeight="1" x14ac:dyDescent="0.2">
      <c r="C26" s="224"/>
      <c r="AT26" s="220" t="s">
        <v>140</v>
      </c>
      <c r="AU26" s="231" t="str">
        <f>'-Admin-'!F21</f>
        <v>Investering</v>
      </c>
      <c r="AV26" s="232">
        <f>-SUMIF(Kostnader!$AN$6:$AN$20,'Business Case'!$AU26,Kostnader!X$6:X$20)</f>
        <v>0</v>
      </c>
      <c r="AW26" s="232">
        <f>-SUMIF(Kostnader!$AN$6:$AN$20,'Business Case'!$AU26,Kostnader!Y$6:Y$20)</f>
        <v>0</v>
      </c>
      <c r="AX26" s="232">
        <f>-SUMIF(Kostnader!$AN$6:$AN$20,'Business Case'!$AU26,Kostnader!Z$6:Z$20)</f>
        <v>0</v>
      </c>
      <c r="AY26" s="232">
        <f>-SUMIF(Kostnader!$AN$6:$AN$20,'Business Case'!$AU26,Kostnader!AA$6:AA$20)</f>
        <v>0</v>
      </c>
      <c r="AZ26" s="232">
        <f>-SUMIF(Kostnader!$AN$6:$AN$20,'Business Case'!$AU26,Kostnader!AB$6:AB$20)</f>
        <v>0</v>
      </c>
      <c r="BA26" s="232">
        <f>-SUMIF(Kostnader!$AN$6:$AN$20,'Business Case'!$AU26,Kostnader!AC$6:AC$20)</f>
        <v>0</v>
      </c>
      <c r="BB26" s="232">
        <f>-SUMIF(Kostnader!$AN$6:$AN$20,'Business Case'!$AU26,Kostnader!AD$6:AD$20)</f>
        <v>0</v>
      </c>
      <c r="BC26" s="232">
        <f>-SUMIF(Kostnader!$AN$6:$AN$20,'Business Case'!$AU26,Kostnader!AE$6:AE$20)</f>
        <v>0</v>
      </c>
      <c r="BD26" s="232">
        <f>-SUMIF(Kostnader!$AN$6:$AN$20,'Business Case'!$AU26,Kostnader!AF$6:AF$20)</f>
        <v>0</v>
      </c>
      <c r="BE26" s="232">
        <f>-SUMIF(Kostnader!$AN$6:$AN$20,'Business Case'!$AU26,Kostnader!AG$6:AG$20)</f>
        <v>0</v>
      </c>
      <c r="BF26" s="223">
        <f t="shared" si="4"/>
        <v>0</v>
      </c>
    </row>
    <row r="27" spans="1:58" ht="15" customHeight="1" x14ac:dyDescent="0.2">
      <c r="C27" s="511" t="s">
        <v>141</v>
      </c>
      <c r="D27" s="511"/>
      <c r="E27" s="511"/>
      <c r="F27" s="511"/>
      <c r="G27" s="511"/>
      <c r="H27" s="511"/>
      <c r="I27" s="511"/>
      <c r="J27" s="511"/>
      <c r="K27" s="511"/>
      <c r="L27" s="511"/>
      <c r="M27" s="511"/>
      <c r="N27" s="511"/>
      <c r="O27" s="511"/>
      <c r="P27" s="511"/>
      <c r="Q27" s="511"/>
      <c r="R27" s="511"/>
      <c r="S27" s="511"/>
      <c r="T27" s="511"/>
      <c r="U27" s="511"/>
      <c r="V27" s="511"/>
      <c r="W27" s="2"/>
      <c r="X27" s="507" t="s">
        <v>142</v>
      </c>
      <c r="Y27" s="507"/>
      <c r="Z27" s="507"/>
      <c r="AA27" s="507"/>
      <c r="AB27" s="507"/>
      <c r="AC27" s="507"/>
      <c r="AD27" s="507"/>
      <c r="AE27" s="507"/>
      <c r="AF27" s="507"/>
      <c r="AG27" s="507"/>
      <c r="AH27" s="507"/>
      <c r="AI27" s="507"/>
      <c r="AJ27" s="507"/>
      <c r="AK27" s="507"/>
      <c r="AL27" s="507"/>
      <c r="AM27" s="507"/>
      <c r="AN27" s="507"/>
      <c r="AO27" s="507"/>
      <c r="AP27" s="507"/>
      <c r="AQ27" s="507"/>
      <c r="AT27" s="220" t="s">
        <v>140</v>
      </c>
      <c r="AU27" s="231" t="str">
        <f>'-Admin-'!F22</f>
        <v>Införande</v>
      </c>
      <c r="AV27" s="232">
        <f>-SUMIF(Kostnader!$AN$6:$AN$20,'Business Case'!$AU27,Kostnader!X$6:X$20)</f>
        <v>-356</v>
      </c>
      <c r="AW27" s="232">
        <f>-SUMIF(Kostnader!$AN$6:$AN$20,'Business Case'!$AU27,Kostnader!Y$6:Y$20)</f>
        <v>0</v>
      </c>
      <c r="AX27" s="232">
        <f>-SUMIF(Kostnader!$AN$6:$AN$20,'Business Case'!$AU27,Kostnader!Z$6:Z$20)</f>
        <v>0</v>
      </c>
      <c r="AY27" s="232">
        <f>-SUMIF(Kostnader!$AN$6:$AN$20,'Business Case'!$AU27,Kostnader!AA$6:AA$20)</f>
        <v>0</v>
      </c>
      <c r="AZ27" s="232">
        <f>-SUMIF(Kostnader!$AN$6:$AN$20,'Business Case'!$AU27,Kostnader!AB$6:AB$20)</f>
        <v>0</v>
      </c>
      <c r="BA27" s="232">
        <f>-SUMIF(Kostnader!$AN$6:$AN$20,'Business Case'!$AU27,Kostnader!AC$6:AC$20)</f>
        <v>0</v>
      </c>
      <c r="BB27" s="232">
        <f>-SUMIF(Kostnader!$AN$6:$AN$20,'Business Case'!$AU27,Kostnader!AD$6:AD$20)</f>
        <v>0</v>
      </c>
      <c r="BC27" s="232">
        <f>-SUMIF(Kostnader!$AN$6:$AN$20,'Business Case'!$AU27,Kostnader!AE$6:AE$20)</f>
        <v>0</v>
      </c>
      <c r="BD27" s="232">
        <f>-SUMIF(Kostnader!$AN$6:$AN$20,'Business Case'!$AU27,Kostnader!AF$6:AF$20)</f>
        <v>0</v>
      </c>
      <c r="BE27" s="232">
        <f>-SUMIF(Kostnader!$AN$6:$AN$20,'Business Case'!$AU27,Kostnader!AG$6:AG$20)</f>
        <v>0</v>
      </c>
      <c r="BF27" s="223">
        <f t="shared" si="4"/>
        <v>-356</v>
      </c>
    </row>
    <row r="28" spans="1:58" ht="15" customHeight="1" x14ac:dyDescent="0.2">
      <c r="C28" s="224"/>
      <c r="AT28" s="220" t="s">
        <v>140</v>
      </c>
      <c r="AU28" s="231" t="str">
        <f>'-Admin-'!F23</f>
        <v>Drift/Förvaltning</v>
      </c>
      <c r="AV28" s="232">
        <f>-SUMIF(Kostnader!$AN$6:$AN$20,'Business Case'!$AU28,Kostnader!X$6:X$20)</f>
        <v>0</v>
      </c>
      <c r="AW28" s="232">
        <f>-SUMIF(Kostnader!$AN$6:$AN$20,'Business Case'!$AU28,Kostnader!Y$6:Y$20)</f>
        <v>-112</v>
      </c>
      <c r="AX28" s="232">
        <f>-SUMIF(Kostnader!$AN$6:$AN$20,'Business Case'!$AU28,Kostnader!Z$6:Z$20)</f>
        <v>-112</v>
      </c>
      <c r="AY28" s="232">
        <f>-SUMIF(Kostnader!$AN$6:$AN$20,'Business Case'!$AU28,Kostnader!AA$6:AA$20)</f>
        <v>-112</v>
      </c>
      <c r="AZ28" s="232">
        <f>-SUMIF(Kostnader!$AN$6:$AN$20,'Business Case'!$AU28,Kostnader!AB$6:AB$20)</f>
        <v>-112</v>
      </c>
      <c r="BA28" s="232">
        <f>-SUMIF(Kostnader!$AN$6:$AN$20,'Business Case'!$AU28,Kostnader!AC$6:AC$20)</f>
        <v>-112</v>
      </c>
      <c r="BB28" s="232">
        <f>-SUMIF(Kostnader!$AN$6:$AN$20,'Business Case'!$AU28,Kostnader!AD$6:AD$20)</f>
        <v>0</v>
      </c>
      <c r="BC28" s="232">
        <f>-SUMIF(Kostnader!$AN$6:$AN$20,'Business Case'!$AU28,Kostnader!AE$6:AE$20)</f>
        <v>0</v>
      </c>
      <c r="BD28" s="232">
        <f>-SUMIF(Kostnader!$AN$6:$AN$20,'Business Case'!$AU28,Kostnader!AF$6:AF$20)</f>
        <v>0</v>
      </c>
      <c r="BE28" s="232">
        <f>-SUMIF(Kostnader!$AN$6:$AN$20,'Business Case'!$AU28,Kostnader!AG$6:AG$20)</f>
        <v>0</v>
      </c>
      <c r="BF28" s="223">
        <f t="shared" si="4"/>
        <v>-560</v>
      </c>
    </row>
    <row r="29" spans="1:58" ht="15" customHeight="1" x14ac:dyDescent="0.2">
      <c r="C29" s="224"/>
      <c r="AT29" s="220" t="s">
        <v>140</v>
      </c>
      <c r="AU29" s="231" t="str">
        <f>'-Admin-'!F24</f>
        <v>Annan</v>
      </c>
      <c r="AV29" s="232">
        <f>-SUMIF(Kostnader!$AN$6:$AN$20,'Business Case'!$AU29,Kostnader!X$6:X$20)</f>
        <v>0</v>
      </c>
      <c r="AW29" s="232">
        <f>-SUMIF(Kostnader!$AN$6:$AN$20,'Business Case'!$AU29,Kostnader!Y$6:Y$20)</f>
        <v>0</v>
      </c>
      <c r="AX29" s="232">
        <f>-SUMIF(Kostnader!$AN$6:$AN$20,'Business Case'!$AU29,Kostnader!Z$6:Z$20)</f>
        <v>0</v>
      </c>
      <c r="AY29" s="232">
        <f>-SUMIF(Kostnader!$AN$6:$AN$20,'Business Case'!$AU29,Kostnader!AA$6:AA$20)</f>
        <v>0</v>
      </c>
      <c r="AZ29" s="232">
        <f>-SUMIF(Kostnader!$AN$6:$AN$20,'Business Case'!$AU29,Kostnader!AB$6:AB$20)</f>
        <v>0</v>
      </c>
      <c r="BA29" s="232">
        <f>-SUMIF(Kostnader!$AN$6:$AN$20,'Business Case'!$AU29,Kostnader!AC$6:AC$20)</f>
        <v>0</v>
      </c>
      <c r="BB29" s="232">
        <f>-SUMIF(Kostnader!$AN$6:$AN$20,'Business Case'!$AU29,Kostnader!AD$6:AD$20)</f>
        <v>0</v>
      </c>
      <c r="BC29" s="232">
        <f>-SUMIF(Kostnader!$AN$6:$AN$20,'Business Case'!$AU29,Kostnader!AE$6:AE$20)</f>
        <v>0</v>
      </c>
      <c r="BD29" s="232">
        <f>-SUMIF(Kostnader!$AN$6:$AN$20,'Business Case'!$AU29,Kostnader!AF$6:AF$20)</f>
        <v>0</v>
      </c>
      <c r="BE29" s="232">
        <f>-SUMIF(Kostnader!$AN$6:$AN$20,'Business Case'!$AU29,Kostnader!AG$6:AG$20)</f>
        <v>0</v>
      </c>
      <c r="BF29" s="223">
        <f t="shared" si="4"/>
        <v>0</v>
      </c>
    </row>
    <row r="30" spans="1:58" ht="15" customHeight="1" x14ac:dyDescent="0.2">
      <c r="C30" s="224"/>
      <c r="AT30" s="220" t="s">
        <v>140</v>
      </c>
      <c r="AU30" s="231" t="s">
        <v>138</v>
      </c>
      <c r="AV30" s="232">
        <f>-SUMIF(Kostnader!$AN$6:$AN$20,'Business Case'!$AU30,Kostnader!X$6:X$20)</f>
        <v>0</v>
      </c>
      <c r="AW30" s="232">
        <f>-SUMIF(Kostnader!$AN$6:$AN$20,'Business Case'!$AU30,Kostnader!Y$6:Y$20)</f>
        <v>0</v>
      </c>
      <c r="AX30" s="232">
        <f>-SUMIF(Kostnader!$AN$6:$AN$20,'Business Case'!$AU30,Kostnader!Z$6:Z$20)</f>
        <v>0</v>
      </c>
      <c r="AY30" s="232">
        <f>-SUMIF(Kostnader!$AN$6:$AN$20,'Business Case'!$AU30,Kostnader!AA$6:AA$20)</f>
        <v>0</v>
      </c>
      <c r="AZ30" s="232">
        <f>-SUMIF(Kostnader!$AN$6:$AN$20,'Business Case'!$AU30,Kostnader!AB$6:AB$20)</f>
        <v>0</v>
      </c>
      <c r="BA30" s="232">
        <f>-SUMIF(Kostnader!$AN$6:$AN$20,'Business Case'!$AU30,Kostnader!AC$6:AC$20)</f>
        <v>0</v>
      </c>
      <c r="BB30" s="232">
        <f>-SUMIF(Kostnader!$AN$6:$AN$20,'Business Case'!$AU30,Kostnader!AD$6:AD$20)</f>
        <v>0</v>
      </c>
      <c r="BC30" s="232">
        <f>-SUMIF(Kostnader!$AN$6:$AN$20,'Business Case'!$AU30,Kostnader!AE$6:AE$20)</f>
        <v>0</v>
      </c>
      <c r="BD30" s="232">
        <f>-SUMIF(Kostnader!$AN$6:$AN$20,'Business Case'!$AU30,Kostnader!AF$6:AF$20)</f>
        <v>0</v>
      </c>
      <c r="BE30" s="232">
        <f>-SUMIF(Kostnader!$AN$6:$AN$20,'Business Case'!$AU30,Kostnader!AG$6:AG$20)</f>
        <v>0</v>
      </c>
      <c r="BF30" s="223">
        <f t="shared" si="4"/>
        <v>0</v>
      </c>
    </row>
    <row r="31" spans="1:58" ht="15" customHeight="1" x14ac:dyDescent="0.2">
      <c r="C31" s="224"/>
      <c r="AT31" s="226"/>
      <c r="AU31" s="227"/>
      <c r="AV31" s="233"/>
      <c r="AW31" s="233"/>
      <c r="AX31" s="233"/>
      <c r="AY31" s="233"/>
      <c r="AZ31" s="233"/>
      <c r="BA31" s="233"/>
      <c r="BB31" s="233"/>
      <c r="BC31" s="233"/>
      <c r="BD31" s="233"/>
      <c r="BE31" s="233"/>
      <c r="BF31" s="228"/>
    </row>
    <row r="32" spans="1:58" ht="15" customHeight="1" x14ac:dyDescent="0.2">
      <c r="C32" s="224"/>
      <c r="AT32" s="220" t="s">
        <v>143</v>
      </c>
      <c r="AU32" s="234" t="s">
        <v>144</v>
      </c>
      <c r="AV32" s="235">
        <f t="shared" ref="AV32:BE32" si="5">AV13+AV24</f>
        <v>144</v>
      </c>
      <c r="AW32" s="235">
        <f t="shared" si="5"/>
        <v>1068</v>
      </c>
      <c r="AX32" s="235">
        <f t="shared" si="5"/>
        <v>1068</v>
      </c>
      <c r="AY32" s="235">
        <f t="shared" si="5"/>
        <v>1068</v>
      </c>
      <c r="AZ32" s="235">
        <f t="shared" si="5"/>
        <v>1068</v>
      </c>
      <c r="BA32" s="235">
        <f t="shared" si="5"/>
        <v>1068</v>
      </c>
      <c r="BB32" s="235">
        <f t="shared" si="5"/>
        <v>0</v>
      </c>
      <c r="BC32" s="235">
        <f t="shared" si="5"/>
        <v>0</v>
      </c>
      <c r="BD32" s="235">
        <f t="shared" si="5"/>
        <v>0</v>
      </c>
      <c r="BE32" s="235">
        <f t="shared" si="5"/>
        <v>0</v>
      </c>
      <c r="BF32" s="223">
        <f>SUM(AV32:BE32)</f>
        <v>5484</v>
      </c>
    </row>
    <row r="33" spans="3:59" ht="15" customHeight="1" x14ac:dyDescent="0.2">
      <c r="AT33" s="220" t="s">
        <v>143</v>
      </c>
      <c r="AU33" s="221" t="s">
        <v>145</v>
      </c>
      <c r="AV33" s="236">
        <f>IF(AV12=Grunddata!$D$12,'Business Case'!AV32,'Business Case'!AV32+#REF!)</f>
        <v>144</v>
      </c>
      <c r="AW33" s="236">
        <f>IF(AW12=Grunddata!$D$12,'Business Case'!AW32,'Business Case'!AW32+'Business Case'!AV33)</f>
        <v>1212</v>
      </c>
      <c r="AX33" s="236">
        <f>IF(AX12=Grunddata!$D$12,'Business Case'!AX32,'Business Case'!AX32+'Business Case'!AW33)</f>
        <v>2280</v>
      </c>
      <c r="AY33" s="236">
        <f>IF(AY12=Grunddata!$D$12,'Business Case'!AY32,'Business Case'!AY32+'Business Case'!AX33)</f>
        <v>3348</v>
      </c>
      <c r="AZ33" s="236">
        <f>IF(AZ12=Grunddata!$D$12,'Business Case'!AZ32,'Business Case'!AZ32+'Business Case'!AY33)</f>
        <v>4416</v>
      </c>
      <c r="BA33" s="236">
        <f>IF(BA12=Grunddata!$D$12,'Business Case'!BA32,'Business Case'!BA32+'Business Case'!AZ33)</f>
        <v>5484</v>
      </c>
      <c r="BB33" s="236">
        <f>IF(BB12=Grunddata!$D$12,'Business Case'!BB32,'Business Case'!BB32+'Business Case'!BA33)</f>
        <v>5484</v>
      </c>
      <c r="BC33" s="236">
        <f>IF(BC12=Grunddata!$D$12,'Business Case'!BC32,'Business Case'!BC32+'Business Case'!BB33)</f>
        <v>5484</v>
      </c>
      <c r="BD33" s="236">
        <f>IF(BD12=Grunddata!$D$12,'Business Case'!BD32,'Business Case'!BD32+'Business Case'!BC33)</f>
        <v>5484</v>
      </c>
      <c r="BE33" s="236">
        <f>IF(BE12=Grunddata!$D$12,'Business Case'!BE32,'Business Case'!BE32+'Business Case'!BD33)</f>
        <v>5484</v>
      </c>
      <c r="BF33" s="237">
        <f>BE33</f>
        <v>5484</v>
      </c>
    </row>
    <row r="34" spans="3:59" ht="15" customHeight="1" x14ac:dyDescent="0.2">
      <c r="C34" s="224"/>
      <c r="AT34" s="226"/>
      <c r="AU34" s="238"/>
      <c r="AV34" s="181"/>
      <c r="AW34" s="181"/>
      <c r="AX34" s="181"/>
      <c r="AY34" s="181"/>
      <c r="AZ34" s="181"/>
      <c r="BA34" s="181"/>
      <c r="BB34" s="181"/>
      <c r="BC34" s="181"/>
      <c r="BD34" s="181"/>
      <c r="BE34" s="181"/>
      <c r="BF34" s="144"/>
    </row>
    <row r="35" spans="3:59" ht="15" customHeight="1" x14ac:dyDescent="0.2">
      <c r="C35" s="224"/>
      <c r="AT35" s="220" t="s">
        <v>143</v>
      </c>
      <c r="AU35" s="234" t="s">
        <v>146</v>
      </c>
      <c r="AV35" s="230">
        <f>AV32/(1+Grunddata!$D$14)^(AV12-Grunddata!$D$12)</f>
        <v>144</v>
      </c>
      <c r="AW35" s="230">
        <f t="shared" ref="AW35:BE35" si="6">AW32/(1+Kalkylränta)^(AW12-Startår)</f>
        <v>1057.4257425742574</v>
      </c>
      <c r="AX35" s="230">
        <f t="shared" si="6"/>
        <v>1046.9561807665916</v>
      </c>
      <c r="AY35" s="230">
        <f t="shared" si="6"/>
        <v>1036.5902779867245</v>
      </c>
      <c r="AZ35" s="230">
        <f t="shared" si="6"/>
        <v>1026.3270079076478</v>
      </c>
      <c r="BA35" s="230">
        <f t="shared" si="6"/>
        <v>1016.1653543640078</v>
      </c>
      <c r="BB35" s="230">
        <f t="shared" si="6"/>
        <v>0</v>
      </c>
      <c r="BC35" s="230">
        <f t="shared" si="6"/>
        <v>0</v>
      </c>
      <c r="BD35" s="230">
        <f t="shared" si="6"/>
        <v>0</v>
      </c>
      <c r="BE35" s="230">
        <f t="shared" si="6"/>
        <v>0</v>
      </c>
      <c r="BF35" s="223">
        <f>SUM(AV35:BE35)</f>
        <v>5327.4645635992292</v>
      </c>
    </row>
    <row r="36" spans="3:59" ht="15" customHeight="1" x14ac:dyDescent="0.2">
      <c r="C36" s="224"/>
      <c r="AT36" s="220" t="s">
        <v>143</v>
      </c>
      <c r="AU36" s="221" t="s">
        <v>147</v>
      </c>
      <c r="AV36" s="222">
        <f>AV35</f>
        <v>144</v>
      </c>
      <c r="AW36" s="222">
        <f t="shared" ref="AW36:BE36" si="7">AV36+AW35</f>
        <v>1201.4257425742574</v>
      </c>
      <c r="AX36" s="222">
        <f t="shared" si="7"/>
        <v>2248.381923340849</v>
      </c>
      <c r="AY36" s="222">
        <f t="shared" si="7"/>
        <v>3284.9722013275732</v>
      </c>
      <c r="AZ36" s="222">
        <f t="shared" si="7"/>
        <v>4311.2992092352215</v>
      </c>
      <c r="BA36" s="222">
        <f t="shared" si="7"/>
        <v>5327.4645635992292</v>
      </c>
      <c r="BB36" s="222">
        <f t="shared" si="7"/>
        <v>5327.4645635992292</v>
      </c>
      <c r="BC36" s="222">
        <f t="shared" si="7"/>
        <v>5327.4645635992292</v>
      </c>
      <c r="BD36" s="222">
        <f t="shared" si="7"/>
        <v>5327.4645635992292</v>
      </c>
      <c r="BE36" s="222">
        <f t="shared" si="7"/>
        <v>5327.4645635992292</v>
      </c>
      <c r="BF36" s="237">
        <f>BE36</f>
        <v>5327.4645635992292</v>
      </c>
    </row>
    <row r="37" spans="3:59" ht="15" customHeight="1" x14ac:dyDescent="0.2">
      <c r="C37" s="224"/>
      <c r="AT37" s="220"/>
      <c r="AU37" s="239"/>
      <c r="AV37" s="240"/>
      <c r="AW37" s="240"/>
      <c r="AX37" s="240"/>
      <c r="AY37" s="240"/>
      <c r="AZ37" s="240"/>
      <c r="BA37" s="240"/>
      <c r="BB37" s="240"/>
      <c r="BC37" s="240"/>
      <c r="BD37" s="240"/>
      <c r="BE37" s="240"/>
      <c r="BF37" s="241"/>
    </row>
    <row r="38" spans="3:59" ht="15" customHeight="1" x14ac:dyDescent="0.2">
      <c r="C38" s="224"/>
      <c r="AT38" s="213"/>
      <c r="AU38" s="195"/>
      <c r="AV38" s="195"/>
      <c r="AW38" s="195"/>
      <c r="AX38" s="195"/>
      <c r="AY38" s="195"/>
      <c r="AZ38" s="195"/>
      <c r="BA38" s="195"/>
      <c r="BB38" s="195"/>
      <c r="BC38" s="195"/>
      <c r="BD38" s="195"/>
      <c r="BE38" s="195"/>
      <c r="BF38" s="195"/>
      <c r="BG38" s="195"/>
    </row>
    <row r="39" spans="3:59" ht="15" customHeight="1" x14ac:dyDescent="0.2">
      <c r="C39" s="224"/>
      <c r="AT39" s="213"/>
      <c r="AU39" s="195"/>
      <c r="AV39" s="195"/>
      <c r="AW39" s="195"/>
      <c r="AX39" s="195"/>
      <c r="AY39" s="195"/>
      <c r="AZ39" s="195"/>
      <c r="BA39" s="195"/>
      <c r="BB39" s="195"/>
      <c r="BC39" s="195"/>
      <c r="BD39" s="195"/>
      <c r="BE39" s="195"/>
      <c r="BF39" s="195"/>
      <c r="BG39" s="195"/>
    </row>
    <row r="40" spans="3:59" ht="15" customHeight="1" x14ac:dyDescent="0.2">
      <c r="C40" s="224"/>
      <c r="AT40" s="213"/>
      <c r="AU40" s="195"/>
      <c r="AV40" s="195"/>
      <c r="AW40" s="195"/>
      <c r="AX40" s="195"/>
      <c r="AY40" s="195"/>
      <c r="AZ40" s="195"/>
      <c r="BA40" s="195"/>
      <c r="BB40" s="195"/>
      <c r="BC40" s="195"/>
      <c r="BD40" s="195"/>
      <c r="BE40" s="195"/>
      <c r="BF40" s="195"/>
      <c r="BG40" s="195"/>
    </row>
    <row r="41" spans="3:59" ht="15" customHeight="1" x14ac:dyDescent="0.2">
      <c r="C41" s="224"/>
      <c r="AT41" s="213"/>
      <c r="AU41" s="195"/>
      <c r="AV41" s="195"/>
      <c r="AW41" s="195"/>
      <c r="AX41" s="195"/>
      <c r="AY41" s="195"/>
      <c r="AZ41" s="195"/>
      <c r="BA41" s="195"/>
      <c r="BB41" s="195"/>
      <c r="BC41" s="195"/>
      <c r="BD41" s="195"/>
      <c r="BE41" s="195"/>
      <c r="BF41" s="195"/>
      <c r="BG41" s="195"/>
    </row>
    <row r="42" spans="3:59" ht="15" customHeight="1" x14ac:dyDescent="0.2">
      <c r="C42" s="224"/>
      <c r="AT42" s="213"/>
      <c r="AU42" s="195"/>
      <c r="AV42" s="195"/>
      <c r="AW42" s="195"/>
      <c r="AX42" s="195"/>
      <c r="AY42" s="195"/>
      <c r="AZ42" s="195"/>
      <c r="BA42" s="195"/>
      <c r="BB42" s="195"/>
      <c r="BC42" s="195"/>
      <c r="BD42" s="195"/>
      <c r="BE42" s="195"/>
      <c r="BF42" s="195"/>
      <c r="BG42" s="195"/>
    </row>
    <row r="43" spans="3:59" ht="15" customHeight="1" x14ac:dyDescent="0.2">
      <c r="C43" s="224"/>
      <c r="AT43" s="213"/>
      <c r="AU43" s="195"/>
      <c r="AV43" s="195"/>
      <c r="AW43" s="195"/>
      <c r="AX43" s="195"/>
      <c r="AY43" s="195"/>
      <c r="AZ43" s="195"/>
      <c r="BA43" s="195"/>
      <c r="BB43" s="195"/>
      <c r="BC43" s="195"/>
      <c r="BD43" s="195"/>
      <c r="BE43" s="195"/>
      <c r="BF43" s="195"/>
      <c r="BG43" s="195"/>
    </row>
    <row r="44" spans="3:59" ht="15" customHeight="1" x14ac:dyDescent="0.2">
      <c r="C44" s="224"/>
      <c r="AT44" s="213"/>
      <c r="AU44" s="195"/>
      <c r="AV44" s="195"/>
      <c r="AW44" s="195"/>
      <c r="AX44" s="195"/>
      <c r="AY44" s="195"/>
      <c r="AZ44" s="195"/>
      <c r="BA44" s="195"/>
      <c r="BB44" s="195"/>
      <c r="BC44" s="195"/>
      <c r="BD44" s="195"/>
      <c r="BE44" s="195"/>
      <c r="BF44" s="195"/>
      <c r="BG44" s="195"/>
    </row>
    <row r="45" spans="3:59" ht="15" customHeight="1" x14ac:dyDescent="0.2">
      <c r="C45" s="511" t="s">
        <v>148</v>
      </c>
      <c r="D45" s="511"/>
      <c r="E45" s="511"/>
      <c r="F45" s="511"/>
      <c r="G45" s="511"/>
      <c r="H45" s="511"/>
      <c r="I45" s="511"/>
      <c r="J45" s="511"/>
      <c r="K45" s="511"/>
      <c r="L45" s="511"/>
      <c r="M45" s="511"/>
      <c r="N45" s="511"/>
      <c r="O45" s="511"/>
      <c r="P45" s="511"/>
      <c r="Q45" s="511"/>
      <c r="R45" s="511"/>
      <c r="S45" s="511"/>
      <c r="T45" s="511"/>
      <c r="U45" s="511"/>
      <c r="V45" s="511"/>
      <c r="W45" s="511"/>
      <c r="X45" s="511"/>
      <c r="Y45" s="511"/>
      <c r="Z45" s="511"/>
      <c r="AA45" s="511"/>
      <c r="AB45" s="511"/>
      <c r="AC45" s="511"/>
      <c r="AD45" s="511"/>
      <c r="AE45" s="511"/>
      <c r="AF45" s="511"/>
      <c r="AG45" s="511"/>
      <c r="AH45" s="511"/>
      <c r="AI45" s="511"/>
      <c r="AJ45" s="511"/>
      <c r="AK45" s="511"/>
      <c r="AL45" s="511"/>
      <c r="AM45" s="511"/>
      <c r="AN45" s="511"/>
      <c r="AO45" s="511"/>
      <c r="AP45" s="511"/>
      <c r="AQ45" s="511"/>
      <c r="AT45" s="213"/>
      <c r="AU45" s="344" t="s">
        <v>149</v>
      </c>
      <c r="AV45" s="344"/>
      <c r="AW45" s="344"/>
      <c r="AX45" s="344"/>
      <c r="AY45" s="344"/>
      <c r="AZ45" s="344"/>
      <c r="BA45" s="344"/>
      <c r="BB45" s="344"/>
      <c r="BC45" s="195"/>
      <c r="BD45" s="195"/>
      <c r="BE45" s="195"/>
      <c r="BF45" s="195"/>
      <c r="BG45" s="195"/>
    </row>
    <row r="46" spans="3:59" ht="15" customHeight="1" x14ac:dyDescent="0.2">
      <c r="C46" s="224"/>
      <c r="AT46" s="195"/>
      <c r="AU46" s="195"/>
      <c r="AV46" s="195"/>
      <c r="AW46" s="195"/>
      <c r="AX46" s="195"/>
      <c r="AY46" s="195"/>
      <c r="AZ46" s="195"/>
      <c r="BA46" s="195"/>
      <c r="BB46" s="195"/>
      <c r="BC46" s="195"/>
      <c r="BD46" s="195"/>
      <c r="BE46" s="195"/>
      <c r="BF46" s="195"/>
      <c r="BG46" s="195"/>
    </row>
    <row r="47" spans="3:59" ht="15" customHeight="1" x14ac:dyDescent="0.2">
      <c r="C47" s="224"/>
      <c r="AT47" s="195"/>
      <c r="AU47" s="306" t="s">
        <v>150</v>
      </c>
      <c r="AV47" s="306"/>
      <c r="AW47" s="306"/>
      <c r="AX47" s="307" t="s">
        <v>151</v>
      </c>
      <c r="AY47" s="307"/>
      <c r="AZ47" s="307"/>
      <c r="BA47" s="307"/>
      <c r="BB47" s="308" t="s">
        <v>104</v>
      </c>
      <c r="BC47" s="195"/>
      <c r="BD47" s="195"/>
      <c r="BE47" s="195"/>
      <c r="BF47" s="195"/>
      <c r="BG47" s="195"/>
    </row>
    <row r="48" spans="3:59" ht="15" customHeight="1" x14ac:dyDescent="0.2">
      <c r="C48" s="224"/>
      <c r="AT48" s="195"/>
      <c r="AU48" s="343" t="str">
        <f>IF('Risk- &amp; Hinderanalys'!D7&lt;&gt;"",'Risk- &amp; Hinderanalys'!D7,"")</f>
        <v>Patienten saknar bankid för inloggning på 1177 (86% av befolkningen har bankid)</v>
      </c>
      <c r="AV48" s="343"/>
      <c r="AW48" s="343"/>
      <c r="AX48" s="515" t="str">
        <f>IF('Risk- &amp; Hinderanalys'!G7&lt;&gt;"",'Risk- &amp; Hinderanalys'!G7,"")</f>
        <v>Hindrar nyttohemtagningen</v>
      </c>
      <c r="AY48" s="515"/>
      <c r="AZ48" s="515"/>
      <c r="BA48" s="343"/>
      <c r="BB48" s="305">
        <f>IF('Risk- &amp; Hinderanalys'!I7&lt;&gt;"",'Risk- &amp; Hinderanalys'!I7,"")</f>
        <v>6</v>
      </c>
      <c r="BC48" s="195"/>
      <c r="BD48" s="195"/>
      <c r="BE48" s="195"/>
      <c r="BF48" s="195"/>
    </row>
    <row r="49" spans="3:58" ht="15" customHeight="1" x14ac:dyDescent="0.2">
      <c r="C49" s="224"/>
      <c r="AT49" s="195"/>
      <c r="AU49" s="343" t="str">
        <f>IF('Risk- &amp; Hinderanalys'!D8&lt;&gt;"",'Risk- &amp; Hinderanalys'!D8,"")</f>
        <v>Patienten har inte aktiverat avisering (SMS/e-post) för 1177 inkorgen (70% av befolkningen i Västerbotten har aktivt konto, ca 55% av dessa har avisering)</v>
      </c>
      <c r="AV49" s="343"/>
      <c r="AW49" s="343"/>
      <c r="AX49" s="500" t="str">
        <f>IF('Risk- &amp; Hinderanalys'!G8&lt;&gt;"",'Risk- &amp; Hinderanalys'!G8,"")</f>
        <v>Hindrar nyttohemtagningen</v>
      </c>
      <c r="AY49" s="500"/>
      <c r="AZ49" s="500"/>
      <c r="BA49" s="500"/>
      <c r="BB49" s="305">
        <f>IF('Risk- &amp; Hinderanalys'!I8&lt;&gt;"",'Risk- &amp; Hinderanalys'!I8,"")</f>
        <v>6</v>
      </c>
      <c r="BC49" s="195"/>
      <c r="BD49" s="195"/>
      <c r="BE49" s="195"/>
      <c r="BF49" s="195"/>
    </row>
    <row r="50" spans="3:58" ht="15" customHeight="1" x14ac:dyDescent="0.2">
      <c r="C50" s="224"/>
      <c r="AT50" s="195"/>
      <c r="AU50" s="343" t="str">
        <f>IF('Risk- &amp; Hinderanalys'!D9&lt;&gt;"",'Risk- &amp; Hinderanalys'!D9,"")</f>
        <v>Begränsad möjlighet för ungdomar 13-17 år att skaffa bankid (olika banker har olika regler, 
67% av ungdomar i detta åldersintervall har bankid)</v>
      </c>
      <c r="AV50" s="343"/>
      <c r="AW50" s="343"/>
      <c r="AX50" s="500" t="str">
        <f>IF('Risk- &amp; Hinderanalys'!G9&lt;&gt;"",'Risk- &amp; Hinderanalys'!G9,"")</f>
        <v>Hindrar nyttohemtagningen</v>
      </c>
      <c r="AY50" s="500"/>
      <c r="AZ50" s="500"/>
      <c r="BA50" s="500"/>
      <c r="BB50" s="305">
        <f>IF('Risk- &amp; Hinderanalys'!I9&lt;&gt;"",'Risk- &amp; Hinderanalys'!I9,"")</f>
        <v>9</v>
      </c>
      <c r="BC50" s="195"/>
      <c r="BD50" s="195"/>
      <c r="BE50" s="195"/>
      <c r="BF50" s="195"/>
    </row>
    <row r="51" spans="3:58" ht="15" customHeight="1" x14ac:dyDescent="0.2">
      <c r="C51" s="224"/>
      <c r="AT51" s="195"/>
      <c r="AU51" s="343" t="str">
        <f>IF('Risk- &amp; Hinderanalys'!D10&lt;&gt;"",'Risk- &amp; Hinderanalys'!D10,"")</f>
        <v>Om kostnader belastar verksamheterna kan de avstå från att utveckla digitala patientenkäter</v>
      </c>
      <c r="AV51" s="343"/>
      <c r="AW51" s="343"/>
      <c r="AX51" s="500" t="str">
        <f>IF('Risk- &amp; Hinderanalys'!G10&lt;&gt;"",'Risk- &amp; Hinderanalys'!G10,"")</f>
        <v>Hindrar nyttohemtagningen</v>
      </c>
      <c r="AY51" s="500"/>
      <c r="AZ51" s="500"/>
      <c r="BA51" s="500"/>
      <c r="BB51" s="305">
        <f>IF('Risk- &amp; Hinderanalys'!I10&lt;&gt;"",'Risk- &amp; Hinderanalys'!I10,"")</f>
        <v>6</v>
      </c>
      <c r="BC51" s="195"/>
      <c r="BD51" s="195"/>
      <c r="BE51" s="195"/>
      <c r="BF51" s="195"/>
    </row>
    <row r="52" spans="3:58" ht="15" customHeight="1" x14ac:dyDescent="0.2">
      <c r="C52" s="224"/>
      <c r="AT52" s="195"/>
      <c r="AU52" s="343" t="str">
        <f>IF('Risk- &amp; Hinderanalys'!D11&lt;&gt;"",'Risk- &amp; Hinderanalys'!D11,"")</f>
        <v xml:space="preserve">Medarbetare tar inte till sig det nya arbetssättet med digitala patientenkäter </v>
      </c>
      <c r="AV52" s="343"/>
      <c r="AW52" s="343"/>
      <c r="AX52" s="500" t="str">
        <f>IF('Risk- &amp; Hinderanalys'!G11&lt;&gt;"",'Risk- &amp; Hinderanalys'!G11,"")</f>
        <v>Hindrar nyttohemtagningen</v>
      </c>
      <c r="AY52" s="500"/>
      <c r="AZ52" s="500"/>
      <c r="BA52" s="500"/>
      <c r="BB52" s="305">
        <f>IF('Risk- &amp; Hinderanalys'!I11&lt;&gt;"",'Risk- &amp; Hinderanalys'!I11,"")</f>
        <v>6</v>
      </c>
      <c r="BC52" s="195"/>
      <c r="BD52" s="195"/>
      <c r="BE52" s="195"/>
      <c r="BF52" s="195"/>
    </row>
    <row r="53" spans="3:58" ht="15" customHeight="1" x14ac:dyDescent="0.2">
      <c r="C53" s="224"/>
      <c r="AT53" s="195"/>
      <c r="AU53" s="500" t="str">
        <f>IF('Risk- &amp; Hinderanalys'!D12&lt;&gt;"",'Risk- &amp; Hinderanalys'!D12,"")</f>
        <v/>
      </c>
      <c r="AV53" s="500"/>
      <c r="AW53" s="343"/>
      <c r="AX53" s="500" t="str">
        <f>IF('Risk- &amp; Hinderanalys'!G12&lt;&gt;"",'Risk- &amp; Hinderanalys'!G12,"")</f>
        <v/>
      </c>
      <c r="AY53" s="500"/>
      <c r="AZ53" s="500"/>
      <c r="BA53" s="500"/>
      <c r="BB53" s="305" t="str">
        <f>IF('Risk- &amp; Hinderanalys'!I12&lt;&gt;"",'Risk- &amp; Hinderanalys'!I12,"")</f>
        <v/>
      </c>
      <c r="BC53" s="195"/>
      <c r="BD53" s="195"/>
      <c r="BE53" s="195"/>
      <c r="BF53" s="195"/>
    </row>
    <row r="54" spans="3:58" ht="15" customHeight="1" x14ac:dyDescent="0.2">
      <c r="C54" s="224"/>
      <c r="AT54" s="195"/>
      <c r="AU54" s="500" t="str">
        <f>IF('Risk- &amp; Hinderanalys'!D13&lt;&gt;"",'Risk- &amp; Hinderanalys'!D13,"")</f>
        <v/>
      </c>
      <c r="AV54" s="500"/>
      <c r="AW54" s="343"/>
      <c r="AX54" s="500" t="str">
        <f>IF('Risk- &amp; Hinderanalys'!G13&lt;&gt;"",'Risk- &amp; Hinderanalys'!G13,"")</f>
        <v/>
      </c>
      <c r="AY54" s="500"/>
      <c r="AZ54" s="500"/>
      <c r="BA54" s="500"/>
      <c r="BB54" s="305" t="str">
        <f>IF('Risk- &amp; Hinderanalys'!I13&lt;&gt;"",'Risk- &amp; Hinderanalys'!I13,"")</f>
        <v/>
      </c>
      <c r="BC54" s="195"/>
      <c r="BD54" s="195"/>
      <c r="BE54" s="195"/>
      <c r="BF54" s="195"/>
    </row>
    <row r="55" spans="3:58" ht="15" customHeight="1" x14ac:dyDescent="0.2">
      <c r="C55" s="224"/>
      <c r="AT55" s="195"/>
      <c r="AU55" s="500" t="str">
        <f>IF('Risk- &amp; Hinderanalys'!D14&lt;&gt;"",'Risk- &amp; Hinderanalys'!D14,"")</f>
        <v/>
      </c>
      <c r="AV55" s="500"/>
      <c r="AW55" s="343"/>
      <c r="AX55" s="500" t="str">
        <f>IF('Risk- &amp; Hinderanalys'!G14&lt;&gt;"",'Risk- &amp; Hinderanalys'!G14,"")</f>
        <v/>
      </c>
      <c r="AY55" s="500"/>
      <c r="AZ55" s="500"/>
      <c r="BA55" s="500"/>
      <c r="BB55" s="305" t="str">
        <f>IF('Risk- &amp; Hinderanalys'!I14&lt;&gt;"",'Risk- &amp; Hinderanalys'!I14,"")</f>
        <v/>
      </c>
      <c r="BC55" s="195"/>
      <c r="BD55" s="195"/>
      <c r="BE55" s="195"/>
      <c r="BF55" s="195"/>
    </row>
    <row r="56" spans="3:58" ht="15" customHeight="1" x14ac:dyDescent="0.2">
      <c r="C56" s="224"/>
      <c r="AT56" s="195"/>
      <c r="AU56" s="500" t="str">
        <f>IF('Risk- &amp; Hinderanalys'!D15&lt;&gt;"",'Risk- &amp; Hinderanalys'!D15,"")</f>
        <v/>
      </c>
      <c r="AV56" s="500"/>
      <c r="AW56" s="343"/>
      <c r="AX56" s="500" t="str">
        <f>IF('Risk- &amp; Hinderanalys'!G15&lt;&gt;"",'Risk- &amp; Hinderanalys'!G15,"")</f>
        <v/>
      </c>
      <c r="AY56" s="500"/>
      <c r="AZ56" s="500"/>
      <c r="BA56" s="500"/>
      <c r="BB56" s="305" t="str">
        <f>IF('Risk- &amp; Hinderanalys'!I15&lt;&gt;"",'Risk- &amp; Hinderanalys'!I15,"")</f>
        <v/>
      </c>
      <c r="BC56" s="195"/>
      <c r="BD56" s="195"/>
      <c r="BE56" s="195"/>
      <c r="BF56" s="195"/>
    </row>
    <row r="57" spans="3:58" ht="15" customHeight="1" x14ac:dyDescent="0.2">
      <c r="C57" s="224"/>
      <c r="AT57" s="195"/>
      <c r="AU57" s="500" t="str">
        <f>IF('Risk- &amp; Hinderanalys'!D16&lt;&gt;"",'Risk- &amp; Hinderanalys'!D16,"")</f>
        <v/>
      </c>
      <c r="AV57" s="500"/>
      <c r="AW57" s="343"/>
      <c r="AX57" s="500" t="str">
        <f>IF('Risk- &amp; Hinderanalys'!G16&lt;&gt;"",'Risk- &amp; Hinderanalys'!G16,"")</f>
        <v/>
      </c>
      <c r="AY57" s="500"/>
      <c r="AZ57" s="500"/>
      <c r="BA57" s="500"/>
      <c r="BB57" s="305" t="str">
        <f>IF('Risk- &amp; Hinderanalys'!I16&lt;&gt;"",'Risk- &amp; Hinderanalys'!I16,"")</f>
        <v/>
      </c>
      <c r="BC57" s="195"/>
      <c r="BD57" s="195"/>
      <c r="BE57" s="195"/>
      <c r="BF57" s="195"/>
    </row>
    <row r="58" spans="3:58" ht="15" customHeight="1" x14ac:dyDescent="0.2">
      <c r="C58" s="224"/>
      <c r="AT58" s="195"/>
      <c r="AU58" s="500" t="str">
        <f>IF('Risk- &amp; Hinderanalys'!D17&lt;&gt;"",'Risk- &amp; Hinderanalys'!D17,"")</f>
        <v/>
      </c>
      <c r="AV58" s="500"/>
      <c r="AW58" s="343"/>
      <c r="AX58" s="500" t="str">
        <f>IF('Risk- &amp; Hinderanalys'!G17&lt;&gt;"",'Risk- &amp; Hinderanalys'!G17,"")</f>
        <v/>
      </c>
      <c r="AY58" s="500"/>
      <c r="AZ58" s="500"/>
      <c r="BA58" s="500"/>
      <c r="BB58" s="305" t="str">
        <f>IF('Risk- &amp; Hinderanalys'!I17&lt;&gt;"",'Risk- &amp; Hinderanalys'!I17,"")</f>
        <v/>
      </c>
      <c r="BC58" s="195"/>
      <c r="BD58" s="195"/>
      <c r="BE58" s="195"/>
      <c r="BF58" s="195"/>
    </row>
    <row r="59" spans="3:58" ht="15" customHeight="1" x14ac:dyDescent="0.2">
      <c r="C59" s="224"/>
      <c r="AT59" s="195"/>
      <c r="AU59" s="500" t="str">
        <f>IF('Risk- &amp; Hinderanalys'!D18&lt;&gt;"",'Risk- &amp; Hinderanalys'!D18,"")</f>
        <v/>
      </c>
      <c r="AV59" s="500"/>
      <c r="AW59" s="343"/>
      <c r="AX59" s="500" t="str">
        <f>IF('Risk- &amp; Hinderanalys'!G18&lt;&gt;"",'Risk- &amp; Hinderanalys'!G18,"")</f>
        <v/>
      </c>
      <c r="AY59" s="500"/>
      <c r="AZ59" s="500"/>
      <c r="BA59" s="500"/>
      <c r="BB59" s="305" t="str">
        <f>IF('Risk- &amp; Hinderanalys'!I18&lt;&gt;"",'Risk- &amp; Hinderanalys'!I18,"")</f>
        <v/>
      </c>
      <c r="BC59" s="195"/>
      <c r="BD59" s="195"/>
      <c r="BE59" s="195"/>
      <c r="BF59" s="195"/>
    </row>
    <row r="60" spans="3:58" ht="15" customHeight="1" x14ac:dyDescent="0.2">
      <c r="C60" s="514" t="s">
        <v>152</v>
      </c>
      <c r="D60" s="514"/>
      <c r="E60" s="514"/>
      <c r="F60" s="514"/>
      <c r="G60" s="514"/>
      <c r="H60" s="514"/>
      <c r="I60" s="514"/>
      <c r="J60" s="514"/>
      <c r="K60" s="514"/>
      <c r="L60" s="514"/>
      <c r="M60" s="514"/>
      <c r="N60" s="514"/>
      <c r="O60" s="514"/>
      <c r="P60" s="514"/>
      <c r="Q60" s="514"/>
      <c r="R60" s="514"/>
      <c r="S60" s="514"/>
      <c r="T60" s="514"/>
      <c r="U60" s="514"/>
      <c r="V60" s="514"/>
      <c r="X60" s="507" t="s">
        <v>153</v>
      </c>
      <c r="Y60" s="507"/>
      <c r="Z60" s="507"/>
      <c r="AA60" s="507"/>
      <c r="AB60" s="507"/>
      <c r="AC60" s="507"/>
      <c r="AD60" s="507"/>
      <c r="AE60" s="507"/>
      <c r="AF60" s="507"/>
      <c r="AG60" s="507"/>
      <c r="AH60" s="507"/>
      <c r="AI60" s="507"/>
      <c r="AJ60" s="507"/>
      <c r="AK60" s="507"/>
      <c r="AL60" s="507"/>
      <c r="AM60" s="507"/>
      <c r="AN60" s="507"/>
      <c r="AO60" s="507"/>
      <c r="AP60" s="507"/>
      <c r="AQ60" s="507"/>
      <c r="AT60" s="195"/>
      <c r="AU60" s="500" t="str">
        <f>IF('Risk- &amp; Hinderanalys'!D19&lt;&gt;"",'Risk- &amp; Hinderanalys'!D19,"")</f>
        <v/>
      </c>
      <c r="AV60" s="500"/>
      <c r="AW60" s="343"/>
      <c r="AX60" s="500" t="str">
        <f>IF('Risk- &amp; Hinderanalys'!G19&lt;&gt;"",'Risk- &amp; Hinderanalys'!G19,"")</f>
        <v/>
      </c>
      <c r="AY60" s="500"/>
      <c r="AZ60" s="500"/>
      <c r="BA60" s="500"/>
      <c r="BB60" s="305" t="str">
        <f>IF('Risk- &amp; Hinderanalys'!I19&lt;&gt;"",'Risk- &amp; Hinderanalys'!I19,"")</f>
        <v/>
      </c>
      <c r="BC60" s="195"/>
      <c r="BD60" s="195"/>
      <c r="BE60" s="195"/>
      <c r="BF60" s="195"/>
    </row>
    <row r="61" spans="3:58" ht="15" customHeight="1" x14ac:dyDescent="0.2">
      <c r="C61" s="224"/>
      <c r="AT61" s="195"/>
      <c r="AU61" s="500" t="str">
        <f>IF('Risk- &amp; Hinderanalys'!D20&lt;&gt;"",'Risk- &amp; Hinderanalys'!D20,"")</f>
        <v/>
      </c>
      <c r="AV61" s="500"/>
      <c r="AW61" s="343"/>
      <c r="AX61" s="500" t="str">
        <f>IF('Risk- &amp; Hinderanalys'!G20&lt;&gt;"",'Risk- &amp; Hinderanalys'!G20,"")</f>
        <v/>
      </c>
      <c r="AY61" s="500"/>
      <c r="AZ61" s="500"/>
      <c r="BA61" s="500"/>
      <c r="BB61" s="305" t="str">
        <f>IF('Risk- &amp; Hinderanalys'!I20&lt;&gt;"",'Risk- &amp; Hinderanalys'!I20,"")</f>
        <v/>
      </c>
      <c r="BC61" s="195"/>
      <c r="BD61" s="195"/>
      <c r="BE61" s="195"/>
      <c r="BF61" s="195"/>
    </row>
    <row r="62" spans="3:58" ht="15" customHeight="1" x14ac:dyDescent="0.2">
      <c r="C62" s="224"/>
      <c r="AT62" s="195"/>
      <c r="AU62" s="500" t="str">
        <f>IF('Risk- &amp; Hinderanalys'!D21&lt;&gt;"",'Risk- &amp; Hinderanalys'!D21,"")</f>
        <v/>
      </c>
      <c r="AV62" s="500"/>
      <c r="AW62" s="343"/>
      <c r="AX62" s="500" t="str">
        <f>IF('Risk- &amp; Hinderanalys'!G21&lt;&gt;"",'Risk- &amp; Hinderanalys'!G21,"")</f>
        <v/>
      </c>
      <c r="AY62" s="500"/>
      <c r="AZ62" s="500"/>
      <c r="BA62" s="500"/>
      <c r="BB62" s="305" t="str">
        <f>IF('Risk- &amp; Hinderanalys'!I21&lt;&gt;"",'Risk- &amp; Hinderanalys'!I21,"")</f>
        <v/>
      </c>
      <c r="BC62" s="195"/>
      <c r="BD62" s="195"/>
      <c r="BE62" s="195"/>
      <c r="BF62" s="195"/>
    </row>
    <row r="63" spans="3:58" ht="15" customHeight="1" x14ac:dyDescent="0.2">
      <c r="C63" s="224"/>
      <c r="AT63" s="195"/>
      <c r="AU63" s="500" t="str">
        <f>IF('Risk- &amp; Hinderanalys'!D22&lt;&gt;"",'Risk- &amp; Hinderanalys'!D22,"")</f>
        <v/>
      </c>
      <c r="AV63" s="500"/>
      <c r="AW63" s="343"/>
      <c r="AX63" s="500" t="str">
        <f>IF('Risk- &amp; Hinderanalys'!G22&lt;&gt;"",'Risk- &amp; Hinderanalys'!G22,"")</f>
        <v/>
      </c>
      <c r="AY63" s="500"/>
      <c r="AZ63" s="500"/>
      <c r="BA63" s="500"/>
      <c r="BB63" s="305" t="str">
        <f>IF('Risk- &amp; Hinderanalys'!I22&lt;&gt;"",'Risk- &amp; Hinderanalys'!I22,"")</f>
        <v/>
      </c>
      <c r="BC63" s="195"/>
      <c r="BD63" s="195"/>
      <c r="BE63" s="195"/>
      <c r="BF63" s="195"/>
    </row>
    <row r="64" spans="3:58" ht="15" customHeight="1" x14ac:dyDescent="0.2">
      <c r="C64" s="224"/>
      <c r="AT64" s="195"/>
      <c r="AU64" s="500" t="str">
        <f>IF('Risk- &amp; Hinderanalys'!D23&lt;&gt;"",'Risk- &amp; Hinderanalys'!D23,"")</f>
        <v/>
      </c>
      <c r="AV64" s="500"/>
      <c r="AW64" s="343"/>
      <c r="AX64" s="500" t="str">
        <f>IF('Risk- &amp; Hinderanalys'!G23&lt;&gt;"",'Risk- &amp; Hinderanalys'!G23,"")</f>
        <v/>
      </c>
      <c r="AY64" s="500"/>
      <c r="AZ64" s="500"/>
      <c r="BA64" s="500"/>
      <c r="BB64" s="305" t="str">
        <f>IF('Risk- &amp; Hinderanalys'!I23&lt;&gt;"",'Risk- &amp; Hinderanalys'!I23,"")</f>
        <v/>
      </c>
      <c r="BC64" s="195"/>
      <c r="BD64" s="195"/>
      <c r="BE64" s="195"/>
      <c r="BF64" s="195"/>
    </row>
    <row r="65" spans="3:58" ht="15" customHeight="1" x14ac:dyDescent="0.2">
      <c r="C65" s="224"/>
      <c r="AT65" s="195"/>
      <c r="AU65" s="500" t="str">
        <f>IF('Risk- &amp; Hinderanalys'!D24&lt;&gt;"",'Risk- &amp; Hinderanalys'!D24,"")</f>
        <v/>
      </c>
      <c r="AV65" s="500"/>
      <c r="AW65" s="343"/>
      <c r="AX65" s="500" t="str">
        <f>IF('Risk- &amp; Hinderanalys'!G24&lt;&gt;"",'Risk- &amp; Hinderanalys'!G24,"")</f>
        <v/>
      </c>
      <c r="AY65" s="500"/>
      <c r="AZ65" s="500"/>
      <c r="BA65" s="500"/>
      <c r="BB65" s="305" t="str">
        <f>IF('Risk- &amp; Hinderanalys'!I24&lt;&gt;"",'Risk- &amp; Hinderanalys'!I24,"")</f>
        <v/>
      </c>
      <c r="BC65" s="195"/>
      <c r="BD65" s="195"/>
      <c r="BE65" s="195"/>
      <c r="BF65" s="195"/>
    </row>
    <row r="66" spans="3:58" ht="15" customHeight="1" x14ac:dyDescent="0.2">
      <c r="AT66" s="195"/>
      <c r="AU66" s="500" t="str">
        <f>IF('Risk- &amp; Hinderanalys'!D25&lt;&gt;"",'Risk- &amp; Hinderanalys'!D25,"")</f>
        <v/>
      </c>
      <c r="AV66" s="500"/>
      <c r="AW66" s="343"/>
      <c r="AX66" s="500" t="str">
        <f>IF('Risk- &amp; Hinderanalys'!G25&lt;&gt;"",'Risk- &amp; Hinderanalys'!G25,"")</f>
        <v/>
      </c>
      <c r="AY66" s="500"/>
      <c r="AZ66" s="500"/>
      <c r="BA66" s="500"/>
      <c r="BB66" s="305" t="str">
        <f>IF('Risk- &amp; Hinderanalys'!I25&lt;&gt;"",'Risk- &amp; Hinderanalys'!I25,"")</f>
        <v/>
      </c>
      <c r="BC66" s="195"/>
      <c r="BD66" s="195"/>
      <c r="BE66" s="195"/>
      <c r="BF66" s="195"/>
    </row>
    <row r="67" spans="3:58" ht="15" customHeight="1" x14ac:dyDescent="0.2">
      <c r="C67" s="224"/>
      <c r="AT67" s="195"/>
      <c r="AU67" s="499" t="str">
        <f>IF('Risk- &amp; Hinderanalys'!D26&lt;&gt;"",'Risk- &amp; Hinderanalys'!D26,"")</f>
        <v/>
      </c>
      <c r="AV67" s="499"/>
      <c r="AW67" s="342"/>
      <c r="AX67" s="499" t="str">
        <f>IF('Risk- &amp; Hinderanalys'!G26&lt;&gt;"",'Risk- &amp; Hinderanalys'!G26,"")</f>
        <v/>
      </c>
      <c r="AY67" s="499"/>
      <c r="AZ67" s="499"/>
      <c r="BA67" s="499"/>
      <c r="BB67" s="309" t="str">
        <f>IF('Risk- &amp; Hinderanalys'!I26&lt;&gt;"",'Risk- &amp; Hinderanalys'!I26,"")</f>
        <v/>
      </c>
      <c r="BC67" s="195"/>
      <c r="BD67" s="195"/>
      <c r="BE67" s="195"/>
      <c r="BF67" s="195"/>
    </row>
    <row r="68" spans="3:58" ht="15" customHeight="1" x14ac:dyDescent="0.2">
      <c r="C68" s="224"/>
      <c r="AT68" s="195"/>
      <c r="AU68" s="195"/>
      <c r="AV68" s="195"/>
      <c r="AW68" s="195"/>
      <c r="AX68" s="195"/>
      <c r="AY68" s="195"/>
      <c r="AZ68" s="195"/>
      <c r="BA68" s="195"/>
      <c r="BB68" s="195"/>
      <c r="BC68" s="195"/>
      <c r="BD68" s="195"/>
      <c r="BE68" s="195"/>
      <c r="BF68" s="195"/>
    </row>
    <row r="69" spans="3:58" ht="15" customHeight="1" x14ac:dyDescent="0.2">
      <c r="C69" s="224"/>
      <c r="AT69" s="195"/>
      <c r="AU69" s="195"/>
      <c r="AV69" s="195"/>
      <c r="AW69" s="195"/>
      <c r="AX69" s="195"/>
      <c r="AY69" s="195"/>
      <c r="AZ69" s="195"/>
      <c r="BA69" s="195"/>
      <c r="BB69" s="195"/>
      <c r="BC69" s="195"/>
      <c r="BD69" s="195"/>
      <c r="BE69" s="195"/>
      <c r="BF69" s="195"/>
    </row>
    <row r="70" spans="3:58" ht="15" customHeight="1" x14ac:dyDescent="0.2">
      <c r="C70" s="224"/>
      <c r="AT70" s="195"/>
      <c r="AU70" s="195"/>
      <c r="AV70" s="195"/>
      <c r="AW70" s="195"/>
      <c r="AX70" s="195"/>
      <c r="AY70" s="195"/>
      <c r="AZ70" s="195"/>
      <c r="BA70" s="195"/>
      <c r="BB70" s="195"/>
      <c r="BC70" s="195"/>
      <c r="BD70" s="195"/>
      <c r="BE70" s="195"/>
      <c r="BF70" s="195"/>
    </row>
    <row r="71" spans="3:58" ht="15" customHeight="1" x14ac:dyDescent="0.2">
      <c r="C71" s="224"/>
      <c r="AT71" s="195"/>
      <c r="AU71" s="195"/>
      <c r="AV71" s="195"/>
      <c r="AW71" s="195"/>
      <c r="AX71" s="195"/>
      <c r="AY71" s="195"/>
      <c r="AZ71" s="195"/>
      <c r="BA71" s="195"/>
      <c r="BB71" s="195"/>
      <c r="BC71" s="195"/>
      <c r="BD71" s="195"/>
      <c r="BE71" s="195"/>
      <c r="BF71" s="195"/>
    </row>
    <row r="72" spans="3:58" ht="15" customHeight="1" x14ac:dyDescent="0.2">
      <c r="C72" s="224"/>
      <c r="AT72" s="195"/>
      <c r="AU72" s="195"/>
      <c r="AV72" s="195"/>
      <c r="AW72" s="195"/>
      <c r="AX72" s="195"/>
      <c r="AY72" s="195"/>
      <c r="AZ72" s="195"/>
      <c r="BA72" s="195"/>
      <c r="BB72" s="195"/>
      <c r="BC72" s="195"/>
      <c r="BD72" s="195"/>
      <c r="BE72" s="195"/>
      <c r="BF72" s="195"/>
    </row>
    <row r="73" spans="3:58" ht="15" customHeight="1" x14ac:dyDescent="0.2">
      <c r="C73" s="224"/>
      <c r="AT73" s="195"/>
      <c r="AU73" s="195"/>
      <c r="AV73" s="195"/>
      <c r="AW73" s="195"/>
      <c r="AX73" s="195"/>
      <c r="AY73" s="195"/>
      <c r="AZ73" s="195"/>
      <c r="BA73" s="195"/>
      <c r="BB73" s="195"/>
      <c r="BC73" s="195"/>
      <c r="BD73" s="195"/>
      <c r="BE73" s="195"/>
      <c r="BF73" s="195"/>
    </row>
    <row r="74" spans="3:58" ht="15" customHeight="1" x14ac:dyDescent="0.2">
      <c r="C74" s="224"/>
      <c r="AT74" s="195"/>
      <c r="AU74" s="195"/>
      <c r="AV74" s="195"/>
      <c r="AW74" s="195"/>
      <c r="AX74" s="195"/>
      <c r="AY74" s="195"/>
      <c r="AZ74" s="195"/>
      <c r="BA74" s="195"/>
      <c r="BB74" s="195"/>
      <c r="BC74" s="195"/>
      <c r="BD74" s="195"/>
      <c r="BE74" s="195"/>
      <c r="BF74" s="195"/>
    </row>
    <row r="75" spans="3:58" ht="15" customHeight="1" x14ac:dyDescent="0.2">
      <c r="C75" s="224"/>
      <c r="AT75" s="195"/>
      <c r="AU75" s="195"/>
      <c r="AV75" s="195"/>
      <c r="AW75" s="195"/>
      <c r="AX75" s="195"/>
      <c r="AY75" s="195"/>
      <c r="AZ75" s="195"/>
      <c r="BA75" s="195"/>
      <c r="BB75" s="195"/>
      <c r="BC75" s="195"/>
      <c r="BD75" s="195"/>
      <c r="BE75" s="195"/>
      <c r="BF75" s="195"/>
    </row>
    <row r="76" spans="3:58" ht="15" customHeight="1" x14ac:dyDescent="0.2">
      <c r="C76" s="224"/>
      <c r="AT76" s="195"/>
      <c r="AU76" s="195"/>
      <c r="AV76" s="195"/>
      <c r="AW76" s="195"/>
      <c r="AX76" s="195"/>
      <c r="AY76" s="195"/>
      <c r="AZ76" s="195"/>
      <c r="BA76" s="195"/>
      <c r="BB76" s="195"/>
      <c r="BC76" s="195"/>
      <c r="BD76" s="195"/>
      <c r="BE76" s="195"/>
      <c r="BF76" s="195"/>
    </row>
    <row r="77" spans="3:58" ht="15" customHeight="1" x14ac:dyDescent="0.2">
      <c r="C77" s="224"/>
      <c r="AT77" s="195"/>
      <c r="AU77" s="195"/>
      <c r="AV77" s="195"/>
      <c r="AW77" s="195"/>
      <c r="AX77" s="195"/>
      <c r="AY77" s="195"/>
      <c r="AZ77" s="195"/>
      <c r="BA77" s="195"/>
      <c r="BB77" s="195"/>
      <c r="BC77" s="195"/>
      <c r="BD77" s="195"/>
      <c r="BE77" s="195"/>
      <c r="BF77" s="195"/>
    </row>
    <row r="78" spans="3:58" ht="15" customHeight="1" x14ac:dyDescent="0.2">
      <c r="C78" s="507" t="s">
        <v>154</v>
      </c>
      <c r="D78" s="507"/>
      <c r="E78" s="507"/>
      <c r="F78" s="507"/>
      <c r="G78" s="507"/>
      <c r="H78" s="507"/>
      <c r="I78" s="507"/>
      <c r="J78" s="507"/>
      <c r="K78" s="507"/>
      <c r="L78" s="507"/>
      <c r="M78" s="507"/>
      <c r="N78" s="507"/>
      <c r="O78" s="507"/>
      <c r="P78" s="507"/>
      <c r="Q78" s="507"/>
      <c r="R78" s="507"/>
      <c r="S78" s="507"/>
      <c r="T78" s="507"/>
      <c r="U78" s="507"/>
      <c r="V78" s="507"/>
      <c r="X78" s="511" t="s">
        <v>155</v>
      </c>
      <c r="Y78" s="511"/>
      <c r="Z78" s="511"/>
      <c r="AA78" s="511"/>
      <c r="AB78" s="511"/>
      <c r="AC78" s="511"/>
      <c r="AD78" s="511"/>
      <c r="AE78" s="511"/>
      <c r="AF78" s="511"/>
      <c r="AG78" s="511"/>
      <c r="AH78" s="511"/>
      <c r="AI78" s="511"/>
      <c r="AJ78" s="511"/>
      <c r="AK78" s="511"/>
      <c r="AL78" s="511"/>
      <c r="AM78" s="511"/>
      <c r="AN78" s="511"/>
      <c r="AO78" s="511"/>
      <c r="AP78" s="511"/>
      <c r="AQ78" s="511"/>
      <c r="AT78" s="195"/>
      <c r="AU78" s="195"/>
      <c r="AV78" s="195"/>
      <c r="AW78" s="195"/>
      <c r="AX78" s="195"/>
      <c r="AY78" s="195"/>
      <c r="AZ78" s="195"/>
      <c r="BA78" s="195"/>
      <c r="BB78" s="195"/>
      <c r="BC78" s="195"/>
      <c r="BD78" s="195"/>
      <c r="BE78" s="195"/>
      <c r="BF78" s="195"/>
    </row>
    <row r="79" spans="3:58" ht="15" customHeight="1" x14ac:dyDescent="0.2">
      <c r="C79" s="224"/>
      <c r="AT79" s="195"/>
      <c r="AU79" s="195"/>
      <c r="AV79" s="195"/>
      <c r="AW79" s="195"/>
      <c r="AX79" s="195"/>
      <c r="AY79" s="195"/>
      <c r="AZ79" s="195"/>
      <c r="BA79" s="195"/>
      <c r="BB79" s="195"/>
      <c r="BC79" s="195"/>
      <c r="BD79" s="195"/>
      <c r="BE79" s="195"/>
      <c r="BF79" s="195"/>
    </row>
    <row r="80" spans="3:58" ht="15" customHeight="1" x14ac:dyDescent="0.2">
      <c r="C80" s="224"/>
      <c r="AT80" s="195"/>
      <c r="AU80" s="195"/>
      <c r="AV80" s="195"/>
      <c r="AW80" s="195"/>
      <c r="AX80" s="195"/>
      <c r="AY80" s="195"/>
      <c r="AZ80" s="195"/>
      <c r="BA80" s="195"/>
      <c r="BB80" s="195"/>
      <c r="BC80" s="195"/>
      <c r="BD80" s="195"/>
      <c r="BE80" s="195"/>
      <c r="BF80" s="195"/>
    </row>
    <row r="81" spans="3:58" ht="15" customHeight="1" x14ac:dyDescent="0.2">
      <c r="C81" s="224"/>
      <c r="AT81" s="195"/>
      <c r="AU81" s="195"/>
      <c r="AV81" s="195"/>
      <c r="AW81" s="195"/>
      <c r="AX81" s="195"/>
      <c r="AY81" s="195"/>
      <c r="AZ81" s="195"/>
      <c r="BA81" s="195"/>
      <c r="BB81" s="195"/>
      <c r="BC81" s="195"/>
      <c r="BD81" s="195"/>
      <c r="BE81" s="195"/>
      <c r="BF81" s="195"/>
    </row>
    <row r="82" spans="3:58" ht="15" customHeight="1" x14ac:dyDescent="0.2">
      <c r="C82" s="224"/>
      <c r="AT82" s="195"/>
      <c r="AU82" s="195"/>
      <c r="AV82" s="195"/>
      <c r="AW82" s="195"/>
      <c r="AX82" s="195"/>
      <c r="AY82" s="195"/>
      <c r="AZ82" s="195"/>
      <c r="BA82" s="195"/>
      <c r="BB82" s="195"/>
      <c r="BC82" s="195"/>
      <c r="BD82" s="195"/>
      <c r="BE82" s="195"/>
      <c r="BF82" s="195"/>
    </row>
    <row r="83" spans="3:58" ht="15" customHeight="1" x14ac:dyDescent="0.2">
      <c r="C83" s="224"/>
      <c r="AT83" s="195"/>
      <c r="AU83" s="195"/>
      <c r="AV83" s="195"/>
      <c r="AW83" s="195"/>
      <c r="AX83" s="195"/>
      <c r="AY83" s="195"/>
      <c r="AZ83" s="195"/>
      <c r="BA83" s="195"/>
      <c r="BB83" s="195"/>
      <c r="BC83" s="195"/>
      <c r="BD83" s="195"/>
      <c r="BE83" s="195"/>
      <c r="BF83" s="195"/>
    </row>
    <row r="84" spans="3:58" ht="15" customHeight="1" x14ac:dyDescent="0.2">
      <c r="C84" s="224"/>
      <c r="AT84" s="195"/>
      <c r="AU84" s="195"/>
      <c r="AV84" s="195"/>
      <c r="AW84" s="195"/>
      <c r="AX84" s="195"/>
      <c r="AY84" s="195"/>
      <c r="AZ84" s="195"/>
      <c r="BA84" s="195"/>
      <c r="BB84" s="195"/>
      <c r="BC84" s="195"/>
      <c r="BD84" s="195"/>
      <c r="BE84" s="195"/>
      <c r="BF84" s="195"/>
    </row>
    <row r="85" spans="3:58" ht="15" customHeight="1" x14ac:dyDescent="0.2">
      <c r="C85" s="224"/>
      <c r="AT85" s="195"/>
      <c r="AU85" s="195"/>
      <c r="AV85" s="195"/>
      <c r="AW85" s="195"/>
      <c r="AX85" s="195"/>
      <c r="AY85" s="195"/>
      <c r="AZ85" s="195"/>
      <c r="BA85" s="195"/>
      <c r="BB85" s="195"/>
      <c r="BC85" s="195"/>
      <c r="BD85" s="195"/>
      <c r="BE85" s="195"/>
      <c r="BF85" s="195"/>
    </row>
    <row r="86" spans="3:58" ht="15" customHeight="1" x14ac:dyDescent="0.2">
      <c r="C86" s="224"/>
      <c r="AT86" s="195"/>
      <c r="AU86" s="195"/>
      <c r="AV86" s="195"/>
      <c r="AW86" s="195"/>
      <c r="AX86" s="195"/>
      <c r="AY86" s="195"/>
      <c r="AZ86" s="195"/>
      <c r="BA86" s="195"/>
      <c r="BB86" s="195"/>
      <c r="BC86" s="195"/>
      <c r="BD86" s="195"/>
      <c r="BE86" s="195"/>
      <c r="BF86" s="195"/>
    </row>
    <row r="87" spans="3:58" ht="15" customHeight="1" x14ac:dyDescent="0.2">
      <c r="C87" s="224"/>
      <c r="AT87" s="195"/>
      <c r="AU87" s="195"/>
      <c r="AV87" s="195"/>
      <c r="AW87" s="195"/>
      <c r="AX87" s="195"/>
      <c r="AY87" s="195"/>
      <c r="AZ87" s="195"/>
      <c r="BA87" s="195"/>
      <c r="BB87" s="195"/>
      <c r="BC87" s="195"/>
      <c r="BD87" s="195"/>
      <c r="BE87" s="195"/>
      <c r="BF87" s="195"/>
    </row>
    <row r="88" spans="3:58" ht="15" customHeight="1" x14ac:dyDescent="0.2">
      <c r="C88" s="224"/>
      <c r="AT88" s="195"/>
      <c r="AU88" s="195"/>
      <c r="AV88" s="195"/>
      <c r="AW88" s="195"/>
      <c r="AX88" s="195"/>
      <c r="AY88" s="195"/>
      <c r="AZ88" s="195"/>
      <c r="BA88" s="195"/>
      <c r="BB88" s="195"/>
      <c r="BC88" s="195"/>
      <c r="BD88" s="195"/>
      <c r="BE88" s="195"/>
      <c r="BF88" s="195"/>
    </row>
    <row r="89" spans="3:58" ht="15" customHeight="1" x14ac:dyDescent="0.2">
      <c r="C89" s="224"/>
      <c r="AT89" s="195"/>
      <c r="AU89" s="195"/>
      <c r="AV89" s="195"/>
      <c r="AW89" s="195"/>
      <c r="AX89" s="195"/>
      <c r="AY89" s="195"/>
      <c r="AZ89" s="195"/>
      <c r="BA89" s="195"/>
      <c r="BB89" s="195"/>
      <c r="BC89" s="195"/>
      <c r="BD89" s="195"/>
      <c r="BE89" s="195"/>
      <c r="BF89" s="195"/>
    </row>
    <row r="90" spans="3:58" ht="15" customHeight="1" x14ac:dyDescent="0.2">
      <c r="C90" s="224"/>
      <c r="AT90" s="195"/>
      <c r="AU90" s="195"/>
      <c r="AV90" s="195"/>
      <c r="AW90" s="195"/>
      <c r="AX90" s="195"/>
      <c r="AY90" s="195"/>
      <c r="AZ90" s="195"/>
      <c r="BA90" s="195"/>
      <c r="BB90" s="195"/>
      <c r="BC90" s="195"/>
      <c r="BD90" s="195"/>
      <c r="BE90" s="195"/>
      <c r="BF90" s="195"/>
    </row>
    <row r="91" spans="3:58" ht="15" customHeight="1" x14ac:dyDescent="0.2">
      <c r="C91" s="224"/>
      <c r="AT91" s="195"/>
      <c r="AU91" s="195"/>
      <c r="AV91" s="195"/>
      <c r="AW91" s="195"/>
      <c r="AX91" s="195"/>
      <c r="AY91" s="195"/>
      <c r="AZ91" s="195"/>
      <c r="BA91" s="195"/>
      <c r="BB91" s="195"/>
      <c r="BC91" s="195"/>
      <c r="BD91" s="195"/>
      <c r="BE91" s="195"/>
      <c r="BF91" s="195"/>
    </row>
    <row r="92" spans="3:58" ht="15" customHeight="1" x14ac:dyDescent="0.2">
      <c r="AT92" s="195"/>
      <c r="AU92" s="195"/>
      <c r="AV92" s="195"/>
      <c r="AW92" s="195"/>
      <c r="AX92" s="195"/>
      <c r="AY92" s="195"/>
      <c r="AZ92" s="195"/>
      <c r="BA92" s="195"/>
      <c r="BB92" s="195"/>
      <c r="BC92" s="195"/>
      <c r="BD92" s="195"/>
      <c r="BE92" s="195"/>
      <c r="BF92" s="195"/>
    </row>
    <row r="93" spans="3:58" ht="15" customHeight="1" x14ac:dyDescent="0.2">
      <c r="C93" s="507" t="s">
        <v>156</v>
      </c>
      <c r="D93" s="507"/>
      <c r="E93" s="507"/>
      <c r="F93" s="507"/>
      <c r="G93" s="507"/>
      <c r="H93" s="507"/>
      <c r="I93" s="507"/>
      <c r="J93" s="507"/>
      <c r="K93" s="507"/>
      <c r="L93" s="507"/>
      <c r="M93" s="507"/>
      <c r="N93" s="507"/>
      <c r="O93" s="507"/>
      <c r="P93" s="507"/>
      <c r="Q93" s="507"/>
      <c r="R93" s="507"/>
      <c r="S93" s="507"/>
      <c r="T93" s="507"/>
      <c r="U93" s="507"/>
      <c r="V93" s="507"/>
      <c r="X93" s="512"/>
      <c r="Y93" s="512"/>
      <c r="Z93" s="512"/>
      <c r="AA93" s="512"/>
      <c r="AB93" s="512"/>
      <c r="AC93" s="512"/>
      <c r="AD93" s="512"/>
      <c r="AE93" s="512"/>
      <c r="AF93" s="512"/>
      <c r="AG93" s="512"/>
      <c r="AH93" s="512"/>
      <c r="AI93" s="512"/>
      <c r="AJ93" s="512"/>
      <c r="AK93" s="512"/>
      <c r="AL93" s="512"/>
      <c r="AM93" s="512"/>
      <c r="AN93" s="512"/>
      <c r="AO93" s="512"/>
      <c r="AP93" s="512"/>
      <c r="AQ93" s="512"/>
      <c r="AT93" s="195"/>
      <c r="AU93" s="195"/>
      <c r="AV93" s="195"/>
      <c r="AW93" s="195"/>
      <c r="AX93" s="195"/>
      <c r="AY93" s="195"/>
      <c r="AZ93" s="195"/>
      <c r="BA93" s="195"/>
      <c r="BB93" s="195"/>
      <c r="BC93" s="195"/>
      <c r="BD93" s="195"/>
      <c r="BE93" s="195"/>
      <c r="BF93" s="195"/>
    </row>
    <row r="94" spans="3:58" ht="15" customHeight="1" x14ac:dyDescent="0.2">
      <c r="C94" s="249"/>
      <c r="K94"/>
      <c r="L94"/>
      <c r="M94"/>
      <c r="AA94" s="211"/>
      <c r="AB94" s="211"/>
      <c r="AC94" s="211"/>
      <c r="AD94" s="211"/>
      <c r="AE94" s="211"/>
      <c r="AF94" s="211"/>
      <c r="AG94" s="211"/>
      <c r="AH94" s="211"/>
      <c r="AI94" s="211"/>
      <c r="AJ94" s="211"/>
      <c r="AK94" s="211"/>
      <c r="AL94" s="211"/>
      <c r="AT94" s="195"/>
      <c r="AU94" s="195"/>
      <c r="AV94" s="195"/>
      <c r="AW94" s="195"/>
      <c r="AX94" s="195"/>
      <c r="AY94" s="195"/>
      <c r="AZ94" s="195"/>
      <c r="BA94" s="195"/>
      <c r="BB94" s="195"/>
      <c r="BC94" s="195"/>
      <c r="BD94" s="195"/>
      <c r="BE94" s="195"/>
      <c r="BF94" s="195"/>
    </row>
    <row r="95" spans="3:58" ht="15" customHeight="1" x14ac:dyDescent="0.2">
      <c r="C95" s="249"/>
      <c r="K95"/>
      <c r="L95"/>
      <c r="M95"/>
      <c r="AD95" s="247"/>
      <c r="AE95" s="248"/>
      <c r="AM95" s="247"/>
      <c r="AN95" s="248"/>
      <c r="AT95" s="195"/>
      <c r="AU95" s="195"/>
      <c r="AV95" s="195"/>
      <c r="AW95" s="195"/>
      <c r="AX95" s="195"/>
      <c r="AY95" s="195"/>
      <c r="AZ95" s="195"/>
      <c r="BA95" s="195"/>
      <c r="BB95" s="195"/>
      <c r="BC95" s="195"/>
      <c r="BD95" s="195"/>
      <c r="BE95" s="195"/>
      <c r="BF95" s="195"/>
    </row>
    <row r="96" spans="3:58" ht="15" customHeight="1" x14ac:dyDescent="0.2">
      <c r="C96" s="249"/>
      <c r="K96"/>
      <c r="L96"/>
      <c r="M96"/>
      <c r="AD96" s="247"/>
      <c r="AE96" s="248"/>
      <c r="AM96" s="247"/>
      <c r="AN96" s="248"/>
      <c r="AT96" s="195"/>
      <c r="AU96" s="195"/>
      <c r="AV96" s="195"/>
      <c r="AW96" s="195"/>
      <c r="AX96" s="195"/>
      <c r="AY96" s="195"/>
      <c r="AZ96" s="195"/>
      <c r="BA96" s="195"/>
      <c r="BB96" s="195"/>
      <c r="BC96" s="195"/>
      <c r="BD96" s="195"/>
      <c r="BE96" s="195"/>
      <c r="BF96" s="195"/>
    </row>
    <row r="97" spans="3:58" ht="15" customHeight="1" x14ac:dyDescent="0.2">
      <c r="C97" s="249"/>
      <c r="K97"/>
      <c r="L97"/>
      <c r="M97"/>
      <c r="AD97" s="247"/>
      <c r="AE97" s="248"/>
      <c r="AM97" s="247"/>
      <c r="AN97" s="248"/>
      <c r="AT97" s="195"/>
      <c r="AU97" s="195"/>
      <c r="AV97" s="195"/>
      <c r="AW97" s="195"/>
      <c r="AX97" s="195"/>
      <c r="AY97" s="195"/>
      <c r="AZ97" s="195"/>
      <c r="BA97" s="195"/>
      <c r="BB97" s="195"/>
      <c r="BC97" s="195"/>
      <c r="BD97" s="195"/>
      <c r="BE97" s="195"/>
      <c r="BF97" s="195"/>
    </row>
    <row r="98" spans="3:58" ht="15" customHeight="1" x14ac:dyDescent="0.2">
      <c r="C98" s="211"/>
      <c r="D98" s="211"/>
      <c r="E98" s="211"/>
      <c r="F98" s="211"/>
      <c r="G98" s="211"/>
      <c r="H98" s="211"/>
      <c r="I98" s="211"/>
      <c r="J98" s="211"/>
      <c r="K98" s="211"/>
      <c r="L98" s="211"/>
      <c r="M98" s="211"/>
      <c r="N98" s="211"/>
      <c r="O98" s="211"/>
      <c r="AD98" s="247"/>
      <c r="AE98" s="248"/>
      <c r="AM98" s="247"/>
      <c r="AN98" s="248"/>
      <c r="AT98" s="195"/>
      <c r="AU98" s="195"/>
      <c r="AV98" s="195"/>
      <c r="AW98" s="195"/>
      <c r="AX98" s="195"/>
      <c r="AY98" s="195"/>
      <c r="AZ98" s="195"/>
      <c r="BA98" s="195"/>
      <c r="BB98" s="195"/>
      <c r="BC98" s="195"/>
      <c r="BD98" s="195"/>
      <c r="BE98" s="195"/>
      <c r="BF98" s="195"/>
    </row>
    <row r="99" spans="3:58" ht="15" customHeight="1" x14ac:dyDescent="0.2">
      <c r="H99" s="502"/>
      <c r="I99" s="502"/>
      <c r="J99" s="502"/>
      <c r="K99" s="502"/>
      <c r="L99" s="502"/>
      <c r="Q99" s="212"/>
      <c r="U99" s="2"/>
      <c r="W99" s="2"/>
      <c r="Y99"/>
      <c r="Z99"/>
      <c r="AA99"/>
      <c r="AD99" s="247"/>
      <c r="AE99" s="248"/>
      <c r="AM99" s="247"/>
      <c r="AN99" s="248"/>
      <c r="AT99" s="195"/>
      <c r="AU99" s="195"/>
      <c r="AV99" s="195"/>
      <c r="AW99" s="195"/>
      <c r="AX99" s="195"/>
      <c r="AY99" s="195"/>
      <c r="AZ99" s="195"/>
      <c r="BA99" s="195"/>
      <c r="BB99" s="195"/>
      <c r="BC99" s="195"/>
      <c r="BD99" s="195"/>
      <c r="BE99" s="195"/>
      <c r="BF99" s="195"/>
    </row>
    <row r="100" spans="3:58" ht="15" customHeight="1" x14ac:dyDescent="0.2">
      <c r="C100" s="501"/>
      <c r="D100" s="501"/>
      <c r="E100" s="501"/>
      <c r="F100" s="501"/>
      <c r="G100" s="501"/>
      <c r="Q100" s="212"/>
      <c r="Y100"/>
      <c r="Z100"/>
      <c r="AA100"/>
      <c r="AD100" s="247"/>
      <c r="AE100" s="248"/>
      <c r="AM100" s="247"/>
      <c r="AN100" s="248"/>
      <c r="AT100" s="195"/>
      <c r="AU100" s="195"/>
      <c r="AV100" s="195"/>
      <c r="AW100" s="195"/>
      <c r="AX100" s="195"/>
      <c r="AY100" s="195"/>
      <c r="AZ100" s="195"/>
      <c r="BA100" s="195"/>
      <c r="BB100" s="195"/>
      <c r="BC100" s="195"/>
      <c r="BD100" s="195"/>
      <c r="BE100" s="195"/>
      <c r="BF100" s="195"/>
    </row>
    <row r="101" spans="3:58" ht="15" customHeight="1" x14ac:dyDescent="0.2">
      <c r="K101" s="188"/>
      <c r="L101" s="188"/>
      <c r="Q101" s="212"/>
      <c r="Y101"/>
      <c r="Z101"/>
      <c r="AA101"/>
      <c r="AD101" s="247"/>
      <c r="AE101" s="248"/>
      <c r="AM101" s="247"/>
      <c r="AN101" s="248"/>
      <c r="AT101" s="195"/>
      <c r="AU101" s="195"/>
      <c r="AV101" s="195"/>
      <c r="AW101" s="195"/>
      <c r="AX101" s="195"/>
      <c r="AY101" s="195"/>
      <c r="AZ101" s="195"/>
      <c r="BA101" s="195"/>
      <c r="BB101" s="195"/>
      <c r="BC101" s="195"/>
      <c r="BD101" s="195"/>
      <c r="BE101" s="195"/>
      <c r="BF101" s="195"/>
    </row>
    <row r="102" spans="3:58" ht="15" customHeight="1" x14ac:dyDescent="0.2">
      <c r="K102" s="188"/>
      <c r="L102" s="188"/>
      <c r="Y102"/>
      <c r="Z102"/>
      <c r="AA102"/>
      <c r="AD102" s="247"/>
      <c r="AE102" s="248"/>
      <c r="AM102" s="247"/>
      <c r="AN102" s="248"/>
      <c r="AT102" s="195"/>
      <c r="AU102" s="195"/>
      <c r="AV102" s="195"/>
      <c r="AW102" s="195"/>
      <c r="AX102" s="195"/>
      <c r="AY102" s="195"/>
      <c r="AZ102" s="195"/>
      <c r="BA102" s="195"/>
      <c r="BB102" s="195"/>
      <c r="BC102" s="195"/>
      <c r="BD102" s="195"/>
      <c r="BE102" s="195"/>
      <c r="BF102" s="195"/>
    </row>
    <row r="103" spans="3:58" ht="15" customHeight="1" x14ac:dyDescent="0.2">
      <c r="Y103"/>
      <c r="Z103"/>
      <c r="AA103"/>
      <c r="AD103" s="247"/>
      <c r="AE103" s="248"/>
      <c r="AM103" s="247"/>
      <c r="AN103" s="248"/>
      <c r="AT103" s="195"/>
      <c r="AU103" s="195"/>
      <c r="AV103" s="195"/>
      <c r="AW103" s="195"/>
      <c r="AX103" s="195"/>
      <c r="AY103" s="195"/>
      <c r="AZ103" s="195"/>
      <c r="BA103" s="195"/>
      <c r="BB103" s="195"/>
      <c r="BC103" s="195"/>
      <c r="BD103" s="195"/>
      <c r="BE103" s="195"/>
      <c r="BF103" s="195"/>
    </row>
    <row r="104" spans="3:58" ht="15" customHeight="1" x14ac:dyDescent="0.2">
      <c r="Y104"/>
      <c r="Z104"/>
      <c r="AA104"/>
      <c r="AD104" s="247"/>
      <c r="AE104" s="248"/>
      <c r="AM104" s="247"/>
      <c r="AN104" s="248"/>
      <c r="AT104" s="195"/>
      <c r="AU104" s="195"/>
      <c r="AV104" s="195"/>
      <c r="AW104" s="195"/>
      <c r="AX104" s="195"/>
      <c r="AY104" s="195"/>
      <c r="AZ104" s="195"/>
      <c r="BA104" s="195"/>
      <c r="BB104" s="195"/>
      <c r="BC104" s="195"/>
      <c r="BD104" s="195"/>
      <c r="BE104" s="195"/>
      <c r="BF104" s="195"/>
    </row>
    <row r="105" spans="3:58" ht="15" customHeight="1" x14ac:dyDescent="0.2">
      <c r="Y105"/>
      <c r="Z105"/>
      <c r="AA105"/>
      <c r="AT105" s="195"/>
      <c r="AU105" s="195"/>
      <c r="AV105" s="195"/>
      <c r="AW105" s="195"/>
      <c r="AX105" s="195"/>
      <c r="AY105" s="195"/>
      <c r="AZ105" s="195"/>
      <c r="BA105" s="195"/>
      <c r="BB105" s="195"/>
      <c r="BC105" s="195"/>
      <c r="BD105" s="195"/>
      <c r="BE105" s="195"/>
      <c r="BF105" s="195"/>
    </row>
    <row r="106" spans="3:58" ht="15" customHeight="1" x14ac:dyDescent="0.2">
      <c r="C106" s="212"/>
      <c r="Y106"/>
      <c r="Z106"/>
      <c r="AA106"/>
      <c r="AT106" s="195"/>
      <c r="AU106" s="195"/>
      <c r="AV106" s="195"/>
      <c r="AW106" s="195"/>
      <c r="AX106" s="195"/>
      <c r="AY106" s="195"/>
      <c r="AZ106" s="195"/>
      <c r="BA106" s="195"/>
      <c r="BB106" s="195"/>
      <c r="BC106" s="195"/>
      <c r="BD106" s="195"/>
      <c r="BE106" s="195"/>
      <c r="BF106" s="195"/>
    </row>
    <row r="107" spans="3:58" ht="15" customHeight="1" x14ac:dyDescent="0.2">
      <c r="Y107"/>
      <c r="Z107"/>
      <c r="AA107"/>
      <c r="AT107" s="195"/>
      <c r="AU107" s="195"/>
      <c r="AV107" s="195"/>
      <c r="AW107" s="195"/>
      <c r="AX107" s="195"/>
      <c r="AY107" s="195"/>
      <c r="AZ107" s="195"/>
      <c r="BA107" s="195"/>
      <c r="BB107" s="195"/>
      <c r="BC107" s="195"/>
      <c r="BD107" s="195"/>
      <c r="BE107" s="195"/>
      <c r="BF107" s="195"/>
    </row>
    <row r="108" spans="3:58" ht="15" customHeight="1" x14ac:dyDescent="0.2">
      <c r="AT108" s="195"/>
      <c r="AU108" s="195"/>
      <c r="AV108" s="195"/>
      <c r="AW108" s="195"/>
      <c r="AX108" s="195"/>
      <c r="AY108" s="195"/>
      <c r="AZ108" s="195"/>
      <c r="BA108" s="195"/>
      <c r="BB108" s="195"/>
      <c r="BC108" s="195"/>
      <c r="BD108" s="195"/>
      <c r="BE108" s="195"/>
      <c r="BF108" s="195"/>
    </row>
    <row r="109" spans="3:58" x14ac:dyDescent="0.2">
      <c r="AT109" s="195"/>
      <c r="AU109" s="195"/>
      <c r="AV109" s="195"/>
      <c r="AW109" s="195"/>
      <c r="AX109" s="195"/>
      <c r="AY109" s="195"/>
      <c r="AZ109" s="195"/>
      <c r="BA109" s="195"/>
      <c r="BB109" s="195"/>
      <c r="BC109" s="195"/>
      <c r="BD109" s="195"/>
      <c r="BE109" s="195"/>
      <c r="BF109" s="195"/>
    </row>
    <row r="110" spans="3:58" x14ac:dyDescent="0.2">
      <c r="AH110" s="250"/>
      <c r="AT110" s="195"/>
      <c r="AU110" s="195"/>
      <c r="AV110" s="195"/>
      <c r="AW110" s="195"/>
      <c r="AX110" s="195"/>
      <c r="AY110" s="195"/>
      <c r="AZ110" s="195"/>
      <c r="BA110" s="195"/>
      <c r="BB110" s="195"/>
      <c r="BC110" s="195"/>
      <c r="BD110" s="195"/>
      <c r="BE110" s="195"/>
      <c r="BF110" s="195"/>
    </row>
  </sheetData>
  <sheetProtection sheet="1" objects="1" scenarios="1" selectLockedCells="1" selectUnlockedCells="1"/>
  <customSheetViews>
    <customSheetView guid="{C2C00746-FA4F-4E5C-AD43-BEA5EA13B936}" scale="90" showGridLines="0" fitToPage="1">
      <pageMargins left="0" right="0" top="0" bottom="0" header="0" footer="0"/>
      <pageSetup paperSize="9" scale="30" orientation="portrait" r:id="rId1"/>
    </customSheetView>
  </customSheetViews>
  <mergeCells count="83">
    <mergeCell ref="AV7:BB7"/>
    <mergeCell ref="AV6:BB6"/>
    <mergeCell ref="AV8:BB8"/>
    <mergeCell ref="AU1:BB1"/>
    <mergeCell ref="AV3:BB5"/>
    <mergeCell ref="C4:I4"/>
    <mergeCell ref="J4:P4"/>
    <mergeCell ref="Q4:W4"/>
    <mergeCell ref="AE3:AJ3"/>
    <mergeCell ref="AK2:AQ2"/>
    <mergeCell ref="AK3:AQ3"/>
    <mergeCell ref="C2:I2"/>
    <mergeCell ref="C3:I3"/>
    <mergeCell ref="J2:P2"/>
    <mergeCell ref="J3:P3"/>
    <mergeCell ref="Q2:W2"/>
    <mergeCell ref="AE2:AJ2"/>
    <mergeCell ref="Q6:W6"/>
    <mergeCell ref="X6:AD6"/>
    <mergeCell ref="X7:AD7"/>
    <mergeCell ref="X2:AD2"/>
    <mergeCell ref="X3:AD3"/>
    <mergeCell ref="Q3:W3"/>
    <mergeCell ref="X4:AD4"/>
    <mergeCell ref="J8:P8"/>
    <mergeCell ref="Q8:W8"/>
    <mergeCell ref="C60:V60"/>
    <mergeCell ref="C27:V27"/>
    <mergeCell ref="AX48:AZ48"/>
    <mergeCell ref="AX49:BA49"/>
    <mergeCell ref="AX50:BA50"/>
    <mergeCell ref="AX51:BA51"/>
    <mergeCell ref="AX52:BA52"/>
    <mergeCell ref="AV9:BE9"/>
    <mergeCell ref="AU10:BF10"/>
    <mergeCell ref="AU58:AV58"/>
    <mergeCell ref="AU59:AV59"/>
    <mergeCell ref="AX53:BA53"/>
    <mergeCell ref="AU53:AV53"/>
    <mergeCell ref="J6:P6"/>
    <mergeCell ref="J7:P7"/>
    <mergeCell ref="C93:V93"/>
    <mergeCell ref="X8:AD8"/>
    <mergeCell ref="C6:I6"/>
    <mergeCell ref="C7:I7"/>
    <mergeCell ref="X27:AQ27"/>
    <mergeCell ref="C78:V78"/>
    <mergeCell ref="X78:AQ78"/>
    <mergeCell ref="C45:AQ45"/>
    <mergeCell ref="X93:AQ93"/>
    <mergeCell ref="Q7:W7"/>
    <mergeCell ref="C10:V10"/>
    <mergeCell ref="X10:AQ10"/>
    <mergeCell ref="X60:AQ60"/>
    <mergeCell ref="C8:I8"/>
    <mergeCell ref="C100:G100"/>
    <mergeCell ref="H99:L99"/>
    <mergeCell ref="AX54:BA54"/>
    <mergeCell ref="AX55:BA55"/>
    <mergeCell ref="AX56:BA56"/>
    <mergeCell ref="AU54:AV54"/>
    <mergeCell ref="AU55:AV55"/>
    <mergeCell ref="AU56:AV56"/>
    <mergeCell ref="AX57:BA57"/>
    <mergeCell ref="AX58:BA58"/>
    <mergeCell ref="AX59:BA59"/>
    <mergeCell ref="AU57:AV57"/>
    <mergeCell ref="AX64:BA64"/>
    <mergeCell ref="AX65:BA65"/>
    <mergeCell ref="AX60:BA60"/>
    <mergeCell ref="AX61:BA61"/>
    <mergeCell ref="AX62:BA62"/>
    <mergeCell ref="AU60:AV60"/>
    <mergeCell ref="AU61:AV61"/>
    <mergeCell ref="AU62:AV62"/>
    <mergeCell ref="AU66:AV66"/>
    <mergeCell ref="AU67:AV67"/>
    <mergeCell ref="AU63:AV63"/>
    <mergeCell ref="AX63:BA63"/>
    <mergeCell ref="AU64:AV64"/>
    <mergeCell ref="AU65:AV65"/>
    <mergeCell ref="AX66:BA66"/>
    <mergeCell ref="AX67:BA67"/>
  </mergeCells>
  <dataValidations disablePrompts="1" count="7">
    <dataValidation allowBlank="1" showInputMessage="1" showErrorMessage="1" promptTitle="Definition" prompt="Summan av samtliga angivna kostnader oberoende av kalkylperiod_x000a_" sqref="C3" xr:uid="{00000000-0002-0000-0800-000000000000}"/>
    <dataValidation allowBlank="1" showInputMessage="1" showErrorMessage="1" promptTitle="Definition" prompt="Payback beräknas till det år då det ackumulerade kassaflödet är positivt samt där det ackumulerade kassaflödet för alla framtida år också är positivt" sqref="AK3:AK4 AK8" xr:uid="{00000000-0002-0000-0800-000001000000}"/>
    <dataValidation allowBlank="1" showInputMessage="1" showErrorMessage="1" promptTitle="Definition" prompt="Differensen mellan Total Nytta och Total Kostnad." sqref="Q3" xr:uid="{00000000-0002-0000-0800-000002000000}"/>
    <dataValidation allowBlank="1" showErrorMessage="1" promptTitle="Definition" prompt="Beräknas som summan av riskbetyg (normerad sannolikhet*påverkan) för tid, kostnad och nytta för samtliga angivna risker, oberoende av riskkategori._x000a_Exempel: 40 riskpoäng motsvarar 10 st. nivå 4-risker eller 20 st. nivå 2-risker." sqref="X7" xr:uid="{00000000-0002-0000-0800-000003000000}"/>
    <dataValidation allowBlank="1" showErrorMessage="1" promptTitle="Definition" prompt="Summan av samtliga angivna kostnader oberoende av kalkylperiod_x000a_" sqref="C4:AD4 C8:AD8" xr:uid="{00000000-0002-0000-0800-000004000000}"/>
    <dataValidation allowBlank="1" showInputMessage="1" showErrorMessage="1" prompt="Summan av riskpoäng (sannolikhet*konsekvens) per kategori och tid/kostnad/nytta." sqref="AA94:AL94" xr:uid="{00000000-0002-0000-0800-000005000000}"/>
    <dataValidation type="custom" allowBlank="1" showInputMessage="1" showErrorMessage="1" sqref="AU4 BC4:CI4" xr:uid="{00000000-0002-0000-0800-000006000000}">
      <formula1>FörändringsinsatsensTitel</formula1>
    </dataValidation>
  </dataValidations>
  <pageMargins left="0.25" right="0.25" top="0.75" bottom="0.75" header="0.3" footer="0.3"/>
  <pageSetup paperSize="8" scale="5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9218" r:id="rId5" name="Button 2">
              <controlPr defaultSize="0" print="0" autoFill="0" autoPict="0" macro="[0]!Uppdatera">
                <anchor moveWithCells="1" sizeWithCells="1">
                  <from>
                    <xdr:col>55</xdr:col>
                    <xdr:colOff>266700</xdr:colOff>
                    <xdr:row>0</xdr:row>
                    <xdr:rowOff>266700</xdr:rowOff>
                  </from>
                  <to>
                    <xdr:col>57</xdr:col>
                    <xdr:colOff>546100</xdr:colOff>
                    <xdr:row>1</xdr:row>
                    <xdr:rowOff>127000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23D93D52-4980-483D-A951-743DACBDA9B7}">
            <xm:f>OR(AV$12&lt;Grunddata!$D$12, AV$12&gt;=Grunddata!$D$12+Grunddata!$D$13)</xm:f>
            <x14:dxf>
              <font>
                <b val="0"/>
                <i/>
                <color theme="1" tint="0.499984740745262"/>
              </font>
            </x14:dxf>
          </x14:cfRule>
          <xm:sqref>AV12:BE12</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C2AE25D2DEA0CC4587843158A881C96C" ma:contentTypeVersion="4" ma:contentTypeDescription="Skapa ett nytt dokument." ma:contentTypeScope="" ma:versionID="92fbdbffc4b307736b43e67ed1c9eac8">
  <xsd:schema xmlns:xsd="http://www.w3.org/2001/XMLSchema" xmlns:xs="http://www.w3.org/2001/XMLSchema" xmlns:p="http://schemas.microsoft.com/office/2006/metadata/properties" xmlns:ns2="904d7d16-6d63-4139-8251-28550c93ad82" xmlns:ns3="76758996-8b65-4cf1-a07c-491ca168c53b" targetNamespace="http://schemas.microsoft.com/office/2006/metadata/properties" ma:root="true" ma:fieldsID="ceb97897f1c850d2ed065931f80d14ac" ns2:_="" ns3:_="">
    <xsd:import namespace="904d7d16-6d63-4139-8251-28550c93ad82"/>
    <xsd:import namespace="76758996-8b65-4cf1-a07c-491ca168c53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4d7d16-6d63-4139-8251-28550c93ad8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6758996-8b65-4cf1-a07c-491ca168c53b" elementFormDefault="qualified">
    <xsd:import namespace="http://schemas.microsoft.com/office/2006/documentManagement/types"/>
    <xsd:import namespace="http://schemas.microsoft.com/office/infopath/2007/PartnerControls"/>
    <xsd:element name="SharedWithUsers" ma:index="10"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at med informa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57F7A2B-A99B-4865-B031-48FCF35E8401}">
  <ds:schemaRefs>
    <ds:schemaRef ds:uri="http://schemas.microsoft.com/sharepoint/v3/contenttype/forms"/>
  </ds:schemaRefs>
</ds:datastoreItem>
</file>

<file path=customXml/itemProps2.xml><?xml version="1.0" encoding="utf-8"?>
<ds:datastoreItem xmlns:ds="http://schemas.openxmlformats.org/officeDocument/2006/customXml" ds:itemID="{5B470EBE-E57B-48AE-B44C-5F315DB8E932}">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76758996-8b65-4cf1-a07c-491ca168c53b"/>
    <ds:schemaRef ds:uri="904d7d16-6d63-4139-8251-28550c93ad82"/>
    <ds:schemaRef ds:uri="http://www.w3.org/XML/1998/namespace"/>
    <ds:schemaRef ds:uri="http://purl.org/dc/dcmitype/"/>
  </ds:schemaRefs>
</ds:datastoreItem>
</file>

<file path=customXml/itemProps3.xml><?xml version="1.0" encoding="utf-8"?>
<ds:datastoreItem xmlns:ds="http://schemas.openxmlformats.org/officeDocument/2006/customXml" ds:itemID="{A140F54F-C88B-49E7-BF9F-89846B0A04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4d7d16-6d63-4139-8251-28550c93ad82"/>
    <ds:schemaRef ds:uri="76758996-8b65-4cf1-a07c-491ca168c53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Kalkylblad</vt:lpstr>
      </vt:variant>
      <vt:variant>
        <vt:i4>11</vt:i4>
      </vt:variant>
      <vt:variant>
        <vt:lpstr>Namngivna områden</vt:lpstr>
      </vt:variant>
      <vt:variant>
        <vt:i4>47</vt:i4>
      </vt:variant>
    </vt:vector>
  </HeadingPairs>
  <TitlesOfParts>
    <vt:vector size="58" baseType="lpstr">
      <vt:lpstr>Intro</vt:lpstr>
      <vt:lpstr>Grunddata</vt:lpstr>
      <vt:lpstr>Ekonomiska nyttor</vt:lpstr>
      <vt:lpstr>Kvalitativa nyttor</vt:lpstr>
      <vt:lpstr>Kostnader</vt:lpstr>
      <vt:lpstr>Angelägenhet</vt:lpstr>
      <vt:lpstr>Genomförbarhet</vt:lpstr>
      <vt:lpstr>Risk- &amp; Hinderanalys</vt:lpstr>
      <vt:lpstr>Business Case</vt:lpstr>
      <vt:lpstr>-Admin-</vt:lpstr>
      <vt:lpstr>-Kalkyldata-</vt:lpstr>
      <vt:lpstr>Angelägenhet</vt:lpstr>
      <vt:lpstr>Extern_kostnad_per_timme</vt:lpstr>
      <vt:lpstr>Externt_värde_per_timme</vt:lpstr>
      <vt:lpstr>GenomförbarhetMinskande</vt:lpstr>
      <vt:lpstr>GenomförbarhetÖkande</vt:lpstr>
      <vt:lpstr>Intern_kostnad_per_timme</vt:lpstr>
      <vt:lpstr>Internt_värde_per_timme</vt:lpstr>
      <vt:lpstr>Intressenter</vt:lpstr>
      <vt:lpstr>IntressentKategori</vt:lpstr>
      <vt:lpstr>KalkylAnsvarig</vt:lpstr>
      <vt:lpstr>KalkylDatum</vt:lpstr>
      <vt:lpstr>Kalkylperiod</vt:lpstr>
      <vt:lpstr>Kalkylränta</vt:lpstr>
      <vt:lpstr>KalkylVersion</vt:lpstr>
      <vt:lpstr>Konsekvens</vt:lpstr>
      <vt:lpstr>KonsekvensKategori</vt:lpstr>
      <vt:lpstr>KostnadEnhet</vt:lpstr>
      <vt:lpstr>KostnadEnhetExternaTimmar</vt:lpstr>
      <vt:lpstr>KostnadEnhetInternaTimmar</vt:lpstr>
      <vt:lpstr>KostnadEnhetTKR</vt:lpstr>
      <vt:lpstr>KostnadKostnadstyp</vt:lpstr>
      <vt:lpstr>NPV</vt:lpstr>
      <vt:lpstr>NyttaBetydelse</vt:lpstr>
      <vt:lpstr>NyttaEnhet</vt:lpstr>
      <vt:lpstr>NyttaEnhetExternaTimmar</vt:lpstr>
      <vt:lpstr>NyttaEnhetInternaTimmar</vt:lpstr>
      <vt:lpstr>NyttaEnhetTKR</vt:lpstr>
      <vt:lpstr>NyttaKvalitativKlassificering</vt:lpstr>
      <vt:lpstr>NyttaKvantitativKlassificering</vt:lpstr>
      <vt:lpstr>Payback</vt:lpstr>
      <vt:lpstr>Riskkategori</vt:lpstr>
      <vt:lpstr>SammantagetRiskBedömning</vt:lpstr>
      <vt:lpstr>Sannolikhet</vt:lpstr>
      <vt:lpstr>Startår</vt:lpstr>
      <vt:lpstr>TotalAngelägenhet</vt:lpstr>
      <vt:lpstr>TotalGenomförbarhet</vt:lpstr>
      <vt:lpstr>TotalKostnad</vt:lpstr>
      <vt:lpstr>TotalNettoNytta</vt:lpstr>
      <vt:lpstr>TotalNytta</vt:lpstr>
      <vt:lpstr>Angelägenhet!Utskriftsområde</vt:lpstr>
      <vt:lpstr>'Business Case'!Utskriftsområde</vt:lpstr>
      <vt:lpstr>'Ekonomiska nyttor'!Utskriftsområde</vt:lpstr>
      <vt:lpstr>Genomförbarhet!Utskriftsområde</vt:lpstr>
      <vt:lpstr>Intro!Utskriftsområde</vt:lpstr>
      <vt:lpstr>Kostnader!Utskriftsområde</vt:lpstr>
      <vt:lpstr>'Kvalitativa nyttor'!Utskriftsområde</vt:lpstr>
      <vt:lpstr>'Risk- &amp; Hinderanalys'!Utskriftsområde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Verktyg för business case 2.0-5</dc:title>
  <dc:subject/>
  <dc:creator>Ekonomistyrningsverket (ESV)</dc:creator>
  <cp:keywords/>
  <dc:description/>
  <cp:lastModifiedBy>Jenny Eltes</cp:lastModifiedBy>
  <cp:revision/>
  <cp:lastPrinted>2017-06-08T11:57:51Z</cp:lastPrinted>
  <dcterms:created xsi:type="dcterms:W3CDTF">2013-03-05T17:58:57Z</dcterms:created>
  <dcterms:modified xsi:type="dcterms:W3CDTF">2020-02-07T12:34:47Z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0x010100C2AE25D2DEA0CC4587843158A881C96C</vt:lpwstr>
  </property>
</Properties>
</file>