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6.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7.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Roadmaps/Säker digital kommunikation (SDK)/"/>
    </mc:Choice>
  </mc:AlternateContent>
  <xr:revisionPtr revIDLastSave="8450" documentId="13_ncr:1_{B219D117-4554-4557-9A97-83284E20A1E5}" xr6:coauthVersionLast="47" xr6:coauthVersionMax="47" xr10:uidLastSave="{B8FFB277-0A6D-4F42-9B96-28951222025A}"/>
  <bookViews>
    <workbookView xWindow="-120" yWindow="-120" windowWidth="29040" windowHeight="15840" firstSheet="1" activeTab="1" xr2:uid="{470346C0-073B-4A4F-8601-599E6304580E}"/>
  </bookViews>
  <sheets>
    <sheet name="Kommundata" sheetId="37" r:id="rId1"/>
    <sheet name="Start" sheetId="14" r:id="rId2"/>
    <sheet name="Lista verksamheter" sheetId="31" r:id="rId3"/>
    <sheet name="Lista processer" sheetId="33" r:id="rId4"/>
    <sheet name="Uppskatta kostnader" sheetId="35" r:id="rId5"/>
    <sheet name="Lista ej värderade" sheetId="30" r:id="rId6"/>
    <sheet name="Nyttokalkyl" sheetId="8" r:id="rId7"/>
    <sheet name="SDK Nyckeltal" sheetId="36" r:id="rId8"/>
    <sheet name="Nyttor" sheetId="18" state="hidden" r:id="rId9"/>
    <sheet name="Kostnader" sheetId="25" state="hidden" r:id="rId10"/>
    <sheet name="Grafunderlag" sheetId="7" state="hidden" r:id="rId11"/>
    <sheet name="Dynamisk text" sheetId="28" state="hidden" r:id="rId12"/>
    <sheet name="Alla nyttor" sheetId="5" state="hidden" r:id="rId13"/>
    <sheet name="Alla kostnader" sheetId="26" state="hidden" r:id="rId14"/>
  </sheets>
  <externalReferences>
    <externalReference r:id="rId15"/>
  </externalReferences>
  <definedNames>
    <definedName name="_xlnm._FilterDatabase" localSheetId="9" hidden="1">Kostnader!$I$1:$N$376</definedName>
    <definedName name="_xlnm._FilterDatabase" localSheetId="8" hidden="1">Nyttor!$I$1:$N$373</definedName>
    <definedName name="Diskonteringsränta" localSheetId="3">[1]Start!$C$10</definedName>
    <definedName name="Diskonteringsränta">Start!$C$30</definedName>
    <definedName name="Slicer_Intressent">#N/A</definedName>
    <definedName name="Slicer_Intressent1">#N/A</definedName>
    <definedName name="Slicer_Kategori1">#N/A</definedName>
    <definedName name="Slicer_Kategori2">#N/A</definedName>
    <definedName name="Slicer_Namn">#N/A</definedName>
    <definedName name="Slicer_Namn1">#N/A</definedName>
    <definedName name="Slicer_Värderade">#N/A</definedName>
    <definedName name="Slicer_Värderade1">#N/A</definedName>
    <definedName name="Startår" localSheetId="3">[1]Start!$C$7</definedName>
    <definedName name="Startår">Start!$C$13</definedName>
  </definedNames>
  <calcPr calcId="191029"/>
  <pivotCaches>
    <pivotCache cacheId="43" r:id="rId16"/>
    <pivotCache cacheId="46" r:id="rId17"/>
    <pivotCache cacheId="49" r:id="rId18"/>
    <pivotCache cacheId="52" r:id="rId19"/>
    <pivotCache cacheId="55" r:id="rId20"/>
    <pivotCache cacheId="58" r:id="rId21"/>
    <pivotCache cacheId="61" r:id="rId22"/>
    <pivotCache cacheId="64" r:id="rId23"/>
    <pivotCache cacheId="68" r:id="rId24"/>
    <pivotCache cacheId="71" r:id="rId25"/>
    <pivotCache cacheId="74" r:id="rId26"/>
    <pivotCache cacheId="77" r:id="rId27"/>
    <pivotCache cacheId="80" r:id="rId28"/>
    <pivotCache cacheId="83" r:id="rId29"/>
    <pivotCache cacheId="86" r:id="rId30"/>
    <pivotCache cacheId="89" r:id="rId31"/>
    <pivotCache cacheId="92" r:id="rId32"/>
    <pivotCache cacheId="95" r:id="rId33"/>
  </pivotCaches>
  <extLst>
    <ext xmlns:x14="http://schemas.microsoft.com/office/spreadsheetml/2009/9/main" uri="{876F7934-8845-4945-9796-88D515C7AA90}">
      <x14:pivotCaches>
        <pivotCache cacheId="42" r:id="rId34"/>
        <pivotCache cacheId="67" r:id="rId35"/>
      </x14:pivotCaches>
    </ex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Nyttor_b4f24356-0aa0-40cc-88c2-2cbc695da21c" name="Nyttor" connection="Query - Nyttor"/>
          <x15:modelTable id="Kostnader_7222feaf-b6ef-4a4c-9548-083b3b3d6454" name="Kostnader" connection="Query - Kostnader"/>
          <x15:modelTable id="Nyttor_Namn_d0baeb85-89cf-41d8-8235-4b237c6a400d" name="Nyttor_Namn" connection="Query - Nyttor_Namn"/>
          <x15:modelTable id="Kostnader_Namn_438f6ba1-e96e-4610-8a12-eb8471419ec5" name="Kostnader_Namn" connection="Query - Kostnader_Namn"/>
          <x15:modelTable id="Nyttor_Intressent_6dd392d7-5631-4a9f-abd8-5bf156a9c22d" name="Nyttor_Intressent" connection="Query - Nyttor_Intressent"/>
          <x15:modelTable id="Nyttor_Kategori_34b144fa-6e8a-4b29-b1f8-2ebc2bf57c25" name="Nyttor_Kategori" connection="Query - Nyttor_Kategori"/>
          <x15:modelTable id="Kostnader_Kategori_c04992d6-f4f0-4e07-b3e8-f95adf28f661" name="Kostnader_Kategori" connection="Query - Kostnader_Kategori"/>
          <x15:modelTable id="Kostnader_Intressent_361e8b52-7991-4894-b61e-f3105f8a17f8" name="Kostnader_Intressent" connection="Query - Kostnader_Intressent"/>
          <x15:modelTable id="Nyttor_Värderade_b919d69f-cd8f-4b2f-b3bd-52ebd6457897" name="Nyttor_Värderade" connection="Query - Nyttor_Värderade"/>
          <x15:modelTable id="Kostnader_Värderade_90f88451-a435-40e9-84eb-75d1b44d0fa2" name="Kostnader_Värderade" connection="Query - Kostnader_Värderade"/>
        </x15:modelTables>
        <x15:modelRelationships>
          <x15:modelRelationship fromTable="Nyttor" fromColumn="ID" toTable="Nyttor_Namn" toColumn="ID"/>
          <x15:modelRelationship fromTable="Nyttor" fromColumn="Intressent" toTable="Nyttor_Intressent" toColumn="Intressent"/>
          <x15:modelRelationship fromTable="Nyttor" fromColumn="Värderade" toTable="Nyttor_Värderade" toColumn="Värderade"/>
          <x15:modelRelationship fromTable="Nyttor" fromColumn="Kategori" toTable="Nyttor_Kategori" toColumn="Kategori"/>
          <x15:modelRelationship fromTable="Kostnader" fromColumn="ID" toTable="Kostnader_Namn" toColumn="ID"/>
          <x15:modelRelationship fromTable="Kostnader" fromColumn="Intressent" toTable="Kostnader_Intressent" toColumn="Intressent"/>
          <x15:modelRelationship fromTable="Kostnader" fromColumn="Kategori" toTable="Kostnader_Kategori" toColumn="Kategori"/>
          <x15:modelRelationship fromTable="Kostnader" fromColumn="Värderade" toTable="Kostnader_Värderade" toColumn="Värderad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1" i="25" l="1"/>
  <c r="D211" i="25"/>
  <c r="E211" i="25"/>
  <c r="C212" i="25"/>
  <c r="C221" i="25" s="1"/>
  <c r="D212" i="25"/>
  <c r="E212" i="25"/>
  <c r="D210" i="25"/>
  <c r="E210" i="25"/>
  <c r="C210" i="25"/>
  <c r="B211" i="25"/>
  <c r="B210" i="25"/>
  <c r="B206" i="25"/>
  <c r="C99" i="25"/>
  <c r="B61" i="35"/>
  <c r="B60" i="35"/>
  <c r="B62" i="35"/>
  <c r="E221" i="25" l="1"/>
  <c r="D221" i="25"/>
  <c r="E10" i="35" l="1"/>
  <c r="F10" i="35"/>
  <c r="E9" i="35"/>
  <c r="F9" i="35"/>
  <c r="B4" i="35"/>
  <c r="E15" i="35"/>
  <c r="F15" i="35"/>
  <c r="E14" i="35"/>
  <c r="F14" i="35"/>
  <c r="D14" i="35"/>
  <c r="B95" i="35" l="1"/>
  <c r="B96" i="35"/>
  <c r="B43" i="35"/>
  <c r="F6" i="36"/>
  <c r="B9" i="35"/>
  <c r="B22" i="25" s="1"/>
  <c r="D17" i="30"/>
  <c r="D16" i="30"/>
  <c r="B75" i="35"/>
  <c r="B42" i="35"/>
  <c r="B28" i="35"/>
  <c r="B31" i="35"/>
  <c r="B25" i="25" s="1"/>
  <c r="B32" i="35"/>
  <c r="B70" i="25" s="1"/>
  <c r="B34" i="35"/>
  <c r="B36" i="35"/>
  <c r="B26" i="25" s="1"/>
  <c r="B37" i="35"/>
  <c r="B71" i="25" s="1"/>
  <c r="B44" i="35"/>
  <c r="B46" i="35"/>
  <c r="B91" i="25" s="1"/>
  <c r="B48" i="35"/>
  <c r="B49" i="35"/>
  <c r="B96" i="25" s="1"/>
  <c r="B51" i="35"/>
  <c r="B52" i="35"/>
  <c r="B53" i="35"/>
  <c r="B54" i="35"/>
  <c r="B55" i="35"/>
  <c r="B97" i="25" s="1"/>
  <c r="B57" i="35"/>
  <c r="B58" i="35"/>
  <c r="B98" i="25" s="1"/>
  <c r="B64" i="35"/>
  <c r="B65" i="35"/>
  <c r="B67" i="35"/>
  <c r="B118" i="25" s="1"/>
  <c r="B69" i="35"/>
  <c r="B70" i="35"/>
  <c r="B141" i="25" s="1"/>
  <c r="B76" i="35"/>
  <c r="B78" i="35"/>
  <c r="B164" i="25" s="1"/>
  <c r="B80" i="35"/>
  <c r="B81" i="35"/>
  <c r="B187" i="25" s="1"/>
  <c r="B27" i="35"/>
  <c r="B7" i="35"/>
  <c r="B10" i="35"/>
  <c r="B68" i="25" s="1"/>
  <c r="B11" i="35"/>
  <c r="B13" i="35"/>
  <c r="B14" i="35"/>
  <c r="B23" i="25" s="1"/>
  <c r="B15" i="35"/>
  <c r="B69" i="25" s="1"/>
  <c r="B16" i="35"/>
  <c r="B18" i="35"/>
  <c r="B19" i="35"/>
  <c r="B20" i="35"/>
  <c r="B21" i="35"/>
  <c r="B24" i="25" s="1"/>
  <c r="L81" i="35"/>
  <c r="D81" i="35" s="1"/>
  <c r="C187" i="25" s="1"/>
  <c r="D22" i="14"/>
  <c r="F22" i="14" s="1"/>
  <c r="D21" i="14"/>
  <c r="E21" i="14" s="1"/>
  <c r="E96" i="35" s="1"/>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B183" i="25"/>
  <c r="B160" i="25"/>
  <c r="B137" i="25"/>
  <c r="B114" i="25"/>
  <c r="B87" i="25"/>
  <c r="B64" i="25"/>
  <c r="B18" i="25"/>
  <c r="B43" i="18"/>
  <c r="B20" i="18"/>
  <c r="B188" i="25"/>
  <c r="B165" i="25"/>
  <c r="F81" i="35"/>
  <c r="E187" i="25" s="1"/>
  <c r="L78" i="35"/>
  <c r="D78" i="35" s="1"/>
  <c r="C164" i="25" s="1"/>
  <c r="F78" i="35"/>
  <c r="E164" i="25" s="1"/>
  <c r="E78" i="35"/>
  <c r="D164" i="25" s="1"/>
  <c r="B142" i="25"/>
  <c r="B119" i="25"/>
  <c r="B92" i="25"/>
  <c r="B100" i="25" s="1"/>
  <c r="C70" i="25"/>
  <c r="D70" i="25"/>
  <c r="E70" i="25"/>
  <c r="C71" i="25"/>
  <c r="D71" i="25"/>
  <c r="E71" i="25"/>
  <c r="D98" i="25"/>
  <c r="E98" i="25"/>
  <c r="C98" i="25"/>
  <c r="E70" i="35"/>
  <c r="D141" i="25" s="1"/>
  <c r="F70" i="35"/>
  <c r="E141" i="25" s="1"/>
  <c r="E67" i="35"/>
  <c r="D118" i="25" s="1"/>
  <c r="F67" i="35"/>
  <c r="E118" i="25" s="1"/>
  <c r="D70" i="35"/>
  <c r="C141" i="25" s="1"/>
  <c r="D67" i="35"/>
  <c r="C118" i="25" s="1"/>
  <c r="D53" i="35"/>
  <c r="E53" i="35"/>
  <c r="F53" i="35"/>
  <c r="D54" i="35"/>
  <c r="E54" i="35"/>
  <c r="F54" i="35"/>
  <c r="E49" i="35"/>
  <c r="D96" i="25" s="1"/>
  <c r="F49" i="35"/>
  <c r="E96" i="25" s="1"/>
  <c r="D49" i="35"/>
  <c r="C96" i="25" s="1"/>
  <c r="D91" i="25"/>
  <c r="E91" i="25"/>
  <c r="C91" i="25"/>
  <c r="E20" i="35"/>
  <c r="F20" i="35"/>
  <c r="E19" i="35"/>
  <c r="F19" i="35"/>
  <c r="D23" i="25"/>
  <c r="E23" i="25"/>
  <c r="D68" i="25"/>
  <c r="E68" i="25"/>
  <c r="D22" i="25"/>
  <c r="E22" i="25"/>
  <c r="C26" i="25"/>
  <c r="D26" i="25"/>
  <c r="E26" i="25"/>
  <c r="C25" i="25"/>
  <c r="D25" i="25"/>
  <c r="E25" i="25"/>
  <c r="B25" i="18"/>
  <c r="L19" i="35"/>
  <c r="D19" i="35" s="1"/>
  <c r="L20" i="35"/>
  <c r="D20" i="35" s="1"/>
  <c r="M21" i="35"/>
  <c r="N21" i="35"/>
  <c r="M15" i="35"/>
  <c r="D69" i="25" s="1"/>
  <c r="D96" i="35" l="1"/>
  <c r="E22" i="14"/>
  <c r="F21" i="14"/>
  <c r="F96" i="35" s="1"/>
  <c r="E81" i="35"/>
  <c r="D187" i="25" s="1"/>
  <c r="D21" i="35"/>
  <c r="C24" i="25" s="1"/>
  <c r="F21" i="35"/>
  <c r="E24" i="25" s="1"/>
  <c r="E33" i="25" s="1"/>
  <c r="E55" i="35"/>
  <c r="D97" i="25" s="1"/>
  <c r="D99" i="25" s="1"/>
  <c r="D55" i="35"/>
  <c r="C97" i="25" s="1"/>
  <c r="E21" i="35"/>
  <c r="F55" i="35"/>
  <c r="E97" i="25" s="1"/>
  <c r="E99" i="25" s="1"/>
  <c r="D79" i="25"/>
  <c r="L21" i="35"/>
  <c r="M55" i="35"/>
  <c r="N55" i="35"/>
  <c r="D24" i="25" l="1"/>
  <c r="D33" i="25" s="1"/>
  <c r="L55" i="35"/>
  <c r="N15" i="35"/>
  <c r="E69" i="25" s="1"/>
  <c r="E79" i="25" s="1"/>
  <c r="L14" i="35"/>
  <c r="C23" i="25" s="1"/>
  <c r="P15" i="35"/>
  <c r="D15" i="35" s="1"/>
  <c r="P10" i="35"/>
  <c r="D10" i="35" s="1"/>
  <c r="L10" i="35"/>
  <c r="L9" i="35"/>
  <c r="P9" i="35"/>
  <c r="D9" i="35" s="1"/>
  <c r="F24" i="14"/>
  <c r="E24" i="14"/>
  <c r="D24" i="14"/>
  <c r="C22" i="25" l="1"/>
  <c r="C33" i="25" s="1"/>
  <c r="C68" i="25"/>
  <c r="E142" i="25"/>
  <c r="E143" i="25" s="1"/>
  <c r="E152" i="25" s="1"/>
  <c r="E25" i="18"/>
  <c r="E188" i="25"/>
  <c r="E189" i="25" s="1"/>
  <c r="E198" i="25" s="1"/>
  <c r="E92" i="25"/>
  <c r="E165" i="25"/>
  <c r="E166" i="25" s="1"/>
  <c r="E175" i="25" s="1"/>
  <c r="E119" i="25"/>
  <c r="E120" i="25" s="1"/>
  <c r="E129" i="25" s="1"/>
  <c r="C92" i="25"/>
  <c r="C188" i="25"/>
  <c r="C189" i="25" s="1"/>
  <c r="C198" i="25" s="1"/>
  <c r="C119" i="25"/>
  <c r="C120" i="25" s="1"/>
  <c r="C129" i="25" s="1"/>
  <c r="C25" i="18"/>
  <c r="C165" i="25"/>
  <c r="C166" i="25" s="1"/>
  <c r="C175" i="25" s="1"/>
  <c r="C142" i="25"/>
  <c r="C143" i="25" s="1"/>
  <c r="C152" i="25" s="1"/>
  <c r="D188" i="25"/>
  <c r="D189" i="25" s="1"/>
  <c r="D198" i="25" s="1"/>
  <c r="D92" i="25"/>
  <c r="D142" i="25"/>
  <c r="D143" i="25" s="1"/>
  <c r="D152" i="25" s="1"/>
  <c r="D165" i="25"/>
  <c r="D166" i="25" s="1"/>
  <c r="D175" i="25" s="1"/>
  <c r="D25" i="18"/>
  <c r="D119" i="25"/>
  <c r="D120" i="25" s="1"/>
  <c r="D129" i="25" s="1"/>
  <c r="L15" i="35"/>
  <c r="C69" i="25" s="1"/>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H74" i="33"/>
  <c r="G74" i="33"/>
  <c r="C79" i="25" l="1"/>
  <c r="D100" i="25"/>
  <c r="D101" i="25" s="1"/>
  <c r="D106" i="25" s="1"/>
  <c r="D93" i="25"/>
  <c r="D94" i="25" s="1"/>
  <c r="E100" i="25"/>
  <c r="E101" i="25" s="1"/>
  <c r="E106" i="25" s="1"/>
  <c r="E93" i="25"/>
  <c r="E94" i="25" s="1"/>
  <c r="C100" i="25"/>
  <c r="C101" i="25" s="1"/>
  <c r="C106" i="25" s="1"/>
  <c r="C93" i="25"/>
  <c r="C94" i="25" s="1"/>
  <c r="D47" i="25"/>
  <c r="E47" i="25"/>
  <c r="C47" i="25"/>
  <c r="D48" i="25" l="1"/>
  <c r="D56" i="25" s="1"/>
  <c r="E95" i="35"/>
  <c r="E97" i="35" s="1"/>
  <c r="C48" i="25"/>
  <c r="C56" i="25" s="1"/>
  <c r="D95" i="35"/>
  <c r="D97" i="35" s="1"/>
  <c r="E48" i="25"/>
  <c r="E56" i="25" s="1"/>
  <c r="F95" i="35"/>
  <c r="F97" i="35" s="1"/>
  <c r="I107" i="25"/>
  <c r="K109" i="25"/>
  <c r="J109" i="25"/>
  <c r="J108" i="25"/>
  <c r="K108" i="25"/>
  <c r="J107" i="25"/>
  <c r="K107" i="25"/>
  <c r="I109" i="25"/>
  <c r="I108" i="25"/>
  <c r="W73" i="33"/>
  <c r="V73" i="33"/>
  <c r="U73" i="33"/>
  <c r="Q73" i="33"/>
  <c r="P73" i="33"/>
  <c r="O73" i="33"/>
  <c r="N73" i="33"/>
  <c r="W72" i="33"/>
  <c r="V72" i="33"/>
  <c r="U72" i="33"/>
  <c r="Q72" i="33"/>
  <c r="P72" i="33"/>
  <c r="O72" i="33"/>
  <c r="N72" i="33"/>
  <c r="W71" i="33"/>
  <c r="V71" i="33"/>
  <c r="U71" i="33"/>
  <c r="Q71" i="33"/>
  <c r="P71" i="33"/>
  <c r="O71" i="33"/>
  <c r="N71" i="33"/>
  <c r="W70" i="33"/>
  <c r="V70" i="33"/>
  <c r="U70" i="33"/>
  <c r="Q70" i="33"/>
  <c r="P70" i="33"/>
  <c r="O70" i="33"/>
  <c r="N70" i="33"/>
  <c r="W69" i="33"/>
  <c r="V69" i="33"/>
  <c r="U69" i="33"/>
  <c r="Q69" i="33"/>
  <c r="P69" i="33"/>
  <c r="O69" i="33"/>
  <c r="N69" i="33"/>
  <c r="W68" i="33"/>
  <c r="V68" i="33"/>
  <c r="U68" i="33"/>
  <c r="Q68" i="33"/>
  <c r="P68" i="33"/>
  <c r="O68" i="33"/>
  <c r="N68" i="33"/>
  <c r="W67" i="33"/>
  <c r="V67" i="33"/>
  <c r="U67" i="33"/>
  <c r="Q67" i="33"/>
  <c r="P67" i="33"/>
  <c r="O67" i="33"/>
  <c r="N67" i="33"/>
  <c r="W66" i="33"/>
  <c r="V66" i="33"/>
  <c r="U66" i="33"/>
  <c r="Q66" i="33"/>
  <c r="P66" i="33"/>
  <c r="O66" i="33"/>
  <c r="N66" i="33"/>
  <c r="W65" i="33"/>
  <c r="V65" i="33"/>
  <c r="U65" i="33"/>
  <c r="Q65" i="33"/>
  <c r="P65" i="33"/>
  <c r="O65" i="33"/>
  <c r="N65" i="33"/>
  <c r="W64" i="33"/>
  <c r="V64" i="33"/>
  <c r="U64" i="33"/>
  <c r="Q64" i="33"/>
  <c r="P64" i="33"/>
  <c r="O64" i="33"/>
  <c r="N64" i="33"/>
  <c r="W63" i="33"/>
  <c r="V63" i="33"/>
  <c r="U63" i="33"/>
  <c r="Q63" i="33"/>
  <c r="P63" i="33"/>
  <c r="O63" i="33"/>
  <c r="N63" i="33"/>
  <c r="W62" i="33"/>
  <c r="V62" i="33"/>
  <c r="U62" i="33"/>
  <c r="Q62" i="33"/>
  <c r="P62" i="33"/>
  <c r="O62" i="33"/>
  <c r="N62" i="33"/>
  <c r="W61" i="33"/>
  <c r="V61" i="33"/>
  <c r="U61" i="33"/>
  <c r="Q61" i="33"/>
  <c r="P61" i="33"/>
  <c r="O61" i="33"/>
  <c r="N61" i="33"/>
  <c r="W60" i="33"/>
  <c r="V60" i="33"/>
  <c r="U60" i="33"/>
  <c r="Q60" i="33"/>
  <c r="P60" i="33"/>
  <c r="O60" i="33"/>
  <c r="N60" i="33"/>
  <c r="W59" i="33"/>
  <c r="V59" i="33"/>
  <c r="U59" i="33"/>
  <c r="Q59" i="33"/>
  <c r="P59" i="33"/>
  <c r="O59" i="33"/>
  <c r="N59" i="33"/>
  <c r="W58" i="33"/>
  <c r="V58" i="33"/>
  <c r="U58" i="33"/>
  <c r="Q58" i="33"/>
  <c r="P58" i="33"/>
  <c r="O58" i="33"/>
  <c r="N58" i="33"/>
  <c r="W57" i="33"/>
  <c r="V57" i="33"/>
  <c r="U57" i="33"/>
  <c r="Q57" i="33"/>
  <c r="P57" i="33"/>
  <c r="O57" i="33"/>
  <c r="N57" i="33"/>
  <c r="W56" i="33"/>
  <c r="V56" i="33"/>
  <c r="U56" i="33"/>
  <c r="Q56" i="33"/>
  <c r="P56" i="33"/>
  <c r="O56" i="33"/>
  <c r="N56" i="33"/>
  <c r="W55" i="33"/>
  <c r="V55" i="33"/>
  <c r="U55" i="33"/>
  <c r="Q55" i="33"/>
  <c r="P55" i="33"/>
  <c r="O55" i="33"/>
  <c r="N55" i="33"/>
  <c r="W54" i="33"/>
  <c r="V54" i="33"/>
  <c r="U54" i="33"/>
  <c r="Q54" i="33"/>
  <c r="P54" i="33"/>
  <c r="O54" i="33"/>
  <c r="N54" i="33"/>
  <c r="W53" i="33"/>
  <c r="V53" i="33"/>
  <c r="U53" i="33"/>
  <c r="Q53" i="33"/>
  <c r="P53" i="33"/>
  <c r="O53" i="33"/>
  <c r="N53" i="33"/>
  <c r="W52" i="33"/>
  <c r="V52" i="33"/>
  <c r="U52" i="33"/>
  <c r="Q52" i="33"/>
  <c r="P52" i="33"/>
  <c r="O52" i="33"/>
  <c r="N52" i="33"/>
  <c r="W51" i="33"/>
  <c r="V51" i="33"/>
  <c r="U51" i="33"/>
  <c r="Q51" i="33"/>
  <c r="P51" i="33"/>
  <c r="O51" i="33"/>
  <c r="N51" i="33"/>
  <c r="W50" i="33"/>
  <c r="V50" i="33"/>
  <c r="U50" i="33"/>
  <c r="Q50" i="33"/>
  <c r="P50" i="33"/>
  <c r="O50" i="33"/>
  <c r="N50" i="33"/>
  <c r="W49" i="33"/>
  <c r="V49" i="33"/>
  <c r="U49" i="33"/>
  <c r="Q49" i="33"/>
  <c r="P49" i="33"/>
  <c r="O49" i="33"/>
  <c r="N49" i="33"/>
  <c r="W48" i="33"/>
  <c r="V48" i="33"/>
  <c r="U48" i="33"/>
  <c r="Q48" i="33"/>
  <c r="P48" i="33"/>
  <c r="O48" i="33"/>
  <c r="N48" i="33"/>
  <c r="W47" i="33"/>
  <c r="V47" i="33"/>
  <c r="U47" i="33"/>
  <c r="Q47" i="33"/>
  <c r="P47" i="33"/>
  <c r="O47" i="33"/>
  <c r="N47" i="33"/>
  <c r="W46" i="33"/>
  <c r="V46" i="33"/>
  <c r="U46" i="33"/>
  <c r="Q46" i="33"/>
  <c r="P46" i="33"/>
  <c r="O46" i="33"/>
  <c r="N46" i="33"/>
  <c r="W45" i="33"/>
  <c r="V45" i="33"/>
  <c r="U45" i="33"/>
  <c r="Q45" i="33"/>
  <c r="P45" i="33"/>
  <c r="O45" i="33"/>
  <c r="N45" i="33"/>
  <c r="W44" i="33"/>
  <c r="V44" i="33"/>
  <c r="U44" i="33"/>
  <c r="Q44" i="33"/>
  <c r="P44" i="33"/>
  <c r="O44" i="33"/>
  <c r="N44" i="33"/>
  <c r="W43" i="33"/>
  <c r="V43" i="33"/>
  <c r="U43" i="33"/>
  <c r="Q43" i="33"/>
  <c r="P43" i="33"/>
  <c r="O43" i="33"/>
  <c r="N43" i="33"/>
  <c r="W42" i="33"/>
  <c r="V42" i="33"/>
  <c r="U42" i="33"/>
  <c r="Q42" i="33"/>
  <c r="P42" i="33"/>
  <c r="O42" i="33"/>
  <c r="N42" i="33"/>
  <c r="W41" i="33"/>
  <c r="V41" i="33"/>
  <c r="U41" i="33"/>
  <c r="Q41" i="33"/>
  <c r="P41" i="33"/>
  <c r="O41" i="33"/>
  <c r="N41" i="33"/>
  <c r="W40" i="33"/>
  <c r="V40" i="33"/>
  <c r="U40" i="33"/>
  <c r="Q40" i="33"/>
  <c r="P40" i="33"/>
  <c r="O40" i="33"/>
  <c r="N40" i="33"/>
  <c r="W39" i="33"/>
  <c r="V39" i="33"/>
  <c r="U39" i="33"/>
  <c r="Q39" i="33"/>
  <c r="P39" i="33"/>
  <c r="O39" i="33"/>
  <c r="N39" i="33"/>
  <c r="W38" i="33"/>
  <c r="V38" i="33"/>
  <c r="U38" i="33"/>
  <c r="Q38" i="33"/>
  <c r="P38" i="33"/>
  <c r="O38" i="33"/>
  <c r="N38" i="33"/>
  <c r="W37" i="33"/>
  <c r="V37" i="33"/>
  <c r="U37" i="33"/>
  <c r="Q37" i="33"/>
  <c r="P37" i="33"/>
  <c r="O37" i="33"/>
  <c r="N37" i="33"/>
  <c r="W36" i="33"/>
  <c r="V36" i="33"/>
  <c r="U36" i="33"/>
  <c r="Q36" i="33"/>
  <c r="P36" i="33"/>
  <c r="O36" i="33"/>
  <c r="N36" i="33"/>
  <c r="W35" i="33"/>
  <c r="V35" i="33"/>
  <c r="U35" i="33"/>
  <c r="Q35" i="33"/>
  <c r="P35" i="33"/>
  <c r="O35" i="33"/>
  <c r="N35" i="33"/>
  <c r="W34" i="33"/>
  <c r="V34" i="33"/>
  <c r="U34" i="33"/>
  <c r="Q34" i="33"/>
  <c r="P34" i="33"/>
  <c r="O34" i="33"/>
  <c r="N34" i="33"/>
  <c r="W33" i="33"/>
  <c r="V33" i="33"/>
  <c r="U33" i="33"/>
  <c r="Q33" i="33"/>
  <c r="P33" i="33"/>
  <c r="O33" i="33"/>
  <c r="N33" i="33"/>
  <c r="W32" i="33"/>
  <c r="V32" i="33"/>
  <c r="U32" i="33"/>
  <c r="Q32" i="33"/>
  <c r="P32" i="33"/>
  <c r="O32" i="33"/>
  <c r="N32" i="33"/>
  <c r="W31" i="33"/>
  <c r="V31" i="33"/>
  <c r="U31" i="33"/>
  <c r="Q31" i="33"/>
  <c r="P31" i="33"/>
  <c r="O31" i="33"/>
  <c r="N31" i="33"/>
  <c r="W30" i="33"/>
  <c r="V30" i="33"/>
  <c r="U30" i="33"/>
  <c r="Q30" i="33"/>
  <c r="P30" i="33"/>
  <c r="O30" i="33"/>
  <c r="N30" i="33"/>
  <c r="W29" i="33"/>
  <c r="V29" i="33"/>
  <c r="U29" i="33"/>
  <c r="Q29" i="33"/>
  <c r="P29" i="33"/>
  <c r="O29" i="33"/>
  <c r="N29" i="33"/>
  <c r="W28" i="33"/>
  <c r="V28" i="33"/>
  <c r="U28" i="33"/>
  <c r="Q28" i="33"/>
  <c r="P28" i="33"/>
  <c r="O28" i="33"/>
  <c r="N28" i="33"/>
  <c r="W27" i="33"/>
  <c r="V27" i="33"/>
  <c r="U27" i="33"/>
  <c r="Q27" i="33"/>
  <c r="P27" i="33"/>
  <c r="O27" i="33"/>
  <c r="N27" i="33"/>
  <c r="W26" i="33"/>
  <c r="V26" i="33"/>
  <c r="U26" i="33"/>
  <c r="Q26" i="33"/>
  <c r="P26" i="33"/>
  <c r="O26" i="33"/>
  <c r="N26" i="33"/>
  <c r="W25" i="33"/>
  <c r="V25" i="33"/>
  <c r="U25" i="33"/>
  <c r="Q25" i="33"/>
  <c r="P25" i="33"/>
  <c r="O25" i="33"/>
  <c r="N25" i="33"/>
  <c r="W24" i="33"/>
  <c r="V24" i="33"/>
  <c r="U24" i="33"/>
  <c r="Q24" i="33"/>
  <c r="P24" i="33"/>
  <c r="O24" i="33"/>
  <c r="N24" i="33"/>
  <c r="W23" i="33"/>
  <c r="V23" i="33"/>
  <c r="U23" i="33"/>
  <c r="Q23" i="33"/>
  <c r="P23" i="33"/>
  <c r="O23" i="33"/>
  <c r="N23" i="33"/>
  <c r="W22" i="33"/>
  <c r="V22" i="33"/>
  <c r="U22" i="33"/>
  <c r="Q22" i="33"/>
  <c r="P22" i="33"/>
  <c r="O22" i="33"/>
  <c r="N22" i="33"/>
  <c r="W21" i="33"/>
  <c r="V21" i="33"/>
  <c r="U21" i="33"/>
  <c r="Q21" i="33"/>
  <c r="P21" i="33"/>
  <c r="O21" i="33"/>
  <c r="N21" i="33"/>
  <c r="N74" i="33" l="1"/>
  <c r="Q74" i="33"/>
  <c r="U74" i="33"/>
  <c r="V74" i="33"/>
  <c r="W74" i="33"/>
  <c r="O74" i="33"/>
  <c r="P74" i="33"/>
  <c r="R53" i="33"/>
  <c r="S69" i="33"/>
  <c r="X52" i="33"/>
  <c r="Y66" i="33"/>
  <c r="S42" i="33"/>
  <c r="S66" i="33"/>
  <c r="Y34" i="33"/>
  <c r="S26" i="33"/>
  <c r="R62" i="33"/>
  <c r="R70" i="33"/>
  <c r="S35" i="33"/>
  <c r="S22" i="33"/>
  <c r="X48" i="33"/>
  <c r="Y70" i="33"/>
  <c r="X72" i="33"/>
  <c r="S23" i="33"/>
  <c r="S31" i="33"/>
  <c r="T47" i="33"/>
  <c r="Z71" i="33"/>
  <c r="Z28" i="33"/>
  <c r="Y36" i="33"/>
  <c r="Y52" i="33"/>
  <c r="Z68" i="33"/>
  <c r="Z45" i="33"/>
  <c r="Z29" i="33"/>
  <c r="Z43" i="33"/>
  <c r="S39" i="33"/>
  <c r="Y65" i="33"/>
  <c r="T70" i="33"/>
  <c r="X42" i="33"/>
  <c r="X27" i="33"/>
  <c r="X35" i="33"/>
  <c r="R67" i="33"/>
  <c r="S60" i="33"/>
  <c r="Y30" i="33"/>
  <c r="T35" i="33"/>
  <c r="X50" i="33"/>
  <c r="Z58" i="33"/>
  <c r="S70" i="33"/>
  <c r="Y38" i="33"/>
  <c r="X59" i="33"/>
  <c r="X28" i="33"/>
  <c r="X32" i="33"/>
  <c r="R38" i="33"/>
  <c r="T43" i="33"/>
  <c r="S38" i="33"/>
  <c r="X40" i="33"/>
  <c r="Y42" i="33"/>
  <c r="Y46" i="33"/>
  <c r="S53" i="33"/>
  <c r="S59" i="33"/>
  <c r="S61" i="33"/>
  <c r="R35" i="33"/>
  <c r="T38" i="33"/>
  <c r="Y54" i="33"/>
  <c r="T59" i="33"/>
  <c r="Z51" i="33"/>
  <c r="S30" i="33"/>
  <c r="Z36" i="33"/>
  <c r="X44" i="33"/>
  <c r="R46" i="33"/>
  <c r="X56" i="33"/>
  <c r="R59" i="33"/>
  <c r="S71" i="33"/>
  <c r="T21" i="33"/>
  <c r="Y22" i="33"/>
  <c r="T27" i="33"/>
  <c r="Y28" i="33"/>
  <c r="T30" i="33"/>
  <c r="S52" i="33"/>
  <c r="Y57" i="33"/>
  <c r="X58" i="33"/>
  <c r="Y62" i="33"/>
  <c r="X66" i="33"/>
  <c r="X34" i="33"/>
  <c r="T51" i="33"/>
  <c r="T55" i="33"/>
  <c r="S63" i="33"/>
  <c r="T68" i="33"/>
  <c r="T28" i="33"/>
  <c r="Y35" i="33"/>
  <c r="R36" i="33"/>
  <c r="T37" i="33"/>
  <c r="S46" i="33"/>
  <c r="R51" i="33"/>
  <c r="Z53" i="33"/>
  <c r="X55" i="33"/>
  <c r="Z59" i="33"/>
  <c r="R68" i="33"/>
  <c r="R28" i="33"/>
  <c r="T29" i="33"/>
  <c r="Z35" i="33"/>
  <c r="S36" i="33"/>
  <c r="S44" i="33"/>
  <c r="T46" i="33"/>
  <c r="Y50" i="33"/>
  <c r="S68" i="33"/>
  <c r="Z26" i="33"/>
  <c r="Y27" i="33"/>
  <c r="S28" i="33"/>
  <c r="X36" i="33"/>
  <c r="S43" i="33"/>
  <c r="S45" i="33"/>
  <c r="S27" i="33"/>
  <c r="Z27" i="33"/>
  <c r="Z37" i="33"/>
  <c r="R43" i="33"/>
  <c r="Y49" i="33"/>
  <c r="Y60" i="33"/>
  <c r="Y67" i="33"/>
  <c r="Y41" i="33"/>
  <c r="Z50" i="33"/>
  <c r="Z54" i="33"/>
  <c r="Z60" i="33"/>
  <c r="S67" i="33"/>
  <c r="Z67" i="33"/>
  <c r="T69" i="33"/>
  <c r="Y73" i="33"/>
  <c r="X67" i="33"/>
  <c r="Z21" i="33"/>
  <c r="T22" i="33"/>
  <c r="X24" i="33"/>
  <c r="Y26" i="33"/>
  <c r="R27" i="33"/>
  <c r="Y33" i="33"/>
  <c r="T39" i="33"/>
  <c r="Z42" i="33"/>
  <c r="Y44" i="33"/>
  <c r="R45" i="33"/>
  <c r="Z46" i="33"/>
  <c r="X47" i="33"/>
  <c r="Z52" i="33"/>
  <c r="R54" i="33"/>
  <c r="S58" i="33"/>
  <c r="T60" i="33"/>
  <c r="S62" i="33"/>
  <c r="Z65" i="33"/>
  <c r="T67" i="33"/>
  <c r="X68" i="33"/>
  <c r="T71" i="33"/>
  <c r="Y25" i="33"/>
  <c r="X26" i="33"/>
  <c r="T31" i="33"/>
  <c r="Z34" i="33"/>
  <c r="R37" i="33"/>
  <c r="Z38" i="33"/>
  <c r="X39" i="33"/>
  <c r="Z44" i="33"/>
  <c r="S50" i="33"/>
  <c r="X51" i="33"/>
  <c r="T52" i="33"/>
  <c r="Y59" i="33"/>
  <c r="R60" i="33"/>
  <c r="T62" i="33"/>
  <c r="X64" i="33"/>
  <c r="Z70" i="33"/>
  <c r="X71" i="33"/>
  <c r="T23" i="33"/>
  <c r="R29" i="33"/>
  <c r="Z30" i="33"/>
  <c r="X31" i="33"/>
  <c r="S37" i="33"/>
  <c r="X43" i="33"/>
  <c r="T44" i="33"/>
  <c r="Y51" i="33"/>
  <c r="R52" i="33"/>
  <c r="S55" i="33"/>
  <c r="T61" i="33"/>
  <c r="R21" i="33"/>
  <c r="Z22" i="33"/>
  <c r="X23" i="33"/>
  <c r="S29" i="33"/>
  <c r="R30" i="33"/>
  <c r="S34" i="33"/>
  <c r="T36" i="33"/>
  <c r="Y43" i="33"/>
  <c r="R44" i="33"/>
  <c r="S47" i="33"/>
  <c r="S51" i="33"/>
  <c r="T53" i="33"/>
  <c r="S54" i="33"/>
  <c r="X60" i="33"/>
  <c r="T63" i="33"/>
  <c r="R65" i="33"/>
  <c r="Z66" i="33"/>
  <c r="Y68" i="33"/>
  <c r="S21" i="33"/>
  <c r="R22" i="33"/>
  <c r="T45" i="33"/>
  <c r="T54" i="33"/>
  <c r="Y58" i="33"/>
  <c r="Z62" i="33"/>
  <c r="X63" i="33"/>
  <c r="Y24" i="33"/>
  <c r="Z25" i="33"/>
  <c r="Y40" i="33"/>
  <c r="R41" i="33"/>
  <c r="Z41" i="33"/>
  <c r="Y48" i="33"/>
  <c r="R49" i="33"/>
  <c r="Z49" i="33"/>
  <c r="Y56" i="33"/>
  <c r="R57" i="33"/>
  <c r="Z57" i="33"/>
  <c r="Y64" i="33"/>
  <c r="Y72" i="33"/>
  <c r="R73" i="33"/>
  <c r="Z73" i="33"/>
  <c r="Y32" i="33"/>
  <c r="R33" i="33"/>
  <c r="Z33" i="33"/>
  <c r="X22" i="33"/>
  <c r="Y23" i="33"/>
  <c r="R24" i="33"/>
  <c r="Z24" i="33"/>
  <c r="S25" i="33"/>
  <c r="T26" i="33"/>
  <c r="X30" i="33"/>
  <c r="Y31" i="33"/>
  <c r="R32" i="33"/>
  <c r="Z32" i="33"/>
  <c r="S33" i="33"/>
  <c r="T34" i="33"/>
  <c r="X38" i="33"/>
  <c r="Y39" i="33"/>
  <c r="R40" i="33"/>
  <c r="Z40" i="33"/>
  <c r="S41" i="33"/>
  <c r="T42" i="33"/>
  <c r="X46" i="33"/>
  <c r="Y47" i="33"/>
  <c r="R48" i="33"/>
  <c r="Z48" i="33"/>
  <c r="S49" i="33"/>
  <c r="T50" i="33"/>
  <c r="X54" i="33"/>
  <c r="Y55" i="33"/>
  <c r="R56" i="33"/>
  <c r="Z56" i="33"/>
  <c r="S57" i="33"/>
  <c r="T58" i="33"/>
  <c r="X62" i="33"/>
  <c r="Y63" i="33"/>
  <c r="R64" i="33"/>
  <c r="Z64" i="33"/>
  <c r="S65" i="33"/>
  <c r="T66" i="33"/>
  <c r="X70" i="33"/>
  <c r="Y71" i="33"/>
  <c r="R72" i="33"/>
  <c r="Z72" i="33"/>
  <c r="S73" i="33"/>
  <c r="R23" i="33"/>
  <c r="Z23" i="33"/>
  <c r="S24" i="33"/>
  <c r="T25" i="33"/>
  <c r="X29" i="33"/>
  <c r="R31" i="33"/>
  <c r="Z31" i="33"/>
  <c r="S32" i="33"/>
  <c r="T33" i="33"/>
  <c r="X37" i="33"/>
  <c r="R39" i="33"/>
  <c r="Z39" i="33"/>
  <c r="S40" i="33"/>
  <c r="T41" i="33"/>
  <c r="X45" i="33"/>
  <c r="R47" i="33"/>
  <c r="Z47" i="33"/>
  <c r="S48" i="33"/>
  <c r="T49" i="33"/>
  <c r="X53" i="33"/>
  <c r="R55" i="33"/>
  <c r="Z55" i="33"/>
  <c r="S56" i="33"/>
  <c r="T57" i="33"/>
  <c r="X61" i="33"/>
  <c r="R63" i="33"/>
  <c r="Z63" i="33"/>
  <c r="S64" i="33"/>
  <c r="T65" i="33"/>
  <c r="X69" i="33"/>
  <c r="R71" i="33"/>
  <c r="S72" i="33"/>
  <c r="T73" i="33"/>
  <c r="R25" i="33"/>
  <c r="X21" i="33"/>
  <c r="Y21" i="33"/>
  <c r="T24" i="33"/>
  <c r="Y29" i="33"/>
  <c r="T32" i="33"/>
  <c r="Y37" i="33"/>
  <c r="T40" i="33"/>
  <c r="Y45" i="33"/>
  <c r="T48" i="33"/>
  <c r="Y53" i="33"/>
  <c r="T56" i="33"/>
  <c r="Y61" i="33"/>
  <c r="T64" i="33"/>
  <c r="Y69" i="33"/>
  <c r="T72" i="33"/>
  <c r="R61" i="33"/>
  <c r="Z61" i="33"/>
  <c r="R69" i="33"/>
  <c r="Z69" i="33"/>
  <c r="X25" i="33"/>
  <c r="X33" i="33"/>
  <c r="X41" i="33"/>
  <c r="X49" i="33"/>
  <c r="X57" i="33"/>
  <c r="X65" i="33"/>
  <c r="X73" i="33"/>
  <c r="R26" i="33"/>
  <c r="R34" i="33"/>
  <c r="R42" i="33"/>
  <c r="R50" i="33"/>
  <c r="R58" i="33"/>
  <c r="R66" i="33"/>
  <c r="S74" i="33" l="1"/>
  <c r="D24" i="18" s="1"/>
  <c r="D26" i="18" s="1"/>
  <c r="D35" i="18" s="1"/>
  <c r="R74" i="33"/>
  <c r="C24" i="18" s="1"/>
  <c r="C26" i="18" s="1"/>
  <c r="C35" i="18" s="1"/>
  <c r="T74" i="33"/>
  <c r="E24" i="18" s="1"/>
  <c r="E26" i="18" s="1"/>
  <c r="E35" i="18" s="1"/>
  <c r="Y74" i="33"/>
  <c r="D47" i="18" s="1"/>
  <c r="D58" i="18" s="1"/>
  <c r="Z74" i="33"/>
  <c r="E47" i="18" s="1"/>
  <c r="E58" i="18" s="1"/>
  <c r="X74" i="33"/>
  <c r="C47" i="18" s="1"/>
  <c r="C58" i="18" s="1"/>
  <c r="J38" i="18" l="1"/>
  <c r="K38" i="18"/>
  <c r="L38" i="18"/>
  <c r="M38" i="18"/>
  <c r="N38" i="18"/>
  <c r="D109" i="7"/>
  <c r="D107" i="7"/>
  <c r="D100" i="7"/>
  <c r="D108" i="7"/>
  <c r="D99" i="7"/>
  <c r="C108" i="7"/>
  <c r="C107" i="7"/>
  <c r="C109" i="7"/>
  <c r="D101" i="7"/>
  <c r="O38" i="18" l="1"/>
  <c r="E109" i="7"/>
  <c r="E107" i="7"/>
  <c r="E108" i="7"/>
  <c r="B39" i="25"/>
  <c r="F108" i="7" l="1"/>
  <c r="G108" i="7" s="1"/>
  <c r="F107" i="7"/>
  <c r="G107" i="7" s="1"/>
  <c r="F109" i="7"/>
  <c r="G109" i="7" s="1"/>
  <c r="D38" i="28"/>
  <c r="D33" i="28"/>
  <c r="D58" i="28"/>
  <c r="D57" i="28"/>
  <c r="D53" i="28"/>
  <c r="F22" i="28"/>
  <c r="F21" i="28"/>
  <c r="B326" i="18"/>
  <c r="B276" i="18"/>
  <c r="K21" i="8"/>
  <c r="F47" i="7"/>
  <c r="H48" i="7"/>
  <c r="G43" i="7"/>
  <c r="K29" i="8"/>
  <c r="D43" i="7"/>
  <c r="K20" i="8"/>
  <c r="K22" i="8"/>
  <c r="K28" i="8"/>
  <c r="E44" i="7"/>
  <c r="K19" i="8"/>
  <c r="E43" i="7"/>
  <c r="K26" i="8"/>
  <c r="C48" i="7"/>
  <c r="K27" i="8"/>
  <c r="H44" i="7"/>
  <c r="G48" i="7"/>
  <c r="C44" i="7"/>
  <c r="E47" i="7"/>
  <c r="D47" i="7"/>
  <c r="F48" i="7"/>
  <c r="H43" i="7"/>
  <c r="C47" i="7"/>
  <c r="G47" i="7"/>
  <c r="G44" i="7"/>
  <c r="H47" i="7"/>
  <c r="D44" i="7"/>
  <c r="F44" i="7"/>
  <c r="E48" i="7"/>
  <c r="F43" i="7"/>
  <c r="D48" i="7"/>
  <c r="C43" i="7"/>
  <c r="F23" i="28" l="1"/>
  <c r="K30" i="8"/>
  <c r="K23" i="8"/>
  <c r="E38" i="26" l="1"/>
  <c r="E39" i="26"/>
  <c r="E40" i="26"/>
  <c r="E41" i="26"/>
  <c r="E42" i="26"/>
  <c r="E43" i="26"/>
  <c r="E44" i="26"/>
  <c r="E45" i="26"/>
  <c r="E46" i="26"/>
  <c r="E47" i="26"/>
  <c r="E48" i="26"/>
  <c r="E49" i="26"/>
  <c r="E50" i="26"/>
  <c r="E51" i="26"/>
  <c r="E52" i="26"/>
  <c r="B29" i="26"/>
  <c r="D29" i="26" s="1"/>
  <c r="B30" i="26"/>
  <c r="D30" i="26" s="1"/>
  <c r="B31" i="26"/>
  <c r="D31" i="26" s="1"/>
  <c r="B32" i="26"/>
  <c r="D32" i="26" s="1"/>
  <c r="B33" i="26"/>
  <c r="D33" i="26" s="1"/>
  <c r="B34" i="26"/>
  <c r="D34" i="26" s="1"/>
  <c r="B35" i="26"/>
  <c r="D35" i="26" s="1"/>
  <c r="B36" i="26"/>
  <c r="D36" i="26" s="1"/>
  <c r="B37" i="26"/>
  <c r="D37" i="26" s="1"/>
  <c r="B38" i="26"/>
  <c r="D38" i="26" s="1"/>
  <c r="B39" i="26"/>
  <c r="D39" i="26" s="1"/>
  <c r="B40" i="26"/>
  <c r="D40" i="26" s="1"/>
  <c r="B41" i="26"/>
  <c r="D41" i="26" s="1"/>
  <c r="B42" i="26"/>
  <c r="D42" i="26" s="1"/>
  <c r="B43" i="26"/>
  <c r="D43" i="26" s="1"/>
  <c r="B44" i="26"/>
  <c r="D44" i="26" s="1"/>
  <c r="B45" i="26"/>
  <c r="D45" i="26" s="1"/>
  <c r="B46" i="26"/>
  <c r="D46" i="26" s="1"/>
  <c r="B47" i="26"/>
  <c r="D47" i="26" s="1"/>
  <c r="B48" i="26"/>
  <c r="D48" i="26" s="1"/>
  <c r="B49" i="26"/>
  <c r="D49" i="26" s="1"/>
  <c r="B50" i="26"/>
  <c r="D50" i="26" s="1"/>
  <c r="B51" i="26"/>
  <c r="D51" i="26" s="1"/>
  <c r="B52" i="26"/>
  <c r="D52" i="26" s="1"/>
  <c r="C38" i="26"/>
  <c r="C39" i="26"/>
  <c r="C40" i="26"/>
  <c r="C41" i="26"/>
  <c r="C42" i="26"/>
  <c r="C43" i="26"/>
  <c r="C44" i="26"/>
  <c r="C45" i="26"/>
  <c r="C46" i="26"/>
  <c r="C47" i="26"/>
  <c r="C48" i="26"/>
  <c r="C49" i="26"/>
  <c r="C50" i="26"/>
  <c r="C51" i="26"/>
  <c r="C52" i="26"/>
  <c r="L52" i="26"/>
  <c r="T52" i="26"/>
  <c r="AA52" i="26"/>
  <c r="L38" i="26"/>
  <c r="T38" i="26"/>
  <c r="AA38" i="26"/>
  <c r="L39" i="26"/>
  <c r="T39" i="26"/>
  <c r="AA39" i="26"/>
  <c r="L40" i="26"/>
  <c r="T40" i="26"/>
  <c r="AA40" i="26"/>
  <c r="L41" i="26"/>
  <c r="T41" i="26"/>
  <c r="AA41" i="26"/>
  <c r="L42" i="26"/>
  <c r="T42" i="26"/>
  <c r="AA42" i="26"/>
  <c r="L43" i="26"/>
  <c r="T43" i="26"/>
  <c r="AA43" i="26"/>
  <c r="L44" i="26"/>
  <c r="T44" i="26"/>
  <c r="AA44" i="26"/>
  <c r="L45" i="26"/>
  <c r="T45" i="26"/>
  <c r="AA45" i="26"/>
  <c r="L46" i="26"/>
  <c r="T46" i="26"/>
  <c r="AA46" i="26"/>
  <c r="L47" i="26"/>
  <c r="T47" i="26"/>
  <c r="AA47" i="26"/>
  <c r="L48" i="26"/>
  <c r="T48" i="26"/>
  <c r="AA48" i="26"/>
  <c r="L49" i="26"/>
  <c r="T49" i="26"/>
  <c r="AA49" i="26"/>
  <c r="L50" i="26"/>
  <c r="T50" i="26"/>
  <c r="AA50" i="26"/>
  <c r="L51" i="26"/>
  <c r="T51" i="26"/>
  <c r="AA51" i="26"/>
  <c r="B33" i="5"/>
  <c r="D33" i="5" s="1"/>
  <c r="B34" i="5"/>
  <c r="D34" i="5" s="1"/>
  <c r="B35" i="5"/>
  <c r="D35" i="5" s="1"/>
  <c r="B36" i="5"/>
  <c r="D36" i="5" s="1"/>
  <c r="B37" i="5"/>
  <c r="D37" i="5" s="1"/>
  <c r="B38" i="5"/>
  <c r="D38" i="5" s="1"/>
  <c r="B39" i="5"/>
  <c r="D39" i="5" s="1"/>
  <c r="B40" i="5"/>
  <c r="D40" i="5" s="1"/>
  <c r="B41" i="5"/>
  <c r="D41" i="5" s="1"/>
  <c r="B42" i="5"/>
  <c r="D42" i="5" s="1"/>
  <c r="B43" i="5"/>
  <c r="D43" i="5" s="1"/>
  <c r="B44" i="5"/>
  <c r="D44" i="5" s="1"/>
  <c r="B45" i="5"/>
  <c r="D45" i="5" s="1"/>
  <c r="B46" i="5"/>
  <c r="D46" i="5" s="1"/>
  <c r="B47" i="5"/>
  <c r="D47" i="5" s="1"/>
  <c r="B48" i="5"/>
  <c r="D48" i="5" s="1"/>
  <c r="B49" i="5"/>
  <c r="D49" i="5" s="1"/>
  <c r="B50" i="5"/>
  <c r="D50" i="5" s="1"/>
  <c r="B51" i="5"/>
  <c r="D51" i="5" s="1"/>
  <c r="B52" i="5"/>
  <c r="D52" i="5" s="1"/>
  <c r="B4" i="5"/>
  <c r="D4" i="5" s="1"/>
  <c r="B5" i="5"/>
  <c r="D5" i="5" s="1"/>
  <c r="B28" i="5"/>
  <c r="D28" i="5" s="1"/>
  <c r="B29" i="5"/>
  <c r="D29" i="5" s="1"/>
  <c r="B30" i="5"/>
  <c r="D30" i="5" s="1"/>
  <c r="E33" i="5"/>
  <c r="E34" i="5"/>
  <c r="E35" i="5"/>
  <c r="E36" i="5"/>
  <c r="E37" i="5"/>
  <c r="E38" i="5"/>
  <c r="E39" i="5"/>
  <c r="E40" i="5"/>
  <c r="E41" i="5"/>
  <c r="E42" i="5"/>
  <c r="E43" i="5"/>
  <c r="E44" i="5"/>
  <c r="E45" i="5"/>
  <c r="E46" i="5"/>
  <c r="E47" i="5"/>
  <c r="E48" i="5"/>
  <c r="E49" i="5"/>
  <c r="E50" i="5"/>
  <c r="E51" i="5"/>
  <c r="E52" i="5"/>
  <c r="C29" i="5"/>
  <c r="C30" i="5"/>
  <c r="C31" i="5"/>
  <c r="C32" i="5"/>
  <c r="C33" i="5"/>
  <c r="C34" i="5"/>
  <c r="C35" i="5"/>
  <c r="C36" i="5"/>
  <c r="C37" i="5"/>
  <c r="C38" i="5"/>
  <c r="C39" i="5"/>
  <c r="C40" i="5"/>
  <c r="C41" i="5"/>
  <c r="C42" i="5"/>
  <c r="C43" i="5"/>
  <c r="C44" i="5"/>
  <c r="C45" i="5"/>
  <c r="C46" i="5"/>
  <c r="C47" i="5"/>
  <c r="C48" i="5"/>
  <c r="C49" i="5"/>
  <c r="C50" i="5"/>
  <c r="C51" i="5"/>
  <c r="C52" i="5"/>
  <c r="B31" i="5"/>
  <c r="D31" i="5" s="1"/>
  <c r="B32" i="5"/>
  <c r="D32" i="5" s="1"/>
  <c r="L47" i="5"/>
  <c r="T47" i="5"/>
  <c r="AA47" i="5"/>
  <c r="L48" i="5"/>
  <c r="T48" i="5"/>
  <c r="AA48" i="5"/>
  <c r="L49" i="5"/>
  <c r="T49" i="5"/>
  <c r="AA49" i="5"/>
  <c r="L50" i="5"/>
  <c r="T50" i="5"/>
  <c r="AA50" i="5"/>
  <c r="L51" i="5"/>
  <c r="T51" i="5"/>
  <c r="AA51" i="5"/>
  <c r="L36" i="5"/>
  <c r="T36" i="5"/>
  <c r="AA36" i="5"/>
  <c r="L37" i="5"/>
  <c r="T37" i="5"/>
  <c r="AA37" i="5"/>
  <c r="L39" i="5"/>
  <c r="T39" i="5"/>
  <c r="AA39" i="5"/>
  <c r="L40" i="5"/>
  <c r="T40" i="5"/>
  <c r="AA40" i="5"/>
  <c r="L41" i="5"/>
  <c r="T41" i="5"/>
  <c r="AA41" i="5"/>
  <c r="L42" i="5"/>
  <c r="T42" i="5"/>
  <c r="AA42" i="5"/>
  <c r="L43" i="5"/>
  <c r="T43" i="5"/>
  <c r="AA43" i="5"/>
  <c r="L44" i="5"/>
  <c r="T44" i="5"/>
  <c r="AA44" i="5"/>
  <c r="L45" i="5"/>
  <c r="T45" i="5"/>
  <c r="AA45" i="5"/>
  <c r="L46" i="5"/>
  <c r="T46" i="5"/>
  <c r="AA46" i="5"/>
  <c r="B5" i="28"/>
  <c r="M38" i="26" l="1"/>
  <c r="M40" i="26"/>
  <c r="M41" i="26"/>
  <c r="M52" i="26"/>
  <c r="M39" i="26"/>
  <c r="M42" i="26"/>
  <c r="M43" i="26"/>
  <c r="M44" i="26"/>
  <c r="M45" i="26"/>
  <c r="M46" i="26"/>
  <c r="M47" i="26"/>
  <c r="M48" i="26"/>
  <c r="M49" i="26"/>
  <c r="M50" i="26"/>
  <c r="M51" i="26"/>
  <c r="M51" i="5"/>
  <c r="M47" i="5"/>
  <c r="M48" i="5"/>
  <c r="M49" i="5"/>
  <c r="M50" i="5"/>
  <c r="M36" i="5"/>
  <c r="M40" i="5"/>
  <c r="M39" i="5"/>
  <c r="M37" i="5"/>
  <c r="M41" i="5"/>
  <c r="M42" i="5"/>
  <c r="M43" i="5"/>
  <c r="M44" i="5"/>
  <c r="M45" i="5"/>
  <c r="M46" i="5"/>
  <c r="E29" i="26"/>
  <c r="E30" i="26"/>
  <c r="E31" i="26"/>
  <c r="E32" i="26"/>
  <c r="E33" i="26"/>
  <c r="E34" i="26"/>
  <c r="E35" i="26"/>
  <c r="E36" i="26"/>
  <c r="E37" i="26"/>
  <c r="E28" i="26"/>
  <c r="E29" i="5"/>
  <c r="E30" i="5"/>
  <c r="E31" i="5"/>
  <c r="E32" i="5"/>
  <c r="E28" i="5"/>
  <c r="H14" i="7"/>
  <c r="H15" i="7"/>
  <c r="N58" i="25"/>
  <c r="K59" i="25"/>
  <c r="I57" i="25"/>
  <c r="B1" i="25"/>
  <c r="H12" i="7"/>
  <c r="N221" i="18"/>
  <c r="M221" i="18"/>
  <c r="L221" i="18"/>
  <c r="K221" i="18"/>
  <c r="J221" i="18"/>
  <c r="I221" i="18"/>
  <c r="N220" i="18"/>
  <c r="M220" i="18"/>
  <c r="L220" i="18"/>
  <c r="K220" i="18"/>
  <c r="J220" i="18"/>
  <c r="I220" i="18"/>
  <c r="N219" i="18"/>
  <c r="M219" i="18"/>
  <c r="L219" i="18"/>
  <c r="K219" i="18"/>
  <c r="J219" i="18"/>
  <c r="I219" i="18"/>
  <c r="I218" i="18"/>
  <c r="J218" i="18" s="1"/>
  <c r="K218" i="18" s="1"/>
  <c r="L218" i="18" s="1"/>
  <c r="M218" i="18" s="1"/>
  <c r="N218" i="18" s="1"/>
  <c r="N198" i="18"/>
  <c r="M198" i="18"/>
  <c r="L198" i="18"/>
  <c r="K198" i="18"/>
  <c r="J198" i="18"/>
  <c r="I198" i="18"/>
  <c r="N197" i="18"/>
  <c r="M197" i="18"/>
  <c r="L197" i="18"/>
  <c r="K197" i="18"/>
  <c r="J197" i="18"/>
  <c r="I197" i="18"/>
  <c r="N196" i="18"/>
  <c r="M196" i="18"/>
  <c r="L196" i="18"/>
  <c r="K196" i="18"/>
  <c r="J196" i="18"/>
  <c r="I196" i="18"/>
  <c r="I195" i="18"/>
  <c r="J195" i="18" s="1"/>
  <c r="K195" i="18" s="1"/>
  <c r="L195" i="18" s="1"/>
  <c r="M195" i="18" s="1"/>
  <c r="N195" i="18" s="1"/>
  <c r="N175" i="18"/>
  <c r="M175" i="18"/>
  <c r="L175" i="18"/>
  <c r="K175" i="18"/>
  <c r="J175" i="18"/>
  <c r="I175" i="18"/>
  <c r="N174" i="18"/>
  <c r="M174" i="18"/>
  <c r="L174" i="18"/>
  <c r="K174" i="18"/>
  <c r="J174" i="18"/>
  <c r="I174" i="18"/>
  <c r="N173" i="18"/>
  <c r="M173" i="18"/>
  <c r="L173" i="18"/>
  <c r="K173" i="18"/>
  <c r="J173" i="18"/>
  <c r="I173" i="18"/>
  <c r="I172" i="18"/>
  <c r="J172" i="18" s="1"/>
  <c r="K172" i="18" s="1"/>
  <c r="L172" i="18" s="1"/>
  <c r="M172" i="18" s="1"/>
  <c r="N172" i="18" s="1"/>
  <c r="N152" i="18"/>
  <c r="M152" i="18"/>
  <c r="L152" i="18"/>
  <c r="K152" i="18"/>
  <c r="J152" i="18"/>
  <c r="I152" i="18"/>
  <c r="N151" i="18"/>
  <c r="M151" i="18"/>
  <c r="L151" i="18"/>
  <c r="K151" i="18"/>
  <c r="J151" i="18"/>
  <c r="I151" i="18"/>
  <c r="N150" i="18"/>
  <c r="M150" i="18"/>
  <c r="L150" i="18"/>
  <c r="K150" i="18"/>
  <c r="J150" i="18"/>
  <c r="I150" i="18"/>
  <c r="I149" i="18"/>
  <c r="J149" i="18" s="1"/>
  <c r="K149" i="18" s="1"/>
  <c r="L149" i="18" s="1"/>
  <c r="M149" i="18" s="1"/>
  <c r="N149" i="18" s="1"/>
  <c r="N129" i="18"/>
  <c r="M129" i="18"/>
  <c r="L129" i="18"/>
  <c r="K129" i="18"/>
  <c r="J129" i="18"/>
  <c r="I129" i="18"/>
  <c r="N128" i="18"/>
  <c r="M128" i="18"/>
  <c r="L128" i="18"/>
  <c r="K128" i="18"/>
  <c r="J128" i="18"/>
  <c r="I128" i="18"/>
  <c r="N127" i="18"/>
  <c r="M127" i="18"/>
  <c r="L127" i="18"/>
  <c r="K127" i="18"/>
  <c r="J127" i="18"/>
  <c r="I127" i="18"/>
  <c r="I126" i="18"/>
  <c r="J126" i="18" s="1"/>
  <c r="K126" i="18" s="1"/>
  <c r="L126" i="18" s="1"/>
  <c r="M126" i="18" s="1"/>
  <c r="N126" i="18" s="1"/>
  <c r="N106" i="18"/>
  <c r="M106" i="18"/>
  <c r="L106" i="18"/>
  <c r="K106" i="18"/>
  <c r="J106" i="18"/>
  <c r="I106" i="18"/>
  <c r="N105" i="18"/>
  <c r="M105" i="18"/>
  <c r="L105" i="18"/>
  <c r="K105" i="18"/>
  <c r="J105" i="18"/>
  <c r="I105" i="18"/>
  <c r="N104" i="18"/>
  <c r="M104" i="18"/>
  <c r="L104" i="18"/>
  <c r="K104" i="18"/>
  <c r="J104" i="18"/>
  <c r="I104" i="18"/>
  <c r="I103" i="18"/>
  <c r="J103" i="18" s="1"/>
  <c r="K103" i="18" s="1"/>
  <c r="L103" i="18" s="1"/>
  <c r="M103" i="18" s="1"/>
  <c r="N103" i="18" s="1"/>
  <c r="N83" i="18"/>
  <c r="M83" i="18"/>
  <c r="L83" i="18"/>
  <c r="K83" i="18"/>
  <c r="J83" i="18"/>
  <c r="I83" i="18"/>
  <c r="N82" i="18"/>
  <c r="M82" i="18"/>
  <c r="L82" i="18"/>
  <c r="K82" i="18"/>
  <c r="J82" i="18"/>
  <c r="I82" i="18"/>
  <c r="N81" i="18"/>
  <c r="M81" i="18"/>
  <c r="L81" i="18"/>
  <c r="K81" i="18"/>
  <c r="J81" i="18"/>
  <c r="I81" i="18"/>
  <c r="I80" i="18"/>
  <c r="J80" i="18" s="1"/>
  <c r="K80" i="18" s="1"/>
  <c r="L80" i="18" s="1"/>
  <c r="M80" i="18" s="1"/>
  <c r="N80" i="18" s="1"/>
  <c r="N61" i="18"/>
  <c r="M61" i="18"/>
  <c r="L61" i="18"/>
  <c r="K61" i="18"/>
  <c r="J61" i="18"/>
  <c r="N60" i="18"/>
  <c r="M60" i="18"/>
  <c r="L60" i="18"/>
  <c r="K60" i="18"/>
  <c r="J60" i="18"/>
  <c r="N59" i="18"/>
  <c r="M59" i="18"/>
  <c r="L59" i="18"/>
  <c r="K59" i="18"/>
  <c r="J59" i="18"/>
  <c r="I58" i="18"/>
  <c r="J58" i="18" s="1"/>
  <c r="K58" i="18" s="1"/>
  <c r="L58" i="18" s="1"/>
  <c r="M58" i="18" s="1"/>
  <c r="N58" i="18" s="1"/>
  <c r="I36" i="25"/>
  <c r="I35" i="25"/>
  <c r="I34" i="25"/>
  <c r="N57" i="25"/>
  <c r="L57" i="25"/>
  <c r="K57" i="25"/>
  <c r="J57" i="25"/>
  <c r="N82" i="25"/>
  <c r="M82" i="25"/>
  <c r="L82" i="25"/>
  <c r="K82" i="25"/>
  <c r="J82" i="25"/>
  <c r="N81" i="25"/>
  <c r="M81" i="25"/>
  <c r="L81" i="25"/>
  <c r="K81" i="25"/>
  <c r="J81" i="25"/>
  <c r="N80" i="25"/>
  <c r="M80" i="25"/>
  <c r="L80" i="25"/>
  <c r="K80" i="25"/>
  <c r="J80" i="25"/>
  <c r="K370" i="25"/>
  <c r="I250" i="25"/>
  <c r="J250" i="25"/>
  <c r="K250" i="25"/>
  <c r="L250" i="25"/>
  <c r="M250" i="25"/>
  <c r="N250" i="25"/>
  <c r="I251" i="25"/>
  <c r="J251" i="25"/>
  <c r="K251" i="25"/>
  <c r="L251" i="25"/>
  <c r="M251" i="25"/>
  <c r="N251" i="25"/>
  <c r="I252" i="25"/>
  <c r="J252" i="25"/>
  <c r="K252" i="25"/>
  <c r="L252" i="25"/>
  <c r="M252" i="25"/>
  <c r="N252" i="25"/>
  <c r="I256" i="25"/>
  <c r="J256" i="25"/>
  <c r="K256" i="25"/>
  <c r="L256" i="25"/>
  <c r="M256" i="25"/>
  <c r="N256" i="25"/>
  <c r="I257" i="25"/>
  <c r="J257" i="25"/>
  <c r="K257" i="25"/>
  <c r="L257" i="25"/>
  <c r="M257" i="25"/>
  <c r="N257" i="25"/>
  <c r="I258" i="25"/>
  <c r="J258" i="25"/>
  <c r="K258" i="25"/>
  <c r="L258" i="25"/>
  <c r="M258" i="25"/>
  <c r="N258" i="25"/>
  <c r="I262" i="25"/>
  <c r="J262" i="25"/>
  <c r="K262" i="25"/>
  <c r="L262" i="25"/>
  <c r="M262" i="25"/>
  <c r="N262" i="25"/>
  <c r="I263" i="25"/>
  <c r="J263" i="25"/>
  <c r="K263" i="25"/>
  <c r="L263" i="25"/>
  <c r="M263" i="25"/>
  <c r="N263" i="25"/>
  <c r="I264" i="25"/>
  <c r="J264" i="25"/>
  <c r="K264" i="25"/>
  <c r="L264" i="25"/>
  <c r="M264" i="25"/>
  <c r="N264" i="25"/>
  <c r="I268" i="25"/>
  <c r="J268" i="25"/>
  <c r="K268" i="25"/>
  <c r="L268" i="25"/>
  <c r="M268" i="25"/>
  <c r="N268" i="25"/>
  <c r="I269" i="25"/>
  <c r="J269" i="25"/>
  <c r="K269" i="25"/>
  <c r="L269" i="25"/>
  <c r="M269" i="25"/>
  <c r="N269" i="25"/>
  <c r="I270" i="25"/>
  <c r="J270" i="25"/>
  <c r="K270" i="25"/>
  <c r="L270" i="25"/>
  <c r="M270" i="25"/>
  <c r="N270" i="25"/>
  <c r="I224" i="25"/>
  <c r="I223" i="25"/>
  <c r="I222" i="25"/>
  <c r="N201" i="25"/>
  <c r="M201" i="25"/>
  <c r="L201" i="25"/>
  <c r="K201" i="25"/>
  <c r="J201" i="25"/>
  <c r="N200" i="25"/>
  <c r="M200" i="25"/>
  <c r="L200" i="25"/>
  <c r="K200" i="25"/>
  <c r="J200" i="25"/>
  <c r="N199" i="25"/>
  <c r="M199" i="25"/>
  <c r="L199" i="25"/>
  <c r="K199" i="25"/>
  <c r="J199" i="25"/>
  <c r="I178" i="25"/>
  <c r="I177" i="25"/>
  <c r="I176" i="25"/>
  <c r="N155" i="25"/>
  <c r="M155" i="25"/>
  <c r="L155" i="25"/>
  <c r="K155" i="25"/>
  <c r="J155" i="25"/>
  <c r="N154" i="25"/>
  <c r="M154" i="25"/>
  <c r="L154" i="25"/>
  <c r="K154" i="25"/>
  <c r="J154" i="25"/>
  <c r="N153" i="25"/>
  <c r="M153" i="25"/>
  <c r="L153" i="25"/>
  <c r="K153" i="25"/>
  <c r="J153" i="25"/>
  <c r="I132" i="25"/>
  <c r="I131" i="25"/>
  <c r="I130" i="25"/>
  <c r="B6" i="28"/>
  <c r="F13" i="7"/>
  <c r="O105" i="18" l="1"/>
  <c r="O175" i="18"/>
  <c r="I59" i="25"/>
  <c r="J59" i="25"/>
  <c r="I58" i="25"/>
  <c r="J58" i="25"/>
  <c r="L59" i="25"/>
  <c r="K58" i="25"/>
  <c r="M59" i="25"/>
  <c r="N59" i="25"/>
  <c r="M58" i="25"/>
  <c r="L58" i="25"/>
  <c r="M57" i="25"/>
  <c r="O221" i="18"/>
  <c r="O174" i="18"/>
  <c r="O104" i="18"/>
  <c r="O83" i="18"/>
  <c r="O129" i="18"/>
  <c r="O219" i="18"/>
  <c r="O196" i="18"/>
  <c r="O152" i="18"/>
  <c r="O150" i="18"/>
  <c r="O128" i="18"/>
  <c r="O198" i="18"/>
  <c r="O82" i="18"/>
  <c r="O106" i="18"/>
  <c r="O127" i="18"/>
  <c r="O151" i="18"/>
  <c r="O173" i="18"/>
  <c r="O197" i="18"/>
  <c r="O220" i="18"/>
  <c r="O81" i="18"/>
  <c r="O59" i="18"/>
  <c r="O61" i="18"/>
  <c r="O60" i="18"/>
  <c r="B7" i="28"/>
  <c r="F12" i="7" l="1"/>
  <c r="B18" i="18" l="1"/>
  <c r="C101" i="7"/>
  <c r="C99" i="7"/>
  <c r="C100" i="7"/>
  <c r="E99" i="7" l="1"/>
  <c r="E101" i="7"/>
  <c r="E100" i="7"/>
  <c r="L36" i="26"/>
  <c r="T36" i="26"/>
  <c r="AA36" i="26"/>
  <c r="L37" i="26"/>
  <c r="T37" i="26"/>
  <c r="AA37" i="26"/>
  <c r="C30" i="26"/>
  <c r="C31" i="26"/>
  <c r="C32" i="26"/>
  <c r="C33" i="26"/>
  <c r="C34" i="26"/>
  <c r="C35" i="26"/>
  <c r="C36" i="26"/>
  <c r="C37" i="26"/>
  <c r="L38" i="5"/>
  <c r="T38" i="5"/>
  <c r="AA38" i="5"/>
  <c r="L52" i="5"/>
  <c r="T52" i="5"/>
  <c r="AA52" i="5"/>
  <c r="M38" i="5" l="1"/>
  <c r="M36" i="26"/>
  <c r="M52" i="5"/>
  <c r="M37" i="26"/>
  <c r="E2" i="8" l="1"/>
  <c r="C63" i="7"/>
  <c r="B6" i="5"/>
  <c r="D6" i="5" s="1"/>
  <c r="I44" i="8" l="1"/>
  <c r="E44" i="8"/>
  <c r="C13" i="28" l="1"/>
  <c r="AA28" i="26"/>
  <c r="AA29" i="26"/>
  <c r="AA30" i="26"/>
  <c r="AA31" i="26"/>
  <c r="AA32" i="26"/>
  <c r="AA33" i="26"/>
  <c r="AA34" i="26"/>
  <c r="AA35" i="26"/>
  <c r="T28" i="26"/>
  <c r="T29" i="26"/>
  <c r="T30" i="26"/>
  <c r="T31" i="26"/>
  <c r="T32" i="26"/>
  <c r="T33" i="26"/>
  <c r="T34" i="26"/>
  <c r="T35" i="26"/>
  <c r="L28" i="26"/>
  <c r="L29" i="26"/>
  <c r="L30" i="26"/>
  <c r="L31" i="26"/>
  <c r="L32" i="26"/>
  <c r="L33" i="26"/>
  <c r="L34" i="26"/>
  <c r="L35" i="26"/>
  <c r="AA28" i="5"/>
  <c r="AA29" i="5"/>
  <c r="AA30" i="5"/>
  <c r="AA31" i="5"/>
  <c r="AA32" i="5"/>
  <c r="AA33" i="5"/>
  <c r="AA34" i="5"/>
  <c r="AA35" i="5"/>
  <c r="T28" i="5"/>
  <c r="T29" i="5"/>
  <c r="T30" i="5"/>
  <c r="T31" i="5"/>
  <c r="T32" i="5"/>
  <c r="T33" i="5"/>
  <c r="T34" i="5"/>
  <c r="T35" i="5"/>
  <c r="L28" i="5"/>
  <c r="L29" i="5"/>
  <c r="L30" i="5"/>
  <c r="L31" i="5"/>
  <c r="L32" i="5"/>
  <c r="L33" i="5"/>
  <c r="L34" i="5"/>
  <c r="L35" i="5"/>
  <c r="C11" i="28" l="1"/>
  <c r="M29" i="5"/>
  <c r="M31" i="5"/>
  <c r="M30" i="5"/>
  <c r="M32" i="26"/>
  <c r="M32" i="5"/>
  <c r="M33" i="26"/>
  <c r="M31" i="26"/>
  <c r="M30" i="26"/>
  <c r="M29" i="26"/>
  <c r="M28" i="26"/>
  <c r="M35" i="26"/>
  <c r="M34" i="26"/>
  <c r="M28" i="5"/>
  <c r="M35" i="5"/>
  <c r="M34" i="5"/>
  <c r="M33" i="5"/>
  <c r="I48" i="7"/>
  <c r="J48" i="7" s="1"/>
  <c r="I47" i="7"/>
  <c r="J47" i="7" s="1"/>
  <c r="C28" i="26" l="1"/>
  <c r="C29" i="26"/>
  <c r="B28" i="26"/>
  <c r="D28" i="26" s="1"/>
  <c r="C27" i="26"/>
  <c r="E27" i="26" s="1"/>
  <c r="C26" i="26"/>
  <c r="E26" i="26" s="1"/>
  <c r="C25" i="26"/>
  <c r="E25" i="26" s="1"/>
  <c r="C24" i="26"/>
  <c r="E24" i="26" s="1"/>
  <c r="C23" i="26"/>
  <c r="E23" i="26" s="1"/>
  <c r="C22" i="26"/>
  <c r="E22" i="26" s="1"/>
  <c r="C21" i="26"/>
  <c r="E21" i="26" s="1"/>
  <c r="C20" i="26"/>
  <c r="E20" i="26" s="1"/>
  <c r="C19" i="26"/>
  <c r="E19" i="26" s="1"/>
  <c r="C18" i="26"/>
  <c r="E18" i="26" s="1"/>
  <c r="C17" i="26"/>
  <c r="E17" i="26" s="1"/>
  <c r="C16" i="26"/>
  <c r="E16" i="26" s="1"/>
  <c r="C15" i="26"/>
  <c r="E15" i="26" s="1"/>
  <c r="C14" i="26"/>
  <c r="E14" i="26" s="1"/>
  <c r="C13" i="26"/>
  <c r="E13" i="26" s="1"/>
  <c r="E12" i="26"/>
  <c r="C12" i="26"/>
  <c r="B12" i="26"/>
  <c r="D12" i="26" s="1"/>
  <c r="E11" i="26"/>
  <c r="C11" i="26"/>
  <c r="B11" i="26"/>
  <c r="D11" i="26" s="1"/>
  <c r="E10" i="26"/>
  <c r="C10" i="26"/>
  <c r="B10" i="26"/>
  <c r="D10" i="26" s="1"/>
  <c r="E9" i="26"/>
  <c r="C9" i="26"/>
  <c r="B9" i="26"/>
  <c r="D9" i="26" s="1"/>
  <c r="E8" i="26"/>
  <c r="C8" i="26"/>
  <c r="B8" i="26"/>
  <c r="D8" i="26" s="1"/>
  <c r="E7" i="26"/>
  <c r="C7" i="26"/>
  <c r="B7" i="26"/>
  <c r="D7" i="26" s="1"/>
  <c r="E6" i="26"/>
  <c r="C6" i="26"/>
  <c r="B6" i="26"/>
  <c r="D6" i="26" s="1"/>
  <c r="E5" i="26"/>
  <c r="C5" i="26"/>
  <c r="B5" i="26"/>
  <c r="D5" i="26" s="1"/>
  <c r="E4" i="26"/>
  <c r="C4" i="26"/>
  <c r="B4" i="26"/>
  <c r="D4" i="26" s="1"/>
  <c r="U2" i="26"/>
  <c r="V2" i="26" s="1"/>
  <c r="W2" i="26" s="1"/>
  <c r="X2" i="26" s="1"/>
  <c r="Y2" i="26" s="1"/>
  <c r="Z2" i="26" s="1"/>
  <c r="N2" i="26"/>
  <c r="O2" i="26" s="1"/>
  <c r="P2" i="26" s="1"/>
  <c r="Q2" i="26" s="1"/>
  <c r="R2" i="26" s="1"/>
  <c r="S2" i="26" s="1"/>
  <c r="K2" i="26"/>
  <c r="J2" i="26"/>
  <c r="I2" i="26"/>
  <c r="H2" i="26"/>
  <c r="G2" i="26"/>
  <c r="F2" i="26"/>
  <c r="K1" i="26"/>
  <c r="J1" i="26"/>
  <c r="I1" i="26"/>
  <c r="H1" i="26"/>
  <c r="G1" i="26"/>
  <c r="F1" i="26"/>
  <c r="B1" i="26"/>
  <c r="N376" i="25"/>
  <c r="M376" i="25"/>
  <c r="L376" i="25"/>
  <c r="K376" i="25"/>
  <c r="J376" i="25"/>
  <c r="I376" i="25"/>
  <c r="N375" i="25"/>
  <c r="M375" i="25"/>
  <c r="L375" i="25"/>
  <c r="K375" i="25"/>
  <c r="J375" i="25"/>
  <c r="I375" i="25"/>
  <c r="N374" i="25"/>
  <c r="M374" i="25"/>
  <c r="L374" i="25"/>
  <c r="K374" i="25"/>
  <c r="J374" i="25"/>
  <c r="I374" i="25"/>
  <c r="I373" i="25"/>
  <c r="J373" i="25" s="1"/>
  <c r="K373" i="25" s="1"/>
  <c r="L373" i="25" s="1"/>
  <c r="M373" i="25" s="1"/>
  <c r="N373" i="25" s="1"/>
  <c r="H372" i="25"/>
  <c r="B27" i="26" s="1"/>
  <c r="D27" i="26" s="1"/>
  <c r="N370" i="25"/>
  <c r="M370" i="25"/>
  <c r="L370" i="25"/>
  <c r="J370" i="25"/>
  <c r="I370" i="25"/>
  <c r="N369" i="25"/>
  <c r="M369" i="25"/>
  <c r="L369" i="25"/>
  <c r="K369" i="25"/>
  <c r="J369" i="25"/>
  <c r="I369" i="25"/>
  <c r="N368" i="25"/>
  <c r="M368" i="25"/>
  <c r="L368" i="25"/>
  <c r="K368" i="25"/>
  <c r="J368" i="25"/>
  <c r="I368" i="25"/>
  <c r="I367" i="25"/>
  <c r="J367" i="25" s="1"/>
  <c r="K367" i="25" s="1"/>
  <c r="L367" i="25" s="1"/>
  <c r="M367" i="25" s="1"/>
  <c r="N367" i="25" s="1"/>
  <c r="H366" i="25"/>
  <c r="B26" i="26" s="1"/>
  <c r="D26" i="26" s="1"/>
  <c r="N364" i="25"/>
  <c r="M364" i="25"/>
  <c r="L364" i="25"/>
  <c r="K364" i="25"/>
  <c r="J364" i="25"/>
  <c r="I364" i="25"/>
  <c r="N363" i="25"/>
  <c r="M363" i="25"/>
  <c r="L363" i="25"/>
  <c r="K363" i="25"/>
  <c r="J363" i="25"/>
  <c r="I363" i="25"/>
  <c r="N362" i="25"/>
  <c r="M362" i="25"/>
  <c r="L362" i="25"/>
  <c r="K362" i="25"/>
  <c r="J362" i="25"/>
  <c r="I362" i="25"/>
  <c r="I361" i="25"/>
  <c r="J361" i="25" s="1"/>
  <c r="K361" i="25" s="1"/>
  <c r="L361" i="25" s="1"/>
  <c r="M361" i="25" s="1"/>
  <c r="N361" i="25" s="1"/>
  <c r="H360" i="25"/>
  <c r="B25" i="26" s="1"/>
  <c r="D25" i="26" s="1"/>
  <c r="N358" i="25"/>
  <c r="M358" i="25"/>
  <c r="L358" i="25"/>
  <c r="K358" i="25"/>
  <c r="J358" i="25"/>
  <c r="I358" i="25"/>
  <c r="N357" i="25"/>
  <c r="M357" i="25"/>
  <c r="L357" i="25"/>
  <c r="K357" i="25"/>
  <c r="J357" i="25"/>
  <c r="I357" i="25"/>
  <c r="N356" i="25"/>
  <c r="M356" i="25"/>
  <c r="L356" i="25"/>
  <c r="K356" i="25"/>
  <c r="J356" i="25"/>
  <c r="I356" i="25"/>
  <c r="I355" i="25"/>
  <c r="J355" i="25" s="1"/>
  <c r="K355" i="25" s="1"/>
  <c r="L355" i="25" s="1"/>
  <c r="M355" i="25" s="1"/>
  <c r="N355" i="25" s="1"/>
  <c r="H354" i="25"/>
  <c r="B24" i="26" s="1"/>
  <c r="D24" i="26" s="1"/>
  <c r="C354" i="25"/>
  <c r="N352" i="25"/>
  <c r="M352" i="25"/>
  <c r="L352" i="25"/>
  <c r="K352" i="25"/>
  <c r="J352" i="25"/>
  <c r="I352" i="25"/>
  <c r="N351" i="25"/>
  <c r="M351" i="25"/>
  <c r="L351" i="25"/>
  <c r="K351" i="25"/>
  <c r="J351" i="25"/>
  <c r="I351" i="25"/>
  <c r="N350" i="25"/>
  <c r="M350" i="25"/>
  <c r="L350" i="25"/>
  <c r="K350" i="25"/>
  <c r="J350" i="25"/>
  <c r="I350" i="25"/>
  <c r="I349" i="25"/>
  <c r="J349" i="25" s="1"/>
  <c r="K349" i="25" s="1"/>
  <c r="L349" i="25" s="1"/>
  <c r="M349" i="25" s="1"/>
  <c r="N349" i="25" s="1"/>
  <c r="H348" i="25"/>
  <c r="B23" i="26" s="1"/>
  <c r="D23" i="26" s="1"/>
  <c r="B329" i="25"/>
  <c r="N326" i="25"/>
  <c r="M326" i="25"/>
  <c r="L326" i="25"/>
  <c r="K326" i="25"/>
  <c r="J326" i="25"/>
  <c r="I326" i="25"/>
  <c r="N325" i="25"/>
  <c r="M325" i="25"/>
  <c r="L325" i="25"/>
  <c r="K325" i="25"/>
  <c r="J325" i="25"/>
  <c r="I325" i="25"/>
  <c r="N324" i="25"/>
  <c r="M324" i="25"/>
  <c r="L324" i="25"/>
  <c r="K324" i="25"/>
  <c r="J324" i="25"/>
  <c r="I324" i="25"/>
  <c r="I323" i="25"/>
  <c r="J323" i="25" s="1"/>
  <c r="K323" i="25" s="1"/>
  <c r="L323" i="25" s="1"/>
  <c r="M323" i="25" s="1"/>
  <c r="N323" i="25" s="1"/>
  <c r="H322" i="25"/>
  <c r="B22" i="26" s="1"/>
  <c r="D22" i="26" s="1"/>
  <c r="N320" i="25"/>
  <c r="M320" i="25"/>
  <c r="L320" i="25"/>
  <c r="K320" i="25"/>
  <c r="J320" i="25"/>
  <c r="I320" i="25"/>
  <c r="N319" i="25"/>
  <c r="M319" i="25"/>
  <c r="L319" i="25"/>
  <c r="K319" i="25"/>
  <c r="J319" i="25"/>
  <c r="I319" i="25"/>
  <c r="N318" i="25"/>
  <c r="M318" i="25"/>
  <c r="L318" i="25"/>
  <c r="K318" i="25"/>
  <c r="J318" i="25"/>
  <c r="I318" i="25"/>
  <c r="I317" i="25"/>
  <c r="J317" i="25" s="1"/>
  <c r="K317" i="25" s="1"/>
  <c r="L317" i="25" s="1"/>
  <c r="M317" i="25" s="1"/>
  <c r="N317" i="25" s="1"/>
  <c r="H316" i="25"/>
  <c r="B21" i="26" s="1"/>
  <c r="D21" i="26" s="1"/>
  <c r="N314" i="25"/>
  <c r="M314" i="25"/>
  <c r="L314" i="25"/>
  <c r="K314" i="25"/>
  <c r="J314" i="25"/>
  <c r="I314" i="25"/>
  <c r="N313" i="25"/>
  <c r="M313" i="25"/>
  <c r="L313" i="25"/>
  <c r="K313" i="25"/>
  <c r="J313" i="25"/>
  <c r="I313" i="25"/>
  <c r="N312" i="25"/>
  <c r="M312" i="25"/>
  <c r="L312" i="25"/>
  <c r="K312" i="25"/>
  <c r="J312" i="25"/>
  <c r="I312" i="25"/>
  <c r="I311" i="25"/>
  <c r="J311" i="25" s="1"/>
  <c r="K311" i="25" s="1"/>
  <c r="L311" i="25" s="1"/>
  <c r="M311" i="25" s="1"/>
  <c r="N311" i="25" s="1"/>
  <c r="H310" i="25"/>
  <c r="B20" i="26" s="1"/>
  <c r="D20" i="26" s="1"/>
  <c r="N308" i="25"/>
  <c r="M308" i="25"/>
  <c r="L308" i="25"/>
  <c r="K308" i="25"/>
  <c r="J308" i="25"/>
  <c r="I308" i="25"/>
  <c r="N307" i="25"/>
  <c r="M307" i="25"/>
  <c r="L307" i="25"/>
  <c r="K307" i="25"/>
  <c r="J307" i="25"/>
  <c r="I307" i="25"/>
  <c r="N306" i="25"/>
  <c r="M306" i="25"/>
  <c r="L306" i="25"/>
  <c r="K306" i="25"/>
  <c r="J306" i="25"/>
  <c r="I306" i="25"/>
  <c r="I305" i="25"/>
  <c r="J305" i="25" s="1"/>
  <c r="K305" i="25" s="1"/>
  <c r="L305" i="25" s="1"/>
  <c r="M305" i="25" s="1"/>
  <c r="N305" i="25" s="1"/>
  <c r="H304" i="25"/>
  <c r="B19" i="26" s="1"/>
  <c r="D19" i="26" s="1"/>
  <c r="C304" i="25"/>
  <c r="N302" i="25"/>
  <c r="M302" i="25"/>
  <c r="L302" i="25"/>
  <c r="K302" i="25"/>
  <c r="J302" i="25"/>
  <c r="I302" i="25"/>
  <c r="N301" i="25"/>
  <c r="M301" i="25"/>
  <c r="L301" i="25"/>
  <c r="K301" i="25"/>
  <c r="J301" i="25"/>
  <c r="I301" i="25"/>
  <c r="N300" i="25"/>
  <c r="M300" i="25"/>
  <c r="L300" i="25"/>
  <c r="K300" i="25"/>
  <c r="J300" i="25"/>
  <c r="I300" i="25"/>
  <c r="I299" i="25"/>
  <c r="J299" i="25" s="1"/>
  <c r="K299" i="25" s="1"/>
  <c r="L299" i="25" s="1"/>
  <c r="M299" i="25" s="1"/>
  <c r="N299" i="25" s="1"/>
  <c r="H298" i="25"/>
  <c r="B18" i="26" s="1"/>
  <c r="D18" i="26" s="1"/>
  <c r="B279" i="25"/>
  <c r="N276" i="25"/>
  <c r="M276" i="25"/>
  <c r="L276" i="25"/>
  <c r="K276" i="25"/>
  <c r="J276" i="25"/>
  <c r="I276" i="25"/>
  <c r="N275" i="25"/>
  <c r="M275" i="25"/>
  <c r="L275" i="25"/>
  <c r="K275" i="25"/>
  <c r="J275" i="25"/>
  <c r="I275" i="25"/>
  <c r="N274" i="25"/>
  <c r="M274" i="25"/>
  <c r="L274" i="25"/>
  <c r="K274" i="25"/>
  <c r="J274" i="25"/>
  <c r="I274" i="25"/>
  <c r="I273" i="25"/>
  <c r="J273" i="25" s="1"/>
  <c r="K273" i="25" s="1"/>
  <c r="L273" i="25" s="1"/>
  <c r="M273" i="25" s="1"/>
  <c r="N273" i="25" s="1"/>
  <c r="H272" i="25"/>
  <c r="B17" i="26" s="1"/>
  <c r="D17" i="26" s="1"/>
  <c r="I267" i="25"/>
  <c r="J267" i="25" s="1"/>
  <c r="K267" i="25" s="1"/>
  <c r="L267" i="25" s="1"/>
  <c r="M267" i="25" s="1"/>
  <c r="N267" i="25" s="1"/>
  <c r="H266" i="25"/>
  <c r="B16" i="26" s="1"/>
  <c r="D16" i="26" s="1"/>
  <c r="I261" i="25"/>
  <c r="J261" i="25" s="1"/>
  <c r="K261" i="25" s="1"/>
  <c r="L261" i="25" s="1"/>
  <c r="M261" i="25" s="1"/>
  <c r="N261" i="25" s="1"/>
  <c r="H260" i="25"/>
  <c r="B15" i="26" s="1"/>
  <c r="D15" i="26" s="1"/>
  <c r="I255" i="25"/>
  <c r="J255" i="25" s="1"/>
  <c r="K255" i="25" s="1"/>
  <c r="L255" i="25" s="1"/>
  <c r="M255" i="25" s="1"/>
  <c r="N255" i="25" s="1"/>
  <c r="H254" i="25"/>
  <c r="B14" i="26" s="1"/>
  <c r="D14" i="26" s="1"/>
  <c r="C254" i="25"/>
  <c r="I249" i="25"/>
  <c r="J249" i="25" s="1"/>
  <c r="K249" i="25" s="1"/>
  <c r="L249" i="25" s="1"/>
  <c r="M249" i="25" s="1"/>
  <c r="N249" i="25" s="1"/>
  <c r="H248" i="25"/>
  <c r="B13" i="26" s="1"/>
  <c r="D13" i="26" s="1"/>
  <c r="B229" i="25"/>
  <c r="I221" i="25"/>
  <c r="J221" i="25" s="1"/>
  <c r="K221" i="25" s="1"/>
  <c r="L221" i="25" s="1"/>
  <c r="M221" i="25" s="1"/>
  <c r="N221" i="25" s="1"/>
  <c r="B204" i="25"/>
  <c r="I198" i="25"/>
  <c r="J198" i="25" s="1"/>
  <c r="K198" i="25" s="1"/>
  <c r="L198" i="25" s="1"/>
  <c r="M198" i="25" s="1"/>
  <c r="N198" i="25" s="1"/>
  <c r="B181" i="25"/>
  <c r="I175" i="25"/>
  <c r="J175" i="25" s="1"/>
  <c r="K175" i="25" s="1"/>
  <c r="L175" i="25" s="1"/>
  <c r="M175" i="25" s="1"/>
  <c r="N175" i="25" s="1"/>
  <c r="B158" i="25"/>
  <c r="I152" i="25"/>
  <c r="J152" i="25" s="1"/>
  <c r="K152" i="25" s="1"/>
  <c r="L152" i="25" s="1"/>
  <c r="M152" i="25" s="1"/>
  <c r="N152" i="25" s="1"/>
  <c r="B135" i="25"/>
  <c r="I129" i="25"/>
  <c r="J129" i="25" s="1"/>
  <c r="K129" i="25" s="1"/>
  <c r="L129" i="25" s="1"/>
  <c r="M129" i="25" s="1"/>
  <c r="N129" i="25" s="1"/>
  <c r="B112" i="25"/>
  <c r="I106" i="25"/>
  <c r="J106" i="25" s="1"/>
  <c r="K106" i="25" s="1"/>
  <c r="L106" i="25" s="1"/>
  <c r="M106" i="25" s="1"/>
  <c r="N106" i="25" s="1"/>
  <c r="B85" i="25"/>
  <c r="I79" i="25"/>
  <c r="J79" i="25" s="1"/>
  <c r="K79" i="25" s="1"/>
  <c r="L79" i="25" s="1"/>
  <c r="M79" i="25" s="1"/>
  <c r="N79" i="25" s="1"/>
  <c r="B62" i="25"/>
  <c r="I56" i="25"/>
  <c r="J56" i="25" s="1"/>
  <c r="K56" i="25" s="1"/>
  <c r="L56" i="25" s="1"/>
  <c r="M56" i="25" s="1"/>
  <c r="N56" i="25" s="1"/>
  <c r="I33" i="25"/>
  <c r="J33" i="25" s="1"/>
  <c r="K33" i="25" s="1"/>
  <c r="L33" i="25" s="1"/>
  <c r="M33" i="25" s="1"/>
  <c r="N33" i="25" s="1"/>
  <c r="B16" i="25"/>
  <c r="I247" i="18"/>
  <c r="I315" i="18"/>
  <c r="J315" i="18"/>
  <c r="K315" i="18"/>
  <c r="L315" i="18"/>
  <c r="M315" i="18"/>
  <c r="N315" i="18"/>
  <c r="I316" i="18"/>
  <c r="J316" i="18"/>
  <c r="K316" i="18"/>
  <c r="L316" i="18"/>
  <c r="M316" i="18"/>
  <c r="N316" i="18"/>
  <c r="I317" i="18"/>
  <c r="J317" i="18"/>
  <c r="K317" i="18"/>
  <c r="L317" i="18"/>
  <c r="M317" i="18"/>
  <c r="N317" i="18"/>
  <c r="I297" i="18"/>
  <c r="J297" i="18"/>
  <c r="K297" i="18"/>
  <c r="L297" i="18"/>
  <c r="M297" i="18"/>
  <c r="N297" i="18"/>
  <c r="I298" i="18"/>
  <c r="J298" i="18"/>
  <c r="K298" i="18"/>
  <c r="L298" i="18"/>
  <c r="M298" i="18"/>
  <c r="N298" i="18"/>
  <c r="I299" i="18"/>
  <c r="J299" i="18"/>
  <c r="K299" i="18"/>
  <c r="L299" i="18"/>
  <c r="M299" i="18"/>
  <c r="N299" i="18"/>
  <c r="J36" i="18"/>
  <c r="K36" i="18"/>
  <c r="L36" i="18"/>
  <c r="M36" i="18"/>
  <c r="N36" i="18"/>
  <c r="J37" i="18"/>
  <c r="K37" i="18"/>
  <c r="L37" i="18"/>
  <c r="M37" i="18"/>
  <c r="N37" i="18"/>
  <c r="I259" i="18"/>
  <c r="J259" i="18"/>
  <c r="K259" i="18"/>
  <c r="L259" i="18"/>
  <c r="M259" i="18"/>
  <c r="N259" i="18"/>
  <c r="I260" i="18"/>
  <c r="J260" i="18"/>
  <c r="K260" i="18"/>
  <c r="L260" i="18"/>
  <c r="M260" i="18"/>
  <c r="N260" i="18"/>
  <c r="I261" i="18"/>
  <c r="J261" i="18"/>
  <c r="K261" i="18"/>
  <c r="L261" i="18"/>
  <c r="M261" i="18"/>
  <c r="N261" i="18"/>
  <c r="I371" i="18"/>
  <c r="J371" i="18"/>
  <c r="K371" i="18"/>
  <c r="L371" i="18"/>
  <c r="M371" i="18"/>
  <c r="N371" i="18"/>
  <c r="I372" i="18"/>
  <c r="J372" i="18"/>
  <c r="K372" i="18"/>
  <c r="L372" i="18"/>
  <c r="M372" i="18"/>
  <c r="N372" i="18"/>
  <c r="I373" i="18"/>
  <c r="J373" i="18"/>
  <c r="K373" i="18"/>
  <c r="L373" i="18"/>
  <c r="M373" i="18"/>
  <c r="N373" i="18"/>
  <c r="J247" i="18"/>
  <c r="K247" i="18"/>
  <c r="L247" i="18"/>
  <c r="M247" i="18"/>
  <c r="N247" i="18"/>
  <c r="I248" i="18"/>
  <c r="J248" i="18"/>
  <c r="K248" i="18"/>
  <c r="L248" i="18"/>
  <c r="M248" i="18"/>
  <c r="N248" i="18"/>
  <c r="I249" i="18"/>
  <c r="J249" i="18"/>
  <c r="K249" i="18"/>
  <c r="L249" i="18"/>
  <c r="M249" i="18"/>
  <c r="N249" i="18"/>
  <c r="I253" i="18"/>
  <c r="J253" i="18"/>
  <c r="K253" i="18"/>
  <c r="L253" i="18"/>
  <c r="M253" i="18"/>
  <c r="N253" i="18"/>
  <c r="I254" i="18"/>
  <c r="J254" i="18"/>
  <c r="K254" i="18"/>
  <c r="L254" i="18"/>
  <c r="M254" i="18"/>
  <c r="N254" i="18"/>
  <c r="I255" i="18"/>
  <c r="J255" i="18"/>
  <c r="K255" i="18"/>
  <c r="L255" i="18"/>
  <c r="M255" i="18"/>
  <c r="N255" i="18"/>
  <c r="I265" i="18"/>
  <c r="J265" i="18"/>
  <c r="K265" i="18"/>
  <c r="L265" i="18"/>
  <c r="M265" i="18"/>
  <c r="N265" i="18"/>
  <c r="I266" i="18"/>
  <c r="J266" i="18"/>
  <c r="K266" i="18"/>
  <c r="L266" i="18"/>
  <c r="M266" i="18"/>
  <c r="N266" i="18"/>
  <c r="I267" i="18"/>
  <c r="J267" i="18"/>
  <c r="K267" i="18"/>
  <c r="L267" i="18"/>
  <c r="M267" i="18"/>
  <c r="N267" i="18"/>
  <c r="I271" i="18"/>
  <c r="J271" i="18"/>
  <c r="K271" i="18"/>
  <c r="L271" i="18"/>
  <c r="M271" i="18"/>
  <c r="N271" i="18"/>
  <c r="I272" i="18"/>
  <c r="J272" i="18"/>
  <c r="K272" i="18"/>
  <c r="L272" i="18"/>
  <c r="M272" i="18"/>
  <c r="N272" i="18"/>
  <c r="I273" i="18"/>
  <c r="J273" i="18"/>
  <c r="K273" i="18"/>
  <c r="L273" i="18"/>
  <c r="M273" i="18"/>
  <c r="N273" i="18"/>
  <c r="I303" i="18"/>
  <c r="J303" i="18"/>
  <c r="K303" i="18"/>
  <c r="L303" i="18"/>
  <c r="M303" i="18"/>
  <c r="N303" i="18"/>
  <c r="I304" i="18"/>
  <c r="J304" i="18"/>
  <c r="K304" i="18"/>
  <c r="L304" i="18"/>
  <c r="M304" i="18"/>
  <c r="N304" i="18"/>
  <c r="I305" i="18"/>
  <c r="J305" i="18"/>
  <c r="K305" i="18"/>
  <c r="L305" i="18"/>
  <c r="M305" i="18"/>
  <c r="N305" i="18"/>
  <c r="I309" i="18"/>
  <c r="J309" i="18"/>
  <c r="K309" i="18"/>
  <c r="L309" i="18"/>
  <c r="M309" i="18"/>
  <c r="N309" i="18"/>
  <c r="I310" i="18"/>
  <c r="J310" i="18"/>
  <c r="K310" i="18"/>
  <c r="L310" i="18"/>
  <c r="M310" i="18"/>
  <c r="N310" i="18"/>
  <c r="I311" i="18"/>
  <c r="J311" i="18"/>
  <c r="K311" i="18"/>
  <c r="L311" i="18"/>
  <c r="M311" i="18"/>
  <c r="N311" i="18"/>
  <c r="I321" i="18"/>
  <c r="J321" i="18"/>
  <c r="K321" i="18"/>
  <c r="L321" i="18"/>
  <c r="M321" i="18"/>
  <c r="N321" i="18"/>
  <c r="I322" i="18"/>
  <c r="J322" i="18"/>
  <c r="K322" i="18"/>
  <c r="L322" i="18"/>
  <c r="M322" i="18"/>
  <c r="N322" i="18"/>
  <c r="I323" i="18"/>
  <c r="J323" i="18"/>
  <c r="K323" i="18"/>
  <c r="L323" i="18"/>
  <c r="M323" i="18"/>
  <c r="N323" i="18"/>
  <c r="I347" i="18"/>
  <c r="J347" i="18"/>
  <c r="K347" i="18"/>
  <c r="L347" i="18"/>
  <c r="M347" i="18"/>
  <c r="N347" i="18"/>
  <c r="I348" i="18"/>
  <c r="J348" i="18"/>
  <c r="K348" i="18"/>
  <c r="L348" i="18"/>
  <c r="M348" i="18"/>
  <c r="N348" i="18"/>
  <c r="I349" i="18"/>
  <c r="J349" i="18"/>
  <c r="K349" i="18"/>
  <c r="L349" i="18"/>
  <c r="M349" i="18"/>
  <c r="N349" i="18"/>
  <c r="I353" i="18"/>
  <c r="J353" i="18"/>
  <c r="K353" i="18"/>
  <c r="L353" i="18"/>
  <c r="M353" i="18"/>
  <c r="N353" i="18"/>
  <c r="I354" i="18"/>
  <c r="J354" i="18"/>
  <c r="K354" i="18"/>
  <c r="L354" i="18"/>
  <c r="M354" i="18"/>
  <c r="N354" i="18"/>
  <c r="I355" i="18"/>
  <c r="J355" i="18"/>
  <c r="K355" i="18"/>
  <c r="L355" i="18"/>
  <c r="M355" i="18"/>
  <c r="N355" i="18"/>
  <c r="I359" i="18"/>
  <c r="J359" i="18"/>
  <c r="K359" i="18"/>
  <c r="L359" i="18"/>
  <c r="M359" i="18"/>
  <c r="N359" i="18"/>
  <c r="I360" i="18"/>
  <c r="J360" i="18"/>
  <c r="K360" i="18"/>
  <c r="L360" i="18"/>
  <c r="M360" i="18"/>
  <c r="N360" i="18"/>
  <c r="I361" i="18"/>
  <c r="J361" i="18"/>
  <c r="K361" i="18"/>
  <c r="L361" i="18"/>
  <c r="M361" i="18"/>
  <c r="N361" i="18"/>
  <c r="I365" i="18"/>
  <c r="J365" i="18"/>
  <c r="K365" i="18"/>
  <c r="L365" i="18"/>
  <c r="M365" i="18"/>
  <c r="N365" i="18"/>
  <c r="I366" i="18"/>
  <c r="J366" i="18"/>
  <c r="K366" i="18"/>
  <c r="L366" i="18"/>
  <c r="M366" i="18"/>
  <c r="N366" i="18"/>
  <c r="I367" i="18"/>
  <c r="J367" i="18"/>
  <c r="K367" i="18"/>
  <c r="L367" i="18"/>
  <c r="M367" i="18"/>
  <c r="N367" i="18"/>
  <c r="B1" i="18"/>
  <c r="I35" i="18"/>
  <c r="J35" i="18" s="1"/>
  <c r="K35" i="18" s="1"/>
  <c r="L35" i="18" s="1"/>
  <c r="M35" i="18" s="1"/>
  <c r="N35" i="18" s="1"/>
  <c r="B41" i="18"/>
  <c r="B63" i="18"/>
  <c r="B86" i="18"/>
  <c r="B109" i="18"/>
  <c r="B132" i="18"/>
  <c r="B155" i="18"/>
  <c r="B178" i="18"/>
  <c r="B201" i="18"/>
  <c r="B226" i="18"/>
  <c r="H245" i="18"/>
  <c r="B13" i="5" s="1"/>
  <c r="D13" i="5" s="1"/>
  <c r="I246" i="18"/>
  <c r="J246" i="18" s="1"/>
  <c r="K246" i="18" s="1"/>
  <c r="L246" i="18" s="1"/>
  <c r="M246" i="18" s="1"/>
  <c r="N246" i="18" s="1"/>
  <c r="C251" i="18"/>
  <c r="H251" i="18"/>
  <c r="I252" i="18"/>
  <c r="J252" i="18" s="1"/>
  <c r="K252" i="18" s="1"/>
  <c r="L252" i="18" s="1"/>
  <c r="M252" i="18" s="1"/>
  <c r="N252" i="18" s="1"/>
  <c r="H257" i="18"/>
  <c r="B15" i="5" s="1"/>
  <c r="D15" i="5" s="1"/>
  <c r="I258" i="18"/>
  <c r="J258" i="18" s="1"/>
  <c r="K258" i="18" s="1"/>
  <c r="L258" i="18" s="1"/>
  <c r="M258" i="18" s="1"/>
  <c r="N258" i="18" s="1"/>
  <c r="H263" i="18"/>
  <c r="B16" i="5" s="1"/>
  <c r="D16" i="5" s="1"/>
  <c r="I264" i="18"/>
  <c r="J264" i="18" s="1"/>
  <c r="K264" i="18" s="1"/>
  <c r="L264" i="18" s="1"/>
  <c r="M264" i="18" s="1"/>
  <c r="N264" i="18" s="1"/>
  <c r="H269" i="18"/>
  <c r="B17" i="5" s="1"/>
  <c r="D17" i="5" s="1"/>
  <c r="I270" i="18"/>
  <c r="J270" i="18" s="1"/>
  <c r="K270" i="18" s="1"/>
  <c r="L270" i="18" s="1"/>
  <c r="M270" i="18" s="1"/>
  <c r="N270" i="18" s="1"/>
  <c r="H295" i="18"/>
  <c r="B18" i="5" s="1"/>
  <c r="D18" i="5" s="1"/>
  <c r="I296" i="18"/>
  <c r="J296" i="18" s="1"/>
  <c r="K296" i="18" s="1"/>
  <c r="L296" i="18" s="1"/>
  <c r="M296" i="18" s="1"/>
  <c r="N296" i="18" s="1"/>
  <c r="C301" i="18"/>
  <c r="H301" i="18"/>
  <c r="B19" i="5" s="1"/>
  <c r="D19" i="5" s="1"/>
  <c r="I302" i="18"/>
  <c r="J302" i="18" s="1"/>
  <c r="K302" i="18" s="1"/>
  <c r="L302" i="18" s="1"/>
  <c r="M302" i="18" s="1"/>
  <c r="N302" i="18" s="1"/>
  <c r="H307" i="18"/>
  <c r="B20" i="5" s="1"/>
  <c r="D20" i="5" s="1"/>
  <c r="I308" i="18"/>
  <c r="J308" i="18" s="1"/>
  <c r="K308" i="18" s="1"/>
  <c r="L308" i="18" s="1"/>
  <c r="M308" i="18" s="1"/>
  <c r="N308" i="18" s="1"/>
  <c r="H313" i="18"/>
  <c r="B21" i="5" s="1"/>
  <c r="D21" i="5" s="1"/>
  <c r="I314" i="18"/>
  <c r="J314" i="18" s="1"/>
  <c r="K314" i="18" s="1"/>
  <c r="L314" i="18" s="1"/>
  <c r="M314" i="18" s="1"/>
  <c r="N314" i="18" s="1"/>
  <c r="H319" i="18"/>
  <c r="B22" i="5" s="1"/>
  <c r="D22" i="5" s="1"/>
  <c r="I320" i="18"/>
  <c r="J320" i="18" s="1"/>
  <c r="K320" i="18" s="1"/>
  <c r="L320" i="18" s="1"/>
  <c r="M320" i="18" s="1"/>
  <c r="N320" i="18" s="1"/>
  <c r="H345" i="18"/>
  <c r="B23" i="5" s="1"/>
  <c r="D23" i="5" s="1"/>
  <c r="I346" i="18"/>
  <c r="J346" i="18" s="1"/>
  <c r="K346" i="18" s="1"/>
  <c r="L346" i="18" s="1"/>
  <c r="M346" i="18" s="1"/>
  <c r="N346" i="18" s="1"/>
  <c r="C351" i="18"/>
  <c r="H351" i="18"/>
  <c r="B24" i="5" s="1"/>
  <c r="D24" i="5" s="1"/>
  <c r="I352" i="18"/>
  <c r="J352" i="18" s="1"/>
  <c r="K352" i="18" s="1"/>
  <c r="L352" i="18" s="1"/>
  <c r="M352" i="18" s="1"/>
  <c r="N352" i="18" s="1"/>
  <c r="H357" i="18"/>
  <c r="B25" i="5" s="1"/>
  <c r="D25" i="5" s="1"/>
  <c r="I358" i="18"/>
  <c r="J358" i="18" s="1"/>
  <c r="K358" i="18" s="1"/>
  <c r="L358" i="18" s="1"/>
  <c r="M358" i="18" s="1"/>
  <c r="N358" i="18" s="1"/>
  <c r="H363" i="18"/>
  <c r="B26" i="5" s="1"/>
  <c r="D26" i="5" s="1"/>
  <c r="I364" i="18"/>
  <c r="J364" i="18" s="1"/>
  <c r="K364" i="18" s="1"/>
  <c r="L364" i="18" s="1"/>
  <c r="M364" i="18" s="1"/>
  <c r="N364" i="18" s="1"/>
  <c r="H369" i="18"/>
  <c r="B27" i="5" s="1"/>
  <c r="D27" i="5" s="1"/>
  <c r="I370" i="18"/>
  <c r="J370" i="18" s="1"/>
  <c r="K370" i="18" s="1"/>
  <c r="L370" i="18" s="1"/>
  <c r="M370" i="18" s="1"/>
  <c r="N370" i="18" s="1"/>
  <c r="C27" i="5"/>
  <c r="E27" i="5" s="1"/>
  <c r="C26" i="5"/>
  <c r="E26" i="5" s="1"/>
  <c r="C25" i="5"/>
  <c r="E25" i="5" s="1"/>
  <c r="C24" i="5"/>
  <c r="E24" i="5" s="1"/>
  <c r="C23" i="5"/>
  <c r="E23" i="5" s="1"/>
  <c r="C22" i="5"/>
  <c r="E22" i="5" s="1"/>
  <c r="C21" i="5"/>
  <c r="E21" i="5" s="1"/>
  <c r="C20" i="5"/>
  <c r="E20" i="5" s="1"/>
  <c r="C19" i="5"/>
  <c r="E19" i="5" s="1"/>
  <c r="C18" i="5"/>
  <c r="E18" i="5" s="1"/>
  <c r="C28" i="5"/>
  <c r="C17" i="5"/>
  <c r="E17" i="5" s="1"/>
  <c r="C16" i="5"/>
  <c r="E16" i="5" s="1"/>
  <c r="C15" i="5"/>
  <c r="E15" i="5" s="1"/>
  <c r="C14" i="5"/>
  <c r="E14" i="5" s="1"/>
  <c r="C13" i="5"/>
  <c r="E13" i="5" s="1"/>
  <c r="O363" i="25" l="1"/>
  <c r="O350" i="25"/>
  <c r="O299" i="18"/>
  <c r="O305" i="18"/>
  <c r="V27" i="26"/>
  <c r="V19" i="26"/>
  <c r="V11" i="26"/>
  <c r="O27" i="26"/>
  <c r="O19" i="26"/>
  <c r="O11" i="26"/>
  <c r="G27" i="26"/>
  <c r="G19" i="26"/>
  <c r="G11" i="26"/>
  <c r="V12" i="26"/>
  <c r="V26" i="26"/>
  <c r="V18" i="26"/>
  <c r="V10" i="26"/>
  <c r="O26" i="26"/>
  <c r="O18" i="26"/>
  <c r="O10" i="26"/>
  <c r="G26" i="26"/>
  <c r="G18" i="26"/>
  <c r="G10" i="26"/>
  <c r="G20" i="26"/>
  <c r="V25" i="26"/>
  <c r="V17" i="26"/>
  <c r="V9" i="26"/>
  <c r="O25" i="26"/>
  <c r="O17" i="26"/>
  <c r="O9" i="26"/>
  <c r="G25" i="26"/>
  <c r="G17" i="26"/>
  <c r="G9" i="26"/>
  <c r="V4" i="26"/>
  <c r="V24" i="26"/>
  <c r="V16" i="26"/>
  <c r="V8" i="26"/>
  <c r="O24" i="26"/>
  <c r="O16" i="26"/>
  <c r="O8" i="26"/>
  <c r="G24" i="26"/>
  <c r="G16" i="26"/>
  <c r="G8" i="26"/>
  <c r="O4" i="26"/>
  <c r="G12" i="26"/>
  <c r="V23" i="26"/>
  <c r="V15" i="26"/>
  <c r="V7" i="26"/>
  <c r="O23" i="26"/>
  <c r="O15" i="26"/>
  <c r="O7" i="26"/>
  <c r="G23" i="26"/>
  <c r="G15" i="26"/>
  <c r="G7" i="26"/>
  <c r="G4" i="26"/>
  <c r="V22" i="26"/>
  <c r="V14" i="26"/>
  <c r="V6" i="26"/>
  <c r="O22" i="26"/>
  <c r="O14" i="26"/>
  <c r="O6" i="26"/>
  <c r="G22" i="26"/>
  <c r="G14" i="26"/>
  <c r="G6" i="26"/>
  <c r="V20" i="26"/>
  <c r="O20" i="26"/>
  <c r="V21" i="26"/>
  <c r="V13" i="26"/>
  <c r="V5" i="26"/>
  <c r="O21" i="26"/>
  <c r="O13" i="26"/>
  <c r="O5" i="26"/>
  <c r="G21" i="26"/>
  <c r="G13" i="26"/>
  <c r="G5" i="26"/>
  <c r="O12" i="26"/>
  <c r="W27" i="26"/>
  <c r="W19" i="26"/>
  <c r="W11" i="26"/>
  <c r="P27" i="26"/>
  <c r="P19" i="26"/>
  <c r="P11" i="26"/>
  <c r="H27" i="26"/>
  <c r="H19" i="26"/>
  <c r="H11" i="26"/>
  <c r="H12" i="26"/>
  <c r="W26" i="26"/>
  <c r="W18" i="26"/>
  <c r="W10" i="26"/>
  <c r="P26" i="26"/>
  <c r="P18" i="26"/>
  <c r="P10" i="26"/>
  <c r="H26" i="26"/>
  <c r="H18" i="26"/>
  <c r="H10" i="26"/>
  <c r="P4" i="26"/>
  <c r="W25" i="26"/>
  <c r="W17" i="26"/>
  <c r="W9" i="26"/>
  <c r="P25" i="26"/>
  <c r="P17" i="26"/>
  <c r="P9" i="26"/>
  <c r="H25" i="26"/>
  <c r="H17" i="26"/>
  <c r="H9" i="26"/>
  <c r="P12" i="26"/>
  <c r="H4" i="26"/>
  <c r="W24" i="26"/>
  <c r="W16" i="26"/>
  <c r="W8" i="26"/>
  <c r="P24" i="26"/>
  <c r="P16" i="26"/>
  <c r="P8" i="26"/>
  <c r="H24" i="26"/>
  <c r="H16" i="26"/>
  <c r="H8" i="26"/>
  <c r="W23" i="26"/>
  <c r="W15" i="26"/>
  <c r="W7" i="26"/>
  <c r="P23" i="26"/>
  <c r="P15" i="26"/>
  <c r="P7" i="26"/>
  <c r="H23" i="26"/>
  <c r="H15" i="26"/>
  <c r="H7" i="26"/>
  <c r="P20" i="26"/>
  <c r="W22" i="26"/>
  <c r="W14" i="26"/>
  <c r="W6" i="26"/>
  <c r="P22" i="26"/>
  <c r="P14" i="26"/>
  <c r="P6" i="26"/>
  <c r="H22" i="26"/>
  <c r="H14" i="26"/>
  <c r="H6" i="26"/>
  <c r="H20" i="26"/>
  <c r="W21" i="26"/>
  <c r="W13" i="26"/>
  <c r="W5" i="26"/>
  <c r="P21" i="26"/>
  <c r="P13" i="26"/>
  <c r="P5" i="26"/>
  <c r="H21" i="26"/>
  <c r="H13" i="26"/>
  <c r="H5" i="26"/>
  <c r="W20" i="26"/>
  <c r="W12" i="26"/>
  <c r="W4" i="26"/>
  <c r="X27" i="26"/>
  <c r="X19" i="26"/>
  <c r="X11" i="26"/>
  <c r="Q27" i="26"/>
  <c r="Q19" i="26"/>
  <c r="Q11" i="26"/>
  <c r="I27" i="26"/>
  <c r="I19" i="26"/>
  <c r="I11" i="26"/>
  <c r="Q4" i="26"/>
  <c r="X26" i="26"/>
  <c r="X18" i="26"/>
  <c r="X10" i="26"/>
  <c r="Q26" i="26"/>
  <c r="Q18" i="26"/>
  <c r="Q10" i="26"/>
  <c r="I26" i="26"/>
  <c r="I18" i="26"/>
  <c r="I10" i="26"/>
  <c r="I20" i="26"/>
  <c r="X25" i="26"/>
  <c r="X17" i="26"/>
  <c r="X9" i="26"/>
  <c r="Q25" i="26"/>
  <c r="Q17" i="26"/>
  <c r="Q9" i="26"/>
  <c r="I25" i="26"/>
  <c r="I17" i="26"/>
  <c r="I9" i="26"/>
  <c r="X24" i="26"/>
  <c r="X16" i="26"/>
  <c r="X8" i="26"/>
  <c r="Q24" i="26"/>
  <c r="Q16" i="26"/>
  <c r="Q8" i="26"/>
  <c r="I24" i="26"/>
  <c r="I16" i="26"/>
  <c r="I8" i="26"/>
  <c r="I12" i="26"/>
  <c r="X23" i="26"/>
  <c r="X15" i="26"/>
  <c r="X7" i="26"/>
  <c r="Q23" i="26"/>
  <c r="Q15" i="26"/>
  <c r="Q7" i="26"/>
  <c r="I23" i="26"/>
  <c r="I15" i="26"/>
  <c r="I7" i="26"/>
  <c r="X20" i="26"/>
  <c r="X22" i="26"/>
  <c r="X14" i="26"/>
  <c r="X6" i="26"/>
  <c r="Q22" i="26"/>
  <c r="Q14" i="26"/>
  <c r="Q6" i="26"/>
  <c r="I22" i="26"/>
  <c r="I14" i="26"/>
  <c r="I6" i="26"/>
  <c r="X4" i="26"/>
  <c r="Q20" i="26"/>
  <c r="X21" i="26"/>
  <c r="X13" i="26"/>
  <c r="X5" i="26"/>
  <c r="Q21" i="26"/>
  <c r="Q13" i="26"/>
  <c r="Q5" i="26"/>
  <c r="I21" i="26"/>
  <c r="I13" i="26"/>
  <c r="I5" i="26"/>
  <c r="X12" i="26"/>
  <c r="Q12" i="26"/>
  <c r="I4" i="26"/>
  <c r="Y27" i="26"/>
  <c r="Y19" i="26"/>
  <c r="Y11" i="26"/>
  <c r="R27" i="26"/>
  <c r="R19" i="26"/>
  <c r="R11" i="26"/>
  <c r="J27" i="26"/>
  <c r="J19" i="26"/>
  <c r="J11" i="26"/>
  <c r="Y20" i="26"/>
  <c r="R20" i="26"/>
  <c r="J20" i="26"/>
  <c r="Y26" i="26"/>
  <c r="Y18" i="26"/>
  <c r="Y10" i="26"/>
  <c r="R26" i="26"/>
  <c r="R18" i="26"/>
  <c r="R10" i="26"/>
  <c r="J26" i="26"/>
  <c r="J18" i="26"/>
  <c r="J10" i="26"/>
  <c r="Y4" i="26"/>
  <c r="R12" i="26"/>
  <c r="Y25" i="26"/>
  <c r="Y17" i="26"/>
  <c r="Y9" i="26"/>
  <c r="R25" i="26"/>
  <c r="R17" i="26"/>
  <c r="R9" i="26"/>
  <c r="J25" i="26"/>
  <c r="J17" i="26"/>
  <c r="J9" i="26"/>
  <c r="J12" i="26"/>
  <c r="Y24" i="26"/>
  <c r="Y16" i="26"/>
  <c r="Y8" i="26"/>
  <c r="R24" i="26"/>
  <c r="R16" i="26"/>
  <c r="R8" i="26"/>
  <c r="J24" i="26"/>
  <c r="J16" i="26"/>
  <c r="J8" i="26"/>
  <c r="Y12" i="26"/>
  <c r="R4" i="26"/>
  <c r="Y23" i="26"/>
  <c r="Y15" i="26"/>
  <c r="Y7" i="26"/>
  <c r="R23" i="26"/>
  <c r="R15" i="26"/>
  <c r="R7" i="26"/>
  <c r="J23" i="26"/>
  <c r="J15" i="26"/>
  <c r="J7" i="26"/>
  <c r="J4" i="26"/>
  <c r="Y22" i="26"/>
  <c r="Y14" i="26"/>
  <c r="Y6" i="26"/>
  <c r="R22" i="26"/>
  <c r="R14" i="26"/>
  <c r="R6" i="26"/>
  <c r="J22" i="26"/>
  <c r="J14" i="26"/>
  <c r="J6" i="26"/>
  <c r="Y21" i="26"/>
  <c r="Y13" i="26"/>
  <c r="Y5" i="26"/>
  <c r="R21" i="26"/>
  <c r="R13" i="26"/>
  <c r="R5" i="26"/>
  <c r="J21" i="26"/>
  <c r="J13" i="26"/>
  <c r="J5" i="26"/>
  <c r="U27" i="26"/>
  <c r="U19" i="26"/>
  <c r="U11" i="26"/>
  <c r="N27" i="26"/>
  <c r="N19" i="26"/>
  <c r="N11" i="26"/>
  <c r="F27" i="26"/>
  <c r="F19" i="26"/>
  <c r="F11" i="26"/>
  <c r="N20" i="26"/>
  <c r="F12" i="26"/>
  <c r="U26" i="26"/>
  <c r="U18" i="26"/>
  <c r="U10" i="26"/>
  <c r="N26" i="26"/>
  <c r="N18" i="26"/>
  <c r="N10" i="26"/>
  <c r="F26" i="26"/>
  <c r="F18" i="26"/>
  <c r="F10" i="26"/>
  <c r="U12" i="26"/>
  <c r="N4" i="26"/>
  <c r="U25" i="26"/>
  <c r="U17" i="26"/>
  <c r="U9" i="26"/>
  <c r="N25" i="26"/>
  <c r="N17" i="26"/>
  <c r="N9" i="26"/>
  <c r="F25" i="26"/>
  <c r="F17" i="26"/>
  <c r="F9" i="26"/>
  <c r="N12" i="26"/>
  <c r="U24" i="26"/>
  <c r="U16" i="26"/>
  <c r="U8" i="26"/>
  <c r="N24" i="26"/>
  <c r="N16" i="26"/>
  <c r="N8" i="26"/>
  <c r="F24" i="26"/>
  <c r="F16" i="26"/>
  <c r="F8" i="26"/>
  <c r="U4" i="26"/>
  <c r="U23" i="26"/>
  <c r="U15" i="26"/>
  <c r="U7" i="26"/>
  <c r="N23" i="26"/>
  <c r="N15" i="26"/>
  <c r="N7" i="26"/>
  <c r="F23" i="26"/>
  <c r="F15" i="26"/>
  <c r="F7" i="26"/>
  <c r="U22" i="26"/>
  <c r="U14" i="26"/>
  <c r="U6" i="26"/>
  <c r="N22" i="26"/>
  <c r="N14" i="26"/>
  <c r="N6" i="26"/>
  <c r="F22" i="26"/>
  <c r="F14" i="26"/>
  <c r="F6" i="26"/>
  <c r="F4" i="26"/>
  <c r="U21" i="26"/>
  <c r="U13" i="26"/>
  <c r="U5" i="26"/>
  <c r="N21" i="26"/>
  <c r="N13" i="26"/>
  <c r="N5" i="26"/>
  <c r="F21" i="26"/>
  <c r="F13" i="26"/>
  <c r="F5" i="26"/>
  <c r="U20" i="26"/>
  <c r="F20" i="26"/>
  <c r="Z27" i="26"/>
  <c r="Z19" i="26"/>
  <c r="Z11" i="26"/>
  <c r="S27" i="26"/>
  <c r="S19" i="26"/>
  <c r="S11" i="26"/>
  <c r="K27" i="26"/>
  <c r="K19" i="26"/>
  <c r="K11" i="26"/>
  <c r="Z26" i="26"/>
  <c r="Z18" i="26"/>
  <c r="Z10" i="26"/>
  <c r="S26" i="26"/>
  <c r="S18" i="26"/>
  <c r="S10" i="26"/>
  <c r="K26" i="26"/>
  <c r="K18" i="26"/>
  <c r="K10" i="26"/>
  <c r="Z25" i="26"/>
  <c r="Z17" i="26"/>
  <c r="Z9" i="26"/>
  <c r="S25" i="26"/>
  <c r="S17" i="26"/>
  <c r="S9" i="26"/>
  <c r="K25" i="26"/>
  <c r="K17" i="26"/>
  <c r="K9" i="26"/>
  <c r="Z4" i="26"/>
  <c r="S4" i="26"/>
  <c r="Z24" i="26"/>
  <c r="Z16" i="26"/>
  <c r="Z8" i="26"/>
  <c r="S24" i="26"/>
  <c r="S16" i="26"/>
  <c r="S8" i="26"/>
  <c r="K24" i="26"/>
  <c r="K16" i="26"/>
  <c r="K8" i="26"/>
  <c r="K12" i="26"/>
  <c r="Z23" i="26"/>
  <c r="Z15" i="26"/>
  <c r="Z7" i="26"/>
  <c r="S23" i="26"/>
  <c r="S15" i="26"/>
  <c r="S7" i="26"/>
  <c r="K23" i="26"/>
  <c r="K15" i="26"/>
  <c r="K7" i="26"/>
  <c r="Z22" i="26"/>
  <c r="Z14" i="26"/>
  <c r="Z6" i="26"/>
  <c r="S22" i="26"/>
  <c r="S14" i="26"/>
  <c r="S6" i="26"/>
  <c r="K22" i="26"/>
  <c r="K14" i="26"/>
  <c r="K6" i="26"/>
  <c r="Z20" i="26"/>
  <c r="S20" i="26"/>
  <c r="K4" i="26"/>
  <c r="Z21" i="26"/>
  <c r="Z13" i="26"/>
  <c r="Z5" i="26"/>
  <c r="S21" i="26"/>
  <c r="S13" i="26"/>
  <c r="S5" i="26"/>
  <c r="K21" i="26"/>
  <c r="K13" i="26"/>
  <c r="K5" i="26"/>
  <c r="Z12" i="26"/>
  <c r="S12" i="26"/>
  <c r="K20" i="26"/>
  <c r="O257" i="25"/>
  <c r="O269" i="25"/>
  <c r="O59" i="25"/>
  <c r="O109" i="25"/>
  <c r="O132" i="25"/>
  <c r="O153" i="25"/>
  <c r="O81" i="25"/>
  <c r="O178" i="25"/>
  <c r="O302" i="25"/>
  <c r="O34" i="25"/>
  <c r="O357" i="25"/>
  <c r="O375" i="25"/>
  <c r="O358" i="25"/>
  <c r="O312" i="25"/>
  <c r="O258" i="25"/>
  <c r="O263" i="25"/>
  <c r="O256" i="25"/>
  <c r="O270" i="25"/>
  <c r="O250" i="25"/>
  <c r="O351" i="25"/>
  <c r="O356" i="25"/>
  <c r="O362" i="25"/>
  <c r="O364" i="25"/>
  <c r="O369" i="25"/>
  <c r="O368" i="25"/>
  <c r="O374" i="25"/>
  <c r="O376" i="25"/>
  <c r="O370" i="25"/>
  <c r="O352" i="25"/>
  <c r="O301" i="25"/>
  <c r="O308" i="25"/>
  <c r="O300" i="25"/>
  <c r="O307" i="25"/>
  <c r="O314" i="25"/>
  <c r="O306" i="25"/>
  <c r="O320" i="25"/>
  <c r="O324" i="25"/>
  <c r="O319" i="25"/>
  <c r="O326" i="25"/>
  <c r="O325" i="25"/>
  <c r="O313" i="25"/>
  <c r="O318" i="25"/>
  <c r="O262" i="25"/>
  <c r="O268" i="25"/>
  <c r="O275" i="25"/>
  <c r="O274" i="25"/>
  <c r="O251" i="25"/>
  <c r="O264" i="25"/>
  <c r="O276" i="25"/>
  <c r="O252" i="25"/>
  <c r="O222" i="25"/>
  <c r="O224" i="25"/>
  <c r="O223" i="25"/>
  <c r="O199" i="25"/>
  <c r="O201" i="25"/>
  <c r="O200" i="25"/>
  <c r="O177" i="25"/>
  <c r="O176" i="25"/>
  <c r="O155" i="25"/>
  <c r="O154" i="25"/>
  <c r="O131" i="25"/>
  <c r="O130" i="25"/>
  <c r="O108" i="25"/>
  <c r="O107" i="25"/>
  <c r="O80" i="25"/>
  <c r="O82" i="25"/>
  <c r="O58" i="25"/>
  <c r="O57" i="25"/>
  <c r="O36" i="25"/>
  <c r="O35" i="25"/>
  <c r="O249" i="18"/>
  <c r="O360" i="18"/>
  <c r="O347" i="18"/>
  <c r="O37" i="18"/>
  <c r="O36" i="18"/>
  <c r="O361" i="18"/>
  <c r="O367" i="18"/>
  <c r="O373" i="18"/>
  <c r="O355" i="18"/>
  <c r="O349" i="18"/>
  <c r="O366" i="18"/>
  <c r="O371" i="18"/>
  <c r="O365" i="18"/>
  <c r="O359" i="18"/>
  <c r="O353" i="18"/>
  <c r="O255" i="18"/>
  <c r="O247" i="18"/>
  <c r="O253" i="18"/>
  <c r="O266" i="18"/>
  <c r="O309" i="18"/>
  <c r="O321" i="18"/>
  <c r="O297" i="18"/>
  <c r="O315" i="18"/>
  <c r="O323" i="18"/>
  <c r="O311" i="18"/>
  <c r="O317" i="18"/>
  <c r="O372" i="18"/>
  <c r="O348" i="18"/>
  <c r="O354" i="18"/>
  <c r="O322" i="18"/>
  <c r="O310" i="18"/>
  <c r="O316" i="18"/>
  <c r="O298" i="18"/>
  <c r="O304" i="18"/>
  <c r="O271" i="18"/>
  <c r="O273" i="18"/>
  <c r="O267" i="18"/>
  <c r="O265" i="18"/>
  <c r="O259" i="18"/>
  <c r="O261" i="18"/>
  <c r="O254" i="18"/>
  <c r="O272" i="18"/>
  <c r="O260" i="18"/>
  <c r="O248" i="18"/>
  <c r="O303" i="18"/>
  <c r="R53" i="26" l="1"/>
  <c r="P53" i="26"/>
  <c r="O53" i="26"/>
  <c r="Q53" i="26"/>
  <c r="N53" i="26"/>
  <c r="S53" i="26"/>
  <c r="AA7" i="26"/>
  <c r="T14" i="26"/>
  <c r="T7" i="26"/>
  <c r="L16" i="26"/>
  <c r="T12" i="26"/>
  <c r="T18" i="26"/>
  <c r="AA5" i="26"/>
  <c r="AA17" i="26"/>
  <c r="T16" i="26"/>
  <c r="L13" i="26"/>
  <c r="AA20" i="26"/>
  <c r="AA13" i="26"/>
  <c r="T22" i="26"/>
  <c r="T15" i="26"/>
  <c r="L24" i="26"/>
  <c r="L9" i="26"/>
  <c r="AA25" i="26"/>
  <c r="T26" i="26"/>
  <c r="L27" i="26"/>
  <c r="L20" i="26"/>
  <c r="L19" i="26"/>
  <c r="L5" i="26"/>
  <c r="AA21" i="26"/>
  <c r="AA6" i="26"/>
  <c r="T23" i="26"/>
  <c r="T8" i="26"/>
  <c r="L17" i="26"/>
  <c r="T4" i="26"/>
  <c r="AA10" i="26"/>
  <c r="T11" i="26"/>
  <c r="L4" i="26"/>
  <c r="AA14" i="26"/>
  <c r="L25" i="26"/>
  <c r="AA12" i="26"/>
  <c r="AA18" i="26"/>
  <c r="T19" i="26"/>
  <c r="L21" i="26"/>
  <c r="L6" i="26"/>
  <c r="AA22" i="26"/>
  <c r="AA15" i="26"/>
  <c r="T24" i="26"/>
  <c r="T9" i="26"/>
  <c r="L10" i="26"/>
  <c r="AA26" i="26"/>
  <c r="T27" i="26"/>
  <c r="T5" i="26"/>
  <c r="L14" i="26"/>
  <c r="L7" i="26"/>
  <c r="AA23" i="26"/>
  <c r="M23" i="26" s="1"/>
  <c r="AA8" i="26"/>
  <c r="T17" i="26"/>
  <c r="L18" i="26"/>
  <c r="L12" i="26"/>
  <c r="AA11" i="26"/>
  <c r="T13" i="26"/>
  <c r="L22" i="26"/>
  <c r="L15" i="26"/>
  <c r="AA4" i="26"/>
  <c r="AA16" i="26"/>
  <c r="T25" i="26"/>
  <c r="L26" i="26"/>
  <c r="T20" i="26"/>
  <c r="AA19" i="26"/>
  <c r="T21" i="26"/>
  <c r="T6" i="26"/>
  <c r="L23" i="26"/>
  <c r="L8" i="26"/>
  <c r="AA24" i="26"/>
  <c r="AA9" i="26"/>
  <c r="T10" i="26"/>
  <c r="L11" i="26"/>
  <c r="AA27" i="26"/>
  <c r="H53" i="26"/>
  <c r="I53" i="26"/>
  <c r="F53" i="26"/>
  <c r="K53" i="26"/>
  <c r="G53" i="26"/>
  <c r="J53" i="26"/>
  <c r="M11" i="26" l="1"/>
  <c r="M8" i="26"/>
  <c r="M15" i="26"/>
  <c r="M27" i="26"/>
  <c r="M22" i="26"/>
  <c r="M17" i="26"/>
  <c r="M7" i="26"/>
  <c r="M18" i="26"/>
  <c r="M9" i="26"/>
  <c r="M25" i="26"/>
  <c r="M14" i="26"/>
  <c r="M19" i="26"/>
  <c r="M26" i="26"/>
  <c r="T53" i="26"/>
  <c r="M21" i="26"/>
  <c r="M5" i="26"/>
  <c r="M6" i="26"/>
  <c r="M10" i="26"/>
  <c r="M24" i="26"/>
  <c r="M13" i="26"/>
  <c r="M16" i="26"/>
  <c r="M20" i="26"/>
  <c r="M12" i="26"/>
  <c r="M4" i="26"/>
  <c r="AA53" i="26"/>
  <c r="L53" i="26"/>
  <c r="M53" i="26" l="1"/>
  <c r="B14" i="5"/>
  <c r="D14" i="5" s="1"/>
  <c r="K2" i="5" l="1"/>
  <c r="J2" i="5"/>
  <c r="I2" i="5"/>
  <c r="H2" i="5"/>
  <c r="G2" i="5"/>
  <c r="F2" i="5"/>
  <c r="E12" i="5"/>
  <c r="E11" i="5"/>
  <c r="E10" i="5"/>
  <c r="E9" i="5"/>
  <c r="E8" i="5"/>
  <c r="E7" i="5"/>
  <c r="E6" i="5"/>
  <c r="E5" i="5"/>
  <c r="E4" i="5"/>
  <c r="C12" i="5"/>
  <c r="C11" i="5"/>
  <c r="C10" i="5"/>
  <c r="C9" i="5"/>
  <c r="C8" i="5"/>
  <c r="C7" i="5"/>
  <c r="C6" i="5"/>
  <c r="C5" i="5"/>
  <c r="C4" i="5"/>
  <c r="B12" i="5"/>
  <c r="D12" i="5" s="1"/>
  <c r="B11" i="5"/>
  <c r="D11" i="5" s="1"/>
  <c r="B10" i="5"/>
  <c r="D10" i="5" s="1"/>
  <c r="B9" i="5"/>
  <c r="D9" i="5" s="1"/>
  <c r="B8" i="5"/>
  <c r="D8" i="5" s="1"/>
  <c r="B7" i="5"/>
  <c r="D7" i="5" s="1"/>
  <c r="C41" i="7" l="1"/>
  <c r="D41" i="7" s="1"/>
  <c r="E41" i="7" s="1"/>
  <c r="I44" i="7" l="1"/>
  <c r="J44" i="7" s="1"/>
  <c r="I43" i="7"/>
  <c r="J43" i="7" s="1"/>
  <c r="E46" i="7"/>
  <c r="E42" i="7"/>
  <c r="D42" i="7"/>
  <c r="C42" i="7"/>
  <c r="F41" i="7"/>
  <c r="G41" i="7" s="1"/>
  <c r="H41" i="7" s="1"/>
  <c r="I42" i="7" l="1"/>
  <c r="J42" i="7" l="1"/>
  <c r="H42" i="7"/>
  <c r="G42" i="7"/>
  <c r="F42" i="7"/>
  <c r="C56" i="7" l="1"/>
  <c r="U2" i="5"/>
  <c r="V2" i="5" s="1"/>
  <c r="W2" i="5" s="1"/>
  <c r="X2" i="5" s="1"/>
  <c r="Y2" i="5" s="1"/>
  <c r="Z2" i="5" s="1"/>
  <c r="N2" i="5"/>
  <c r="O2" i="5" s="1"/>
  <c r="P2" i="5" s="1"/>
  <c r="Q2" i="5" s="1"/>
  <c r="R2" i="5" s="1"/>
  <c r="S2" i="5" s="1"/>
  <c r="K1" i="5"/>
  <c r="K5" i="5" s="1"/>
  <c r="J1" i="5"/>
  <c r="I1" i="5"/>
  <c r="H1" i="5"/>
  <c r="G1" i="5"/>
  <c r="G5" i="5" s="1"/>
  <c r="F1" i="5"/>
  <c r="B1" i="5"/>
  <c r="H6" i="5" l="1"/>
  <c r="H5" i="5"/>
  <c r="J6" i="5"/>
  <c r="J5" i="5"/>
  <c r="I19" i="5"/>
  <c r="I5" i="5"/>
  <c r="F5" i="5"/>
  <c r="O5" i="5"/>
  <c r="X5" i="5"/>
  <c r="Z4" i="5"/>
  <c r="V4" i="5"/>
  <c r="N5" i="5"/>
  <c r="X4" i="5"/>
  <c r="P5" i="5"/>
  <c r="Y5" i="5"/>
  <c r="Q5" i="5"/>
  <c r="Z5" i="5"/>
  <c r="U4" i="5"/>
  <c r="S5" i="5"/>
  <c r="V5" i="5"/>
  <c r="R5" i="5"/>
  <c r="U5" i="5"/>
  <c r="W4" i="5"/>
  <c r="W5" i="5"/>
  <c r="Y4" i="5"/>
  <c r="X25" i="5"/>
  <c r="X14" i="5"/>
  <c r="I27" i="5"/>
  <c r="I22" i="5"/>
  <c r="Q11" i="5"/>
  <c r="I8" i="5"/>
  <c r="I4" i="5"/>
  <c r="I9" i="5"/>
  <c r="X22" i="5"/>
  <c r="Q7" i="5"/>
  <c r="I14" i="5"/>
  <c r="I15" i="5"/>
  <c r="Q15" i="5"/>
  <c r="Q10" i="5"/>
  <c r="Q21" i="5"/>
  <c r="Q14" i="5"/>
  <c r="Q4" i="5"/>
  <c r="X26" i="5"/>
  <c r="X16" i="5"/>
  <c r="I26" i="5"/>
  <c r="X23" i="5"/>
  <c r="X10" i="5"/>
  <c r="X21" i="5"/>
  <c r="X9" i="5"/>
  <c r="X15" i="5"/>
  <c r="I20" i="5"/>
  <c r="I7" i="5"/>
  <c r="Q8" i="5"/>
  <c r="I17" i="5"/>
  <c r="Q17" i="5"/>
  <c r="I10" i="5"/>
  <c r="I18" i="5"/>
  <c r="X17" i="5"/>
  <c r="I13" i="5"/>
  <c r="X6" i="5"/>
  <c r="Q25" i="5"/>
  <c r="I25" i="5"/>
  <c r="I12" i="5"/>
  <c r="X19" i="5"/>
  <c r="Q12" i="5"/>
  <c r="I23" i="5"/>
  <c r="X7" i="5"/>
  <c r="Q18" i="5"/>
  <c r="Q20" i="5"/>
  <c r="X20" i="5"/>
  <c r="X24" i="5"/>
  <c r="I6" i="5"/>
  <c r="X18" i="5"/>
  <c r="X27" i="5"/>
  <c r="I11" i="5"/>
  <c r="Q19" i="5"/>
  <c r="X11" i="5"/>
  <c r="I16" i="5"/>
  <c r="X12" i="5"/>
  <c r="Q26" i="5"/>
  <c r="Q22" i="5"/>
  <c r="Q9" i="5"/>
  <c r="X13" i="5"/>
  <c r="Q24" i="5"/>
  <c r="Q13" i="5"/>
  <c r="Q6" i="5"/>
  <c r="I21" i="5"/>
  <c r="I24" i="5"/>
  <c r="Q23" i="5"/>
  <c r="X8" i="5"/>
  <c r="Q16" i="5"/>
  <c r="Q27" i="5"/>
  <c r="Y16" i="5"/>
  <c r="J19" i="5"/>
  <c r="Y12" i="5"/>
  <c r="J25" i="5"/>
  <c r="Y10" i="5"/>
  <c r="Y20" i="5"/>
  <c r="J11" i="5"/>
  <c r="Y19" i="5"/>
  <c r="R20" i="5"/>
  <c r="Y15" i="5"/>
  <c r="J20" i="5"/>
  <c r="R10" i="5"/>
  <c r="R18" i="5"/>
  <c r="Y6" i="5"/>
  <c r="Y14" i="5"/>
  <c r="Y7" i="5"/>
  <c r="Y25" i="5"/>
  <c r="J4" i="5"/>
  <c r="J7" i="5"/>
  <c r="Y27" i="5"/>
  <c r="R17" i="5"/>
  <c r="Y26" i="5"/>
  <c r="J10" i="5"/>
  <c r="J14" i="5"/>
  <c r="R11" i="5"/>
  <c r="R6" i="5"/>
  <c r="R24" i="5"/>
  <c r="R4" i="5"/>
  <c r="Y18" i="5"/>
  <c r="J26" i="5"/>
  <c r="R15" i="5"/>
  <c r="J16" i="5"/>
  <c r="J24" i="5"/>
  <c r="J13" i="5"/>
  <c r="R14" i="5"/>
  <c r="Y23" i="5"/>
  <c r="J21" i="5"/>
  <c r="R9" i="5"/>
  <c r="R19" i="5"/>
  <c r="Y21" i="5"/>
  <c r="R16" i="5"/>
  <c r="Y24" i="5"/>
  <c r="Y13" i="5"/>
  <c r="Y22" i="5"/>
  <c r="R12" i="5"/>
  <c r="Y8" i="5"/>
  <c r="J18" i="5"/>
  <c r="Y17" i="5"/>
  <c r="J9" i="5"/>
  <c r="R13" i="5"/>
  <c r="R27" i="5"/>
  <c r="R21" i="5"/>
  <c r="Y9" i="5"/>
  <c r="R8" i="5"/>
  <c r="J27" i="5"/>
  <c r="J12" i="5"/>
  <c r="J23" i="5"/>
  <c r="R7" i="5"/>
  <c r="R26" i="5"/>
  <c r="R22" i="5"/>
  <c r="Y11" i="5"/>
  <c r="J8" i="5"/>
  <c r="J15" i="5"/>
  <c r="J17" i="5"/>
  <c r="J22" i="5"/>
  <c r="R25" i="5"/>
  <c r="R23" i="5"/>
  <c r="F27" i="5"/>
  <c r="F19" i="5"/>
  <c r="N10" i="5"/>
  <c r="U24" i="5"/>
  <c r="F9" i="5"/>
  <c r="U20" i="5"/>
  <c r="F11" i="5"/>
  <c r="N7" i="5"/>
  <c r="N16" i="5"/>
  <c r="U16" i="5"/>
  <c r="N14" i="5"/>
  <c r="U7" i="5"/>
  <c r="N6" i="5"/>
  <c r="F16" i="5"/>
  <c r="N18" i="5"/>
  <c r="N17" i="5"/>
  <c r="F12" i="5"/>
  <c r="U14" i="5"/>
  <c r="U18" i="5"/>
  <c r="F7" i="5"/>
  <c r="F18" i="5"/>
  <c r="F25" i="5"/>
  <c r="N27" i="5"/>
  <c r="U25" i="5"/>
  <c r="F26" i="5"/>
  <c r="F15" i="5"/>
  <c r="N24" i="5"/>
  <c r="F10" i="5"/>
  <c r="F20" i="5"/>
  <c r="N9" i="5"/>
  <c r="N19" i="5"/>
  <c r="U9" i="5"/>
  <c r="F6" i="5"/>
  <c r="F14" i="5"/>
  <c r="N11" i="5"/>
  <c r="U26" i="5"/>
  <c r="U13" i="5"/>
  <c r="N13" i="5"/>
  <c r="U10" i="5"/>
  <c r="U27" i="5"/>
  <c r="U12" i="5"/>
  <c r="U23" i="5"/>
  <c r="N21" i="5"/>
  <c r="U6" i="5"/>
  <c r="N15" i="5"/>
  <c r="F4" i="5"/>
  <c r="F24" i="5"/>
  <c r="F22" i="5"/>
  <c r="N23" i="5"/>
  <c r="F23" i="5"/>
  <c r="N12" i="5"/>
  <c r="U8" i="5"/>
  <c r="U15" i="5"/>
  <c r="U17" i="5"/>
  <c r="N25" i="5"/>
  <c r="U21" i="5"/>
  <c r="F13" i="5"/>
  <c r="U22" i="5"/>
  <c r="U19" i="5"/>
  <c r="F21" i="5"/>
  <c r="F17" i="5"/>
  <c r="F8" i="5"/>
  <c r="N8" i="5"/>
  <c r="N26" i="5"/>
  <c r="N4" i="5"/>
  <c r="N20" i="5"/>
  <c r="U11" i="5"/>
  <c r="N22" i="5"/>
  <c r="H17" i="5"/>
  <c r="W20" i="5"/>
  <c r="P9" i="5"/>
  <c r="H16" i="5"/>
  <c r="P15" i="5"/>
  <c r="P18" i="5"/>
  <c r="P25" i="5"/>
  <c r="W27" i="5"/>
  <c r="H15" i="5"/>
  <c r="W24" i="5"/>
  <c r="P12" i="5"/>
  <c r="P10" i="5"/>
  <c r="P20" i="5"/>
  <c r="W10" i="5"/>
  <c r="W14" i="5"/>
  <c r="H14" i="5"/>
  <c r="P16" i="5"/>
  <c r="W19" i="5"/>
  <c r="H10" i="5"/>
  <c r="H18" i="5"/>
  <c r="P6" i="5"/>
  <c r="H21" i="5"/>
  <c r="P14" i="5"/>
  <c r="P11" i="5"/>
  <c r="P27" i="5"/>
  <c r="P13" i="5"/>
  <c r="H25" i="5"/>
  <c r="H4" i="5"/>
  <c r="W13" i="5"/>
  <c r="H11" i="5"/>
  <c r="H24" i="5"/>
  <c r="W21" i="5"/>
  <c r="P19" i="5"/>
  <c r="H20" i="5"/>
  <c r="P7" i="5"/>
  <c r="H12" i="5"/>
  <c r="W18" i="5"/>
  <c r="W23" i="5"/>
  <c r="P23" i="5"/>
  <c r="W12" i="5"/>
  <c r="H9" i="5"/>
  <c r="H27" i="5"/>
  <c r="H19" i="5"/>
  <c r="P21" i="5"/>
  <c r="P4" i="5"/>
  <c r="H22" i="5"/>
  <c r="W16" i="5"/>
  <c r="P24" i="5"/>
  <c r="P8" i="5"/>
  <c r="P17" i="5"/>
  <c r="W9" i="5"/>
  <c r="W8" i="5"/>
  <c r="W26" i="5"/>
  <c r="H13" i="5"/>
  <c r="W6" i="5"/>
  <c r="W7" i="5"/>
  <c r="H8" i="5"/>
  <c r="H23" i="5"/>
  <c r="W25" i="5"/>
  <c r="P22" i="5"/>
  <c r="W15" i="5"/>
  <c r="W11" i="5"/>
  <c r="W22" i="5"/>
  <c r="H26" i="5"/>
  <c r="W17" i="5"/>
  <c r="P26" i="5"/>
  <c r="H7" i="5"/>
  <c r="Z8" i="5"/>
  <c r="S9" i="5"/>
  <c r="K23" i="5"/>
  <c r="Z7" i="5"/>
  <c r="S26" i="5"/>
  <c r="K26" i="5"/>
  <c r="K17" i="5"/>
  <c r="K20" i="5"/>
  <c r="K25" i="5"/>
  <c r="K24" i="5"/>
  <c r="K11" i="5"/>
  <c r="S4" i="5"/>
  <c r="Z11" i="5"/>
  <c r="S7" i="5"/>
  <c r="K18" i="5"/>
  <c r="K15" i="5"/>
  <c r="K22" i="5"/>
  <c r="S10" i="5"/>
  <c r="S18" i="5"/>
  <c r="Z23" i="5"/>
  <c r="K19" i="5"/>
  <c r="S13" i="5"/>
  <c r="K7" i="5"/>
  <c r="S25" i="5"/>
  <c r="S21" i="5"/>
  <c r="S27" i="5"/>
  <c r="S23" i="5"/>
  <c r="K8" i="5"/>
  <c r="Z18" i="5"/>
  <c r="Z25" i="5"/>
  <c r="Z20" i="5"/>
  <c r="Z24" i="5"/>
  <c r="S6" i="5"/>
  <c r="S22" i="5"/>
  <c r="K13" i="5"/>
  <c r="K4" i="5"/>
  <c r="S15" i="5"/>
  <c r="K12" i="5"/>
  <c r="K21" i="5"/>
  <c r="Z26" i="5"/>
  <c r="Z22" i="5"/>
  <c r="Z9" i="5"/>
  <c r="Z19" i="5"/>
  <c r="K6" i="5"/>
  <c r="Z12" i="5"/>
  <c r="Z6" i="5"/>
  <c r="S24" i="5"/>
  <c r="S17" i="5"/>
  <c r="K9" i="5"/>
  <c r="Z17" i="5"/>
  <c r="Z16" i="5"/>
  <c r="Z27" i="5"/>
  <c r="S8" i="5"/>
  <c r="S14" i="5"/>
  <c r="K10" i="5"/>
  <c r="Z15" i="5"/>
  <c r="K16" i="5"/>
  <c r="S11" i="5"/>
  <c r="Z10" i="5"/>
  <c r="S19" i="5"/>
  <c r="Z13" i="5"/>
  <c r="K14" i="5"/>
  <c r="K27" i="5"/>
  <c r="S16" i="5"/>
  <c r="S12" i="5"/>
  <c r="Z21" i="5"/>
  <c r="S20" i="5"/>
  <c r="Z14" i="5"/>
  <c r="O9" i="5"/>
  <c r="G15" i="5"/>
  <c r="V17" i="5"/>
  <c r="O7" i="5"/>
  <c r="O15" i="5"/>
  <c r="O13" i="5"/>
  <c r="V24" i="5"/>
  <c r="V11" i="5"/>
  <c r="V22" i="5"/>
  <c r="G8" i="5"/>
  <c r="G24" i="5"/>
  <c r="V15" i="5"/>
  <c r="O26" i="5"/>
  <c r="G11" i="5"/>
  <c r="G4" i="5"/>
  <c r="V19" i="5"/>
  <c r="G14" i="5"/>
  <c r="V7" i="5"/>
  <c r="V21" i="5"/>
  <c r="O4" i="5"/>
  <c r="G13" i="5"/>
  <c r="G10" i="5"/>
  <c r="V23" i="5"/>
  <c r="V14" i="5"/>
  <c r="G19" i="5"/>
  <c r="G12" i="5"/>
  <c r="V26" i="5"/>
  <c r="V8" i="5"/>
  <c r="O22" i="5"/>
  <c r="O19" i="5"/>
  <c r="G7" i="5"/>
  <c r="V13" i="5"/>
  <c r="G23" i="5"/>
  <c r="G27" i="5"/>
  <c r="O14" i="5"/>
  <c r="V25" i="5"/>
  <c r="O23" i="5"/>
  <c r="O10" i="5"/>
  <c r="O25" i="5"/>
  <c r="O21" i="5"/>
  <c r="V6" i="5"/>
  <c r="O20" i="5"/>
  <c r="G25" i="5"/>
  <c r="G17" i="5"/>
  <c r="V9" i="5"/>
  <c r="V20" i="5"/>
  <c r="O17" i="5"/>
  <c r="O6" i="5"/>
  <c r="G21" i="5"/>
  <c r="V16" i="5"/>
  <c r="G18" i="5"/>
  <c r="G20" i="5"/>
  <c r="V12" i="5"/>
  <c r="O24" i="5"/>
  <c r="V27" i="5"/>
  <c r="O18" i="5"/>
  <c r="V18" i="5"/>
  <c r="G16" i="5"/>
  <c r="O27" i="5"/>
  <c r="O11" i="5"/>
  <c r="O12" i="5"/>
  <c r="G26" i="5"/>
  <c r="G22" i="5"/>
  <c r="O16" i="5"/>
  <c r="G9" i="5"/>
  <c r="V10" i="5"/>
  <c r="G6" i="5"/>
  <c r="O8" i="5"/>
  <c r="D56" i="7"/>
  <c r="E56" i="7" s="1"/>
  <c r="F56" i="7" s="1"/>
  <c r="G56" i="7" s="1"/>
  <c r="H56" i="7" s="1"/>
  <c r="F46" i="7"/>
  <c r="C46" i="7"/>
  <c r="C50" i="7" s="1"/>
  <c r="G46" i="7"/>
  <c r="D46" i="7"/>
  <c r="H46" i="7"/>
  <c r="AA4" i="5" l="1"/>
  <c r="O53" i="5"/>
  <c r="N53" i="5"/>
  <c r="S53" i="5"/>
  <c r="P53" i="5"/>
  <c r="Q53" i="5"/>
  <c r="R53" i="5"/>
  <c r="L21" i="5"/>
  <c r="T5" i="5"/>
  <c r="AA6" i="5"/>
  <c r="T9" i="5"/>
  <c r="AA27" i="5"/>
  <c r="T22" i="5"/>
  <c r="AA8" i="5"/>
  <c r="T15" i="5"/>
  <c r="AA13" i="5"/>
  <c r="T19" i="5"/>
  <c r="AA25" i="5"/>
  <c r="T17" i="5"/>
  <c r="T7" i="5"/>
  <c r="AA19" i="5"/>
  <c r="AA11" i="5"/>
  <c r="AA26" i="5"/>
  <c r="T27" i="5"/>
  <c r="T18" i="5"/>
  <c r="L11" i="5"/>
  <c r="T20" i="5"/>
  <c r="AA22" i="5"/>
  <c r="T12" i="5"/>
  <c r="T21" i="5"/>
  <c r="T11" i="5"/>
  <c r="L25" i="5"/>
  <c r="L16" i="5"/>
  <c r="AA20" i="5"/>
  <c r="L22" i="5"/>
  <c r="L26" i="5"/>
  <c r="T4" i="5"/>
  <c r="L13" i="5"/>
  <c r="L23" i="5"/>
  <c r="AA23" i="5"/>
  <c r="L14" i="5"/>
  <c r="L20" i="5"/>
  <c r="L18" i="5"/>
  <c r="T6" i="5"/>
  <c r="L9" i="5"/>
  <c r="AA18" i="5"/>
  <c r="T26" i="5"/>
  <c r="AA21" i="5"/>
  <c r="T23" i="5"/>
  <c r="AA12" i="5"/>
  <c r="AA5" i="5"/>
  <c r="L10" i="5"/>
  <c r="L7" i="5"/>
  <c r="AA7" i="5"/>
  <c r="AA24" i="5"/>
  <c r="T8" i="5"/>
  <c r="L6" i="5"/>
  <c r="T24" i="5"/>
  <c r="T14" i="5"/>
  <c r="T10" i="5"/>
  <c r="T25" i="5"/>
  <c r="L8" i="5"/>
  <c r="AA17" i="5"/>
  <c r="L24" i="5"/>
  <c r="AA10" i="5"/>
  <c r="AA9" i="5"/>
  <c r="L15" i="5"/>
  <c r="AA14" i="5"/>
  <c r="AA16" i="5"/>
  <c r="L19" i="5"/>
  <c r="L17" i="5"/>
  <c r="AA15" i="5"/>
  <c r="L4" i="5"/>
  <c r="T13" i="5"/>
  <c r="L5" i="5"/>
  <c r="L12" i="5"/>
  <c r="T16" i="5"/>
  <c r="L27" i="5"/>
  <c r="I46" i="7"/>
  <c r="D50" i="7"/>
  <c r="H53" i="5"/>
  <c r="F50" i="7"/>
  <c r="C51" i="7"/>
  <c r="H50" i="7"/>
  <c r="E50" i="7"/>
  <c r="G50" i="7"/>
  <c r="M9" i="5" l="1"/>
  <c r="J46" i="7"/>
  <c r="M17" i="5"/>
  <c r="M14" i="5"/>
  <c r="M7" i="5"/>
  <c r="M16" i="5"/>
  <c r="M20" i="5"/>
  <c r="T53" i="5"/>
  <c r="M18" i="5"/>
  <c r="M26" i="5"/>
  <c r="M8" i="5"/>
  <c r="M19" i="5"/>
  <c r="M5" i="5"/>
  <c r="M27" i="5"/>
  <c r="M11" i="5"/>
  <c r="M22" i="5"/>
  <c r="M12" i="5"/>
  <c r="M25" i="5"/>
  <c r="M6" i="5"/>
  <c r="M10" i="5"/>
  <c r="M15" i="5"/>
  <c r="M21" i="5"/>
  <c r="M23" i="5"/>
  <c r="M24" i="5"/>
  <c r="M4" i="5"/>
  <c r="M13" i="5"/>
  <c r="D51" i="7"/>
  <c r="D57" i="7" s="1"/>
  <c r="D58" i="7" s="1"/>
  <c r="I53" i="5"/>
  <c r="K53" i="5"/>
  <c r="G53" i="5"/>
  <c r="F53" i="5"/>
  <c r="J53" i="5"/>
  <c r="C57" i="7"/>
  <c r="C58" i="7" s="1"/>
  <c r="I50" i="7"/>
  <c r="J50" i="7" s="1"/>
  <c r="M53" i="5" l="1"/>
  <c r="E51" i="7"/>
  <c r="F51" i="7" s="1"/>
  <c r="AA53" i="5" l="1"/>
  <c r="E57" i="7"/>
  <c r="E58" i="7" s="1"/>
  <c r="F57" i="7"/>
  <c r="F58" i="7" s="1"/>
  <c r="G51" i="7"/>
  <c r="H51" i="7" s="1"/>
  <c r="E56" i="28" s="1"/>
  <c r="I51" i="7" l="1"/>
  <c r="L53" i="5"/>
  <c r="G57" i="7"/>
  <c r="G58" i="7" s="1"/>
  <c r="J51" i="7" l="1"/>
  <c r="D37" i="28"/>
  <c r="C12" i="28"/>
  <c r="C16" i="28" s="1"/>
  <c r="H57" i="7"/>
  <c r="H58" i="7" s="1"/>
  <c r="E31" i="28" l="1"/>
  <c r="D63" i="28" s="1"/>
  <c r="D36" i="28"/>
  <c r="C17" i="28"/>
  <c r="C15" i="28"/>
  <c r="C18" i="28"/>
  <c r="C59" i="7"/>
  <c r="C60" i="7" s="1"/>
  <c r="D52" i="28" l="1"/>
  <c r="E52" i="28" s="1"/>
  <c r="E47" i="28"/>
  <c r="D69" i="28" s="1"/>
  <c r="I219" i="8" s="1"/>
  <c r="E48" i="28"/>
  <c r="E36" i="28"/>
  <c r="D64" i="28" s="1"/>
  <c r="E4" i="8"/>
  <c r="D70" i="28" l="1"/>
  <c r="I220" i="8" s="1"/>
  <c r="E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tc={0D589204-F7BE-4E07-9F70-8DB77B79F76F}</author>
    <author>tc={3C97A160-DA87-4A29-8244-E913E9D804E6}</author>
    <author>tc={B98341EA-81FF-402C-9A6F-1ED1144FC25D}</author>
    <author>tc={296C3255-49BA-4EBE-921E-56000395F97F}</author>
    <author>tc={4FD9F0BA-33D9-4669-9ED6-2A445240DFD5}</author>
    <author>tc={405A35C6-7D97-4DCB-9F19-0F3F883F1D6F}</author>
    <author>tc={10B60C2C-9155-4A72-A6B0-CE459DC8E930}</author>
    <author>tc={886F68CC-C154-4361-AC66-34D4E50DDACA}</author>
    <author>tc={15D52CC7-97AD-4453-BEB8-08AFBD0C4D2C}</author>
  </authors>
  <commentList>
    <comment ref="C16" authorId="0" shapeId="0" xr:uid="{0D589204-F7BE-4E07-9F70-8DB77B79F76F}">
      <text>
        <t>[Threaded comment]
Your version of Excel allows you to read this threaded comment; however, any edits to it will get removed if the file is opened in a newer version of Excel. Learn more: https://go.microsoft.com/fwlink/?linkid=870924
Comment:
    Skriv namnet på er organisation. Ni kommer kunna gå in på större detaljnivå på nästa flik.</t>
      </text>
    </comment>
    <comment ref="D20" authorId="1" shapeId="0" xr:uid="{3C97A160-DA87-4A29-8244-E913E9D804E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20" authorId="2" shapeId="0" xr:uid="{B98341EA-81FF-402C-9A6F-1ED1144FC25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20" authorId="3" shapeId="0" xr:uid="{296C3255-49BA-4EBE-921E-56000395F97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20" authorId="4" shapeId="0" xr:uid="{4FD9F0BA-33D9-4669-9ED6-2A445240DFD5}">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G23" authorId="5" shapeId="0" xr:uid="{405A35C6-7D97-4DCB-9F19-0F3F883F1D6F}">
      <text>
        <t>[Threaded comment]
Your version of Excel allows you to read this threaded comment; however, any edits to it will get removed if the file is opened in a newer version of Excel. Learn more: https://go.microsoft.com/fwlink/?linkid=870924
Comment:
    Kostnad för arbetsgivaren, det vill säga månadslön + sociala avgifter. 
Lönen utgår från biståndshandläggare. Andra grupper som läkare, rektorer, sjuksköterskor har högre löner än biståndshandläggare, så vi räknar lågt här.</t>
      </text>
    </comment>
    <comment ref="G24" authorId="6" shapeId="0" xr:uid="{10B60C2C-9155-4A72-A6B0-CE459DC8E930}">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9" authorId="7" shapeId="0" xr:uid="{886F68CC-C154-4361-AC66-34D4E50DDACA}">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
      </text>
    </comment>
    <comment ref="C32" authorId="8"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Vi har identifierat intressenter som på en övergripande nivå bär nyttor och kostnader. På nästa flik får ni gå ner mer i detalj.</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tc={3ABD0C5E-ACE2-4765-B8A7-C4AE4D1CBFD4}</author>
    <author>tc={734C90DB-4519-47F0-88EA-AFD5ED360326}</author>
  </authors>
  <commentList>
    <comment ref="C6" authorId="0" shapeId="0" xr:uid="{3ABD0C5E-ACE2-4765-B8A7-C4AE4D1CBFD4}">
      <text>
        <t>[Threaded comment]
Your version of Excel allows you to read this threaded comment; however, any edits to it will get removed if the file is opened in a newer version of Excel. Learn more: https://go.microsoft.com/fwlink/?linkid=870924
Comment:
    Fyll i vilken organisation som verksamheten tillhör. Ni kan lägga er på en hög nivå, "Myndighet,", "Extern aktör", "Region" eller liknande.</t>
      </text>
    </comment>
    <comment ref="D6" authorId="1" shapeId="0" xr:uid="{734C90DB-4519-47F0-88EA-AFD5ED360326}">
      <text>
        <t>[Threaded comment]
Your version of Excel allows you to read this threaded comment; however, any edits to it will get removed if the file is opened in a newer version of Excel. Learn more: https://go.microsoft.com/fwlink/?linkid=870924
Comment:
    Om ni anger antal medarbetare för de verksamheter som ingår i er organisation, kan ni få olika nyckeltal, exempelvis kostnad per medarbetare och frigjord tid per medarbetare i resultatet.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tc={B8F693F8-FB9D-4EB4-8C60-96C9652F919F}</author>
    <author>tc={91E80C18-2AB7-4EE1-B48F-E57563B5E746}</author>
    <author>tc={EC8814DA-5ACC-4289-9490-72EAEE242713}</author>
    <author>tc={5E8F93ED-57EF-4F9B-AC7B-D32ACD0F1A56}</author>
    <author>tc={67E98762-3B88-4726-BE26-30ECC9662DA9}</author>
    <author>tc={F466FE74-C06A-4D5C-B77B-C394B97F9925}</author>
    <author>tc={E470D495-C4B7-41A2-9FE1-EAC4DE06E22D}</author>
    <author>tc={220D2D22-6C96-486B-80F9-7FE57A85B12B}</author>
    <author>tc={20B3EF0F-B21A-42D2-A3E4-50F73ECB5F37}</author>
    <author>tc={6F3E74D0-A0C1-4F08-8181-2E559F834C76}</author>
    <author>tc={7483A3FB-E804-4671-9E40-3127F9CFF15D}</author>
    <author>tc={13FE7900-2272-4639-8257-5A66CA8C52AD}</author>
    <author>tc={DFC08453-C9DF-4D3C-9A26-21B2BF03FA19}</author>
    <author>tc={C94ED770-E178-4F74-B554-2831A1A43E91}</author>
    <author>tc={AC3C9066-D0F4-4162-B249-11E738DBCC64}</author>
    <author>tc={8E9BC8F0-94A9-427A-85D8-1A687B177402}</author>
    <author>tc={7BABA48D-8AE7-4BEE-ABCD-9C86BF24E3C0}</author>
    <author>tc={13FB6755-F212-44E6-A676-B19436CE5AE0}</author>
    <author>tc={E353A26C-74E6-41D2-8C51-7B47506FF7EF}</author>
  </authors>
  <commentList>
    <comment ref="F6" authorId="0" shapeId="0" xr:uid="{B8F693F8-FB9D-4EB4-8C60-96C9652F919F}">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6" authorId="1" shapeId="0" xr:uid="{91E80C18-2AB7-4EE1-B48F-E57563B5E746}">
      <text>
        <t>[Threaded comment]
Your version of Excel allows you to read this threaded comment; however, any edits to it will get removed if the file is opened in a newer version of Excel. Learn more: https://go.microsoft.com/fwlink/?linkid=870924
Comment:
    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
      </text>
    </comment>
    <comment ref="F7" authorId="2" shapeId="0" xr:uid="{EC8814DA-5ACC-4289-9490-72EAEE242713}">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7" authorId="3" shapeId="0" xr:uid="{5E8F93ED-57EF-4F9B-AC7B-D32ACD0F1A56}">
      <text>
        <t>[Threaded comment]
Your version of Excel allows you to read this threaded comment; however, any edits to it will get removed if the file is opened in a newer version of Excel. Learn more: https://go.microsoft.com/fwlink/?linkid=870924
Comment:
    Prisexempel från en utskriftsleverantör: utskrift, kuvert, papper och porto.</t>
      </text>
    </comment>
    <comment ref="F8" authorId="4" shapeId="0" xr:uid="{67E98762-3B88-4726-BE26-30ECC9662DA9}">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8" authorId="5" shapeId="0" xr:uid="{F466FE74-C06A-4D5C-B77B-C394B97F9925}">
      <text>
        <t>[Threaded comment]
Your version of Excel allows you to read this threaded comment; however, any edits to it will get removed if the file is opened in a newer version of Excel. Learn more: https://go.microsoft.com/fwlink/?linkid=870924
Comment:
    Rekommenderade brev går utifrån vikt. Enligt postnord för företagskunder: upp till 50 gram upp till 77 kr. Vissa ärenden är många papper, kanske upp till 500 gram: 142 kr.</t>
      </text>
    </comment>
    <comment ref="F9" authorId="6" shapeId="0" xr:uid="{E470D495-C4B7-41A2-9FE1-EAC4DE06E22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9" authorId="7" shapeId="0" xr:uid="{220D2D22-6C96-486B-80F9-7FE57A85B12B}">
      <text>
        <t>[Threaded comment]
Your version of Excel allows you to read this threaded comment; however, any edits to it will get removed if the file is opened in a newer version of Excel. Learn more: https://go.microsoft.com/fwlink/?linkid=870924
Comment:
    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
      </text>
    </comment>
    <comment ref="F10" authorId="8" shapeId="0" xr:uid="{20B3EF0F-B21A-42D2-A3E4-50F73ECB5F37}">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0" authorId="9" shapeId="0" xr:uid="{6F3E74D0-A0C1-4F08-8181-2E559F834C76}">
      <text>
        <t>[Threaded comment]
Your version of Excel allows you to read this threaded comment; however, any edits to it will get removed if the file is opened in a newer version of Excel. Learn more: https://go.microsoft.com/fwlink/?linkid=870924
Comment:
    Kostnaden för säker e-post kan variera. Det kan handla om en liceskostnad eller en tickkostnad. Vi tror att den är låg.</t>
      </text>
    </comment>
    <comment ref="F11" authorId="10" shapeId="0" xr:uid="{7483A3FB-E804-4671-9E40-3127F9CFF15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1" authorId="11" shapeId="0" xr:uid="{13FE7900-2272-4639-8257-5A66CA8C52AD}">
      <text>
        <t>[Threaded comment]
Your version of Excel allows you to read this threaded comment; however, any edits to it will get removed if the file is opened in a newer version of Excel. Learn more: https://go.microsoft.com/fwlink/?linkid=870924
Comment:
    Vi vet inte vad ett telefonsamtal kan kosta, men det är sannolikt inte mycket.</t>
      </text>
    </comment>
    <comment ref="H21" authorId="12" shapeId="0" xr:uid="{DFC08453-C9DF-4D3C-9A26-21B2BF03FA19}">
      <text>
        <t>[Threaded comment]
Your version of Excel allows you to read this threaded comment; however, any edits to it will get removed if the file is opened in a newer version of Excel. Learn more: https://go.microsoft.com/fwlink/?linkid=870924
Comment:
    Uppskattad tid för fax: 10 minuter</t>
      </text>
    </comment>
    <comment ref="E23" authorId="13" shapeId="0" xr:uid="{C94ED770-E178-4F74-B554-2831A1A43E91}">
      <text>
        <t>[Threaded comment]
Your version of Excel allows you to read this threaded comment; however, any edits to it will get removed if the file is opened in a newer version of Excel. Learn more: https://go.microsoft.com/fwlink/?linkid=870924
Comment:
    Kriminalvården
Familjerätten
Andra kommuner</t>
      </text>
    </comment>
    <comment ref="G25" authorId="14" shapeId="0" xr:uid="{AC3C9066-D0F4-4162-B249-11E738DBCC64}">
      <text>
        <t>[Threaded comment]
Your version of Excel allows you to read this threaded comment; however, any edits to it will get removed if the file is opened in a newer version of Excel. Learn more: https://go.microsoft.com/fwlink/?linkid=870924
Comment:
    5 minuter att skriva ut, 5 minuter att motringa = 10 minuter</t>
      </text>
    </comment>
    <comment ref="H26" authorId="15" shapeId="0" xr:uid="{8E9BC8F0-94A9-427A-85D8-1A687B177402}">
      <text>
        <t>[Threaded comment]
Your version of Excel allows you to read this threaded comment; however, any edits to it will get removed if the file is opened in a newer version of Excel. Learn more: https://go.microsoft.com/fwlink/?linkid=870924
Comment:
    Faxa och sedan ringa</t>
      </text>
    </comment>
    <comment ref="G30" authorId="16" shapeId="0" xr:uid="{7BABA48D-8AE7-4BEE-ABCD-9C86BF24E3C0}">
      <text>
        <t>[Threaded comment]
Your version of Excel allows you to read this threaded comment; however, any edits to it will get removed if the file is opened in a newer version of Excel. Learn more: https://go.microsoft.com/fwlink/?linkid=870924
Comment:
    Totalt 1254 utredningar per år, vissa skickas till alla och andra skickas bara till en. Vi har räknat med att varje skickas till bara en mottagare.</t>
      </text>
    </comment>
    <comment ref="H30" authorId="17" shapeId="0" xr:uid="{13FB6755-F212-44E6-A676-B19436CE5AE0}">
      <text>
        <t>[Threaded comment]
Your version of Excel allows you to read this threaded comment; however, any edits to it will get removed if the file is opened in a newer version of Excel. Learn more: https://go.microsoft.com/fwlink/?linkid=870924
Comment:
    Skickar ut och tar emot</t>
      </text>
    </comment>
    <comment ref="H38" authorId="18" shapeId="0" xr:uid="{E353A26C-74E6-41D2-8C51-7B47506FF7EF}">
      <text>
        <t>[Threaded comment]
Your version of Excel allows you to read this threaded comment; however, any edits to it will get removed if the file is opened in a newer version of Excel. Learn more: https://go.microsoft.com/fwlink/?linkid=870924
Comment:
    När vi skickar med fax motringer vi.</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tc={2EC8451B-C7C7-4D6F-96CA-BB271A4E906A}</author>
    <author>tc={520193D1-48AF-4F69-9DB0-1BF697E4761F}</author>
    <author>tc={2B967448-B141-4922-862F-04EE51BC8DAC}</author>
  </authors>
  <commentList>
    <comment ref="D8" authorId="0" shapeId="0" xr:uid="{2EC8451B-C7C7-4D6F-96CA-BB271A4E906A}">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8" authorId="1" shapeId="0" xr:uid="{520193D1-48AF-4F69-9DB0-1BF697E4761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F8" authorId="2" shapeId="0" xr:uid="{2B967448-B141-4922-862F-04EE51BC8DA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tc={EC536D2C-3969-44AD-B46E-E4723FCE8096}</author>
    <author>tc={70106D13-531D-41C7-8B67-C6E5FEF801C6}</author>
    <author>tc={1257CF78-AD9C-4318-BE18-9A48F304A3D7}</author>
    <author>tc={6B901EAB-EB1C-4800-9151-F4B411408DD2}</author>
    <author>tc={CFF09E28-D4B3-4AB4-8BF4-706855BB23EE}</author>
    <author>tc={89AA46CB-D011-4C85-AB5B-B6EFFFECCE51}</author>
    <author>tc={A2093EC2-F3F7-4E69-8D7D-9504A2419E0C}</author>
    <author>tc={401E0804-2E1D-430F-82FC-6F989DCBD596}</author>
    <author>tc={C9FCF417-462E-44F7-9324-BC1360A949CE}</author>
    <author>tc={C519B56D-A21E-43ED-B260-3A82FEA4DF60}</author>
    <author>tc={1BD7AF9E-277A-4F0F-8894-2A27CF4E4D39}</author>
    <author>tc={67912A32-600F-43C8-8B8A-6600C6DD8C73}</author>
    <author>tc={78AF656C-7269-4AEF-892F-AA8694D67BA7}</author>
    <author>tc={34388524-DBBC-434F-9BCA-32FFD6BFB6FE}</author>
    <author>tc={B344296F-AC1F-4E4F-A42E-123960D67714}</author>
    <author>tc={A6AE2D12-0F58-46FA-868F-DCD45B82EEF5}</author>
    <author>tc={7E43F763-D51B-4553-A13B-626F95899061}</author>
    <author>tc={D8828C6A-2848-47A1-AC0F-DD581EAFACC4}</author>
    <author>tc={51C29AEB-E840-4C64-9FD6-B6338BA47DF1}</author>
    <author>tc={4B5A87BC-E63D-402B-B9E3-DA3CA9F36543}</author>
    <author>tc={96DE7A78-6108-41F8-A1C3-3EDB1743313E}</author>
    <author>tc={C821DD92-038F-468C-BB2A-AE3AB1E33EF7}</author>
    <author>tc={645A94A1-527F-436B-A903-67002AF924D9}</author>
    <author>tc={CF2B8E76-13CA-4952-812E-2AF4E19CE105}</author>
    <author>tc={07B5691F-6783-4E04-9D10-6E998F55CA7A}</author>
  </authors>
  <commentList>
    <comment ref="C5" authorId="0" shapeId="0" xr:uid="{EC536D2C-3969-44AD-B46E-E4723FCE809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5" authorId="1" shapeId="0" xr:uid="{70106D13-531D-41C7-8B67-C6E5FEF801C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5" authorId="2" shapeId="0" xr:uid="{1257CF78-AD9C-4318-BE18-9A48F304A3D7}">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5" authorId="3" shapeId="0" xr:uid="{6B901EAB-EB1C-4800-9151-F4B411408DD2}">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F7" authorId="4" shapeId="0" xr:uid="{CFF09E28-D4B3-4AB4-8BF4-706855BB23EE}">
      <text>
        <t>[Threaded comment]
Your version of Excel allows you to read this threaded comment; however, any edits to it will get removed if the file is opened in a newer version of Excel. Learn more: https://go.microsoft.com/fwlink/?linkid=870924
Comment:
    Andra grupper som läkare, rektorer, sjuksköterskor har högre löner än biståndshandläggare, så vi räknar lågt här.</t>
      </text>
    </comment>
    <comment ref="F8" authorId="5" shapeId="0" xr:uid="{89AA46CB-D011-4C85-AB5B-B6EFFFECCE51}">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3" authorId="6" shapeId="0" xr:uid="{A2093EC2-F3F7-4E69-8D7D-9504A2419E0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3" authorId="7" shapeId="0" xr:uid="{401E0804-2E1D-430F-82FC-6F989DCBD59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23" authorId="8" shapeId="0" xr:uid="{C9FCF417-462E-44F7-9324-BC1360A949C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23" authorId="9" shapeId="0" xr:uid="{C519B56D-A21E-43ED-B260-3A82FEA4DF60}">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5" authorId="10"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I35" authorId="11" shapeId="0" xr:uid="{67912A32-600F-43C8-8B8A-6600C6DD8C73}">
      <text>
        <t>[Threaded comment]
Your version of Excel allows you to read this threaded comment; however, any edits to it will get removed if the file is opened in a newer version of Excel. Learn more: https://go.microsoft.com/fwlink/?linkid=870924
Comment:
    TIPS! Om nyttan inte infaller varje år, kan du ta bort nyttan från de år som den inte infaller (radera helt enkelt siffrorna från de fälten).
Om nyttan bara infaller delvis ett visst år, kan du exempelvis halvera den för det året genom att skriva en formel i fältet.</t>
      </text>
    </comment>
    <comment ref="O35" authorId="12"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6" authorId="13"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7" authorId="14"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8" authorId="15"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B58" authorId="16" shapeId="0" xr:uid="{7E43F763-D51B-4553-A13B-626F9589906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80" authorId="17" shapeId="0" xr:uid="{D8828C6A-2848-47A1-AC0F-DD581EAFACC4}">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03" authorId="18" shapeId="0" xr:uid="{51C29AEB-E840-4C64-9FD6-B6338BA47DF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26" authorId="19" shapeId="0" xr:uid="{4B5A87BC-E63D-402B-B9E3-DA3CA9F36543}">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49" authorId="20" shapeId="0" xr:uid="{96DE7A78-6108-41F8-A1C3-3EDB1743313E}">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72" authorId="21" shapeId="0" xr:uid="{C821DD92-038F-468C-BB2A-AE3AB1E33EF7}">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95" authorId="22" shapeId="0" xr:uid="{645A94A1-527F-436B-A903-67002AF924D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E224" authorId="23" shapeId="0" xr:uid="{CF2B8E76-13CA-4952-812E-2AF4E19CE105}">
      <text>
        <t>[Threaded comment]
Your version of Excel allows you to read this threaded comment; however, any edits to it will get removed if the file is opened in a newer version of Excel. Learn more: https://go.microsoft.com/fwlink/?linkid=870924
Comment:
    I den här sektionen kan du först räkna ut nyttan på totalen, och sedan fördela ut den per intressent. Det sparar mycket tid om många intressenter får samma typ av nytta. Ett exempel är minskat produktionsbortfall, som tillfaller både invånare, arbetsgivare och staten.</t>
      </text>
    </comment>
    <comment ref="C245" authorId="24" shapeId="0" xr:uid="{07B5691F-6783-4E04-9D10-6E998F55CA7A}">
      <text>
        <t>[Threaded comment]
Your version of Excel allows you to read this threaded comment; however, any edits to it will get removed if the file is opened in a newer version of Excel. Learn more: https://go.microsoft.com/fwlink/?linkid=870924
Comment:
    Här kan du ange hur stor andel av nyttan som tillfaller varje intressent.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tc={7F1EF848-A0A7-424A-AD6A-31D009BC5CC5}</author>
    <author>tc={426A1F67-034B-413B-B66E-BC3BC8945E9E}</author>
    <author>tc={48A7D7CE-35DC-42AA-A394-7D94225C7C3C}</author>
    <author>tc={B237EDB3-D8EF-4C10-BCA9-AB45D89AF5FA}</author>
    <author>tc={B4AD771F-A9FC-4D5B-8A65-A639187A477F}</author>
    <author>tc={667258F9-1D0E-4A44-B3E9-E696E6188E2F}</author>
    <author>tc={04851676-9524-41C1-9D41-C7C54BC03BA3}</author>
    <author>tc={03FB30A6-A934-4147-BEFB-97AA0460A44C}</author>
    <author>tc={1AF962AD-4C8D-4438-9A51-E00C64259048}</author>
    <author>tc={C0589A3F-73CB-4037-BEB8-588615E9C11F}</author>
    <author>tc={B808480C-1DD2-4763-9BB7-44BFBD60679B}</author>
    <author>tc={114C6E70-D68A-4352-B8F7-69CC93CE5C3A}</author>
    <author>tc={3F061060-02BD-4F37-8CEA-FA4DCCC250E2}</author>
    <author>tc={A17C3B4F-3D02-4899-8213-565C77A80C7C}</author>
    <author>tc={B7F5C7B5-6476-4EBB-B0D0-7472B241BD22}</author>
  </authors>
  <commentList>
    <comment ref="C4" authorId="0" shapeId="0" xr:uid="{7F1EF848-A0A7-424A-AD6A-31D009BC5CC5}">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4" authorId="1" shapeId="0" xr:uid="{426A1F67-034B-413B-B66E-BC3BC8945E9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4" authorId="2" shapeId="0" xr:uid="{48A7D7CE-35DC-42AA-A394-7D94225C7C3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4" authorId="3" shapeId="0" xr:uid="{B237EDB3-D8EF-4C10-BCA9-AB45D89AF5FA}">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C21" authorId="4" shapeId="0" xr:uid="{B4AD771F-A9FC-4D5B-8A65-A639187A477F}">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1" authorId="5" shapeId="0" xr:uid="{667258F9-1D0E-4A44-B3E9-E696E6188E2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21" authorId="6" shapeId="0" xr:uid="{04851676-9524-41C1-9D41-C7C54BC03BA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21" authorId="7" shapeId="0" xr:uid="{03FB30A6-A934-4147-BEFB-97AA0460A44C}">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3" authorId="8" shapeId="0" xr:uid="{1AF962AD-4C8D-4438-9A51-E00C64259048}">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I33" authorId="9" shapeId="0" xr:uid="{C0589A3F-73CB-4037-BEB8-588615E9C11F}">
      <text>
        <t>[Threaded comment]
Your version of Excel allows you to read this threaded comment; however, any edits to it will get removed if the file is opened in a newer version of Excel. Learn more: https://go.microsoft.com/fwlink/?linkid=870924
Comment:
    TIPS! Om kostnaden inte infaller varje år, kan du ta bort kostnaden från de år som den inte infaller (radera helt enkelt siffrorna från de fälten).
Om kostnaden bara infaller delvis ett visst år, kan du exempelvis halvera den för det året genom att skriva en formel i fältet.</t>
      </text>
    </comment>
    <comment ref="O33" authorId="10" shapeId="0" xr:uid="{B808480C-1DD2-4763-9BB7-44BFBD60679B}">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4" authorId="11" shapeId="0" xr:uid="{114C6E70-D68A-4352-B8F7-69CC93CE5C3A}">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5" authorId="12" shapeId="0" xr:uid="{3F061060-02BD-4F37-8CEA-FA4DCCC250E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6" authorId="13" shapeId="0" xr:uid="{A17C3B4F-3D02-4899-8213-565C77A80C7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F45" authorId="14" shapeId="0" xr:uid="{B7F5C7B5-6476-4EBB-B0D0-7472B241BD22}">
      <text>
        <t>[Threaded comment]
Your version of Excel allows you to read this threaded comment; however, any edits to it will get removed if the file is opened in a newer version of Excel. Learn more: https://go.microsoft.com/fwlink/?linkid=870924
Comment:
    Det är svårt att veta i dagsläget vad förvaltningskostnaden hos DIGG kommer att landa på. Men för 2022 och 2023 fick Inera cirka 10,5 miljoner kronor för att förvalta tjänsten. DIGG tittar också på statlig anslagsfinansiering, så detta kanske betalas av staten framöver.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C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
      </text>
    </comment>
    <comment ref="E1"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Den här kolumnen visar skillnaden mellan nyttan i bästa fall och nyttan i värsta fall. Det är ett grovt mått på hur osäker beräkningarna är.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tc={3716F433-47DF-44A1-A6E8-A4EADBD1F7F4}</author>
    <author>tc={32B534BA-4D25-4E46-B1E9-F4F51357D524}</author>
    <author>tc={5076DA05-27AC-43E9-8E84-A48ECE8103CF}</author>
  </authors>
  <commentList>
    <comment ref="C1" authorId="0" shapeId="0" xr:uid="{3716F433-47DF-44A1-A6E8-A4EADBD1F7F4}">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
      </text>
    </comment>
    <comment ref="E1" authorId="1" shapeId="0" xr:uid="{32B534BA-4D25-4E46-B1E9-F4F51357D524}">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5076DA05-27AC-43E9-8E84-A48ECE8103CF}">
      <text>
        <t>[Threaded comment]
Your version of Excel allows you to read this threaded comment; however, any edits to it will get removed if the file is opened in a newer version of Excel. Learn more: https://go.microsoft.com/fwlink/?linkid=870924
Comment:
    Den här kolumnen visar skillnaden mellan den högsta tänkbara kostnaden och den lägsta tänkbara kostnaden. Det är ett grovt mått på hur osäker beräkningarna är.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98ED2C-8C60-47C3-906E-0782925796C3}" name="Query - Kostnader" description="Connection to the 'Kostnader' query in the workbook." type="100" refreshedVersion="7" minRefreshableVersion="5">
    <extLst>
      <ext xmlns:x15="http://schemas.microsoft.com/office/spreadsheetml/2010/11/main" uri="{DE250136-89BD-433C-8126-D09CA5730AF9}">
        <x15:connection id="35adae35-9674-4275-b605-218c1418f9e1"/>
      </ext>
    </extLst>
  </connection>
  <connection id="2" xr16:uid="{913F44E7-0445-4B1A-8A0A-76BBA2F1D627}" name="Query - Kostnader_Intressent" description="Connection to the 'Kostnader_Intressent' query in the workbook." type="100" refreshedVersion="7" minRefreshableVersion="5">
    <extLst>
      <ext xmlns:x15="http://schemas.microsoft.com/office/spreadsheetml/2010/11/main" uri="{DE250136-89BD-433C-8126-D09CA5730AF9}">
        <x15:connection id="4b862e98-4e8e-4cf7-94c7-32512bd52ba1"/>
      </ext>
    </extLst>
  </connection>
  <connection id="3" xr16:uid="{B7A2D41A-E1DD-4799-8BD0-61B27F94F938}" name="Query - Kostnader_Kategori" description="Connection to the 'Kostnader_Kategori' query in the workbook." type="100" refreshedVersion="7" minRefreshableVersion="5">
    <extLst>
      <ext xmlns:x15="http://schemas.microsoft.com/office/spreadsheetml/2010/11/main" uri="{DE250136-89BD-433C-8126-D09CA5730AF9}">
        <x15:connection id="95d6ec4c-463a-4772-9759-bf4a2b37b110"/>
      </ext>
    </extLst>
  </connection>
  <connection id="4" xr16:uid="{E8B14EF9-7534-4D15-A6F6-404457200416}" name="Query - Kostnader_Namn" description="Connection to the 'Kostnader_Namn' query in the workbook." type="100" refreshedVersion="7" minRefreshableVersion="5">
    <extLst>
      <ext xmlns:x15="http://schemas.microsoft.com/office/spreadsheetml/2010/11/main" uri="{DE250136-89BD-433C-8126-D09CA5730AF9}">
        <x15:connection id="c00ae97f-f78d-45a9-b37f-df9b72f1d5bf"/>
      </ext>
    </extLst>
  </connection>
  <connection id="5" xr16:uid="{4D1C15CF-8052-42B6-9931-43B73E10EAD2}" name="Query - Kostnader_Värderade" description="Connection to the 'Kostnader_Värderade' query in the workbook." type="100" refreshedVersion="7" minRefreshableVersion="5">
    <extLst>
      <ext xmlns:x15="http://schemas.microsoft.com/office/spreadsheetml/2010/11/main" uri="{DE250136-89BD-433C-8126-D09CA5730AF9}">
        <x15:connection id="42894cbd-d848-4498-9a8c-e5af68a84eb0"/>
      </ext>
    </extLst>
  </connection>
  <connection id="6" xr16:uid="{2CDFC692-467B-4FBD-B144-8823F15B73E9}" name="Query - Nyttor" description="Connection to the 'Nyttor' query in the workbook." type="100" refreshedVersion="7" minRefreshableVersion="5">
    <extLst>
      <ext xmlns:x15="http://schemas.microsoft.com/office/spreadsheetml/2010/11/main" uri="{DE250136-89BD-433C-8126-D09CA5730AF9}">
        <x15:connection id="163d78fb-055c-46f1-b488-6e5760bcbb36"/>
      </ext>
    </extLst>
  </connection>
  <connection id="7" xr16:uid="{5CB368D5-9D13-4F30-BCB6-DE6BA4F083F2}" name="Query - Nyttor_Intressent" description="Connection to the 'Nyttor_Intressent' query in the workbook." type="100" refreshedVersion="7" minRefreshableVersion="5">
    <extLst>
      <ext xmlns:x15="http://schemas.microsoft.com/office/spreadsheetml/2010/11/main" uri="{DE250136-89BD-433C-8126-D09CA5730AF9}">
        <x15:connection id="5a4a10fa-08e5-41e3-8100-874c0c3c65f0"/>
      </ext>
    </extLst>
  </connection>
  <connection id="8" xr16:uid="{94793DED-452F-4A9B-9229-C7366A856D6E}" name="Query - Nyttor_Kategori" description="Connection to the 'Nyttor_Kategori' query in the workbook." type="100" refreshedVersion="7" minRefreshableVersion="5">
    <extLst>
      <ext xmlns:x15="http://schemas.microsoft.com/office/spreadsheetml/2010/11/main" uri="{DE250136-89BD-433C-8126-D09CA5730AF9}">
        <x15:connection id="3247e1a7-db89-4fb7-a40e-e2489e699d55"/>
      </ext>
    </extLst>
  </connection>
  <connection id="9" xr16:uid="{E5315FC3-64AA-4589-8FFE-77ACDB9E5DE8}" name="Query - Nyttor_Namn" description="Connection to the 'Nyttor_Namn' query in the workbook." type="100" refreshedVersion="7" minRefreshableVersion="5">
    <extLst>
      <ext xmlns:x15="http://schemas.microsoft.com/office/spreadsheetml/2010/11/main" uri="{DE250136-89BD-433C-8126-D09CA5730AF9}">
        <x15:connection id="f321fde9-4506-4364-b02f-fd4ea83efb5c"/>
      </ext>
    </extLst>
  </connection>
  <connection id="10" xr16:uid="{097971A9-42C5-467D-90AD-3BA3E5A973E1}" name="Query - Nyttor_Värderade" description="Connection to the 'Nyttor_Värderade' query in the workbook." type="100" refreshedVersion="7" minRefreshableVersion="5">
    <extLst>
      <ext xmlns:x15="http://schemas.microsoft.com/office/spreadsheetml/2010/11/main" uri="{DE250136-89BD-433C-8126-D09CA5730AF9}">
        <x15:connection id="45ee933b-83fb-40f7-92b6-efc35a607971"/>
      </ext>
    </extLst>
  </connection>
  <connection id="11" xr16:uid="{57047175-8B8B-4F16-926D-F2A77B219725}" keepAlive="1" name="Query - Staging_Kostnader_typ" description="Connection to the 'Staging_Kostnader_typ' query in the workbook." type="5" refreshedVersion="0" background="1">
    <dbPr connection="Provider=Microsoft.Mashup.OleDb.1;Data Source=$Workbook$;Location=Staging_Kostnader_typ;Extended Properties=&quot;&quot;" command="SELECT * FROM [Staging_Kostnader_typ]"/>
  </connection>
  <connection id="12" xr16:uid="{D152FBB7-A157-4F72-98EB-62D1293CA7C3}" keepAlive="1" name="ThisWorkbookDataModel" description="Datamodel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Nyttor_Värderade].[Värderade].[All]}"/>
    <s v="{[Kostnader_Värderade].[Värderade].[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<sst xmlns="http://schemas.openxmlformats.org/spreadsheetml/2006/main" count="1668" uniqueCount="814">
  <si>
    <t>Osäkerhet</t>
  </si>
  <si>
    <t>Total kostnad</t>
  </si>
  <si>
    <t>Nettonytta</t>
  </si>
  <si>
    <t>Intressent</t>
  </si>
  <si>
    <t>Summa</t>
  </si>
  <si>
    <t>Kostnad</t>
  </si>
  <si>
    <t>Nytta</t>
  </si>
  <si>
    <t>Totalt</t>
  </si>
  <si>
    <t>Troligt</t>
  </si>
  <si>
    <t xml:space="preserve">Intressent </t>
  </si>
  <si>
    <t>Nyttokategori</t>
  </si>
  <si>
    <t>Nyttans namn</t>
  </si>
  <si>
    <t>Kostnadskategori</t>
  </si>
  <si>
    <t>Kostnadens namn</t>
  </si>
  <si>
    <t>Total nytta</t>
  </si>
  <si>
    <t>Fördefinierade värden i rullisterna</t>
  </si>
  <si>
    <t>Finansiell nytta</t>
  </si>
  <si>
    <t>Underlag för rullister i mallen</t>
  </si>
  <si>
    <t>Är detta ett paybackår?</t>
  </si>
  <si>
    <t>Första paybackår (om något)</t>
  </si>
  <si>
    <t>Omfördelningsnytta</t>
  </si>
  <si>
    <t xml:space="preserve">Källa </t>
  </si>
  <si>
    <t>Summa min</t>
  </si>
  <si>
    <t>Summa max</t>
  </si>
  <si>
    <t>Summa trolig</t>
  </si>
  <si>
    <t>Alla nyttor</t>
  </si>
  <si>
    <t xml:space="preserve">Grunden för att kunna redovisa nyttokalkylen uppdelad på typ av nytta. </t>
  </si>
  <si>
    <t>Diskonteringsränta</t>
  </si>
  <si>
    <t>Diskontering</t>
  </si>
  <si>
    <t>År</t>
  </si>
  <si>
    <t>Faktor</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</si>
  <si>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</si>
  <si>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</si>
  <si>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</si>
  <si>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</si>
  <si>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</si>
  <si>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</si>
  <si>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</si>
  <si>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</si>
  <si>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</si>
  <si>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</si>
  <si>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</si>
  <si>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</si>
  <si>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</si>
  <si>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</si>
  <si>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</si>
  <si>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</si>
  <si>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</si>
  <si>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</si>
  <si>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</si>
  <si>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</si>
  <si>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Tidsperiod</t>
  </si>
  <si>
    <t>Finansiell kostnad</t>
  </si>
  <si>
    <t>Omfördelningskostnad</t>
  </si>
  <si>
    <t>Är ackumulerade nettonyttan &gt;0?</t>
  </si>
  <si>
    <t>Underlag för "tidsperiod"</t>
  </si>
  <si>
    <t>Underlag för sammanfattningen</t>
  </si>
  <si>
    <t>Rubrik</t>
  </si>
  <si>
    <t>Årlig nytta (SEK)</t>
  </si>
  <si>
    <t>Ge förändringen ett namn</t>
  </si>
  <si>
    <t>Vilket år vill ni räkna från?</t>
  </si>
  <si>
    <t>Andel av nyttan</t>
  </si>
  <si>
    <t>Nyttor som inte värderas i pengar</t>
  </si>
  <si>
    <t>Årlig kostnad (SEK)</t>
  </si>
  <si>
    <t>Andel av kostnaden</t>
  </si>
  <si>
    <t>Kategori</t>
  </si>
  <si>
    <t>ID</t>
  </si>
  <si>
    <t>Kostnad_1</t>
  </si>
  <si>
    <t>Kostnad_2</t>
  </si>
  <si>
    <t>Kostnad_3</t>
  </si>
  <si>
    <t>Kostnad_4</t>
  </si>
  <si>
    <t>Kostnad_5</t>
  </si>
  <si>
    <t>Kostnad_6</t>
  </si>
  <si>
    <t>Kostnad_7</t>
  </si>
  <si>
    <t>Kostnad_8</t>
  </si>
  <si>
    <t>Kostnad_9</t>
  </si>
  <si>
    <t>Kostnad_10</t>
  </si>
  <si>
    <t>Kostnad_11</t>
  </si>
  <si>
    <t>Kostnad_12</t>
  </si>
  <si>
    <t>Kostnad_13</t>
  </si>
  <si>
    <t>Kostnad_14</t>
  </si>
  <si>
    <t>Kostnad_15</t>
  </si>
  <si>
    <t>Kostnad_16</t>
  </si>
  <si>
    <t>Kostnad_17</t>
  </si>
  <si>
    <t>Kostnad_18</t>
  </si>
  <si>
    <t>Kostnad_19</t>
  </si>
  <si>
    <t>Kostnad_20</t>
  </si>
  <si>
    <t>Kostnad_21</t>
  </si>
  <si>
    <t>Kostnad_22</t>
  </si>
  <si>
    <t>Kostnad_23</t>
  </si>
  <si>
    <t>Kostnad_24</t>
  </si>
  <si>
    <t>Kostnad_25</t>
  </si>
  <si>
    <t>Kostnad_26</t>
  </si>
  <si>
    <t>Kostnad_27</t>
  </si>
  <si>
    <t>Kostnad_28</t>
  </si>
  <si>
    <t>Kostnad_29</t>
  </si>
  <si>
    <t>Kostnad_30</t>
  </si>
  <si>
    <t>Kostnad_31</t>
  </si>
  <si>
    <t>Kostnad_32</t>
  </si>
  <si>
    <t>Nytta_1</t>
  </si>
  <si>
    <t>Nytta_2</t>
  </si>
  <si>
    <t>Nytta_3</t>
  </si>
  <si>
    <t>Nytta_4</t>
  </si>
  <si>
    <t>Nytta_5</t>
  </si>
  <si>
    <t>Nytta_6</t>
  </si>
  <si>
    <t>Nytta_7</t>
  </si>
  <si>
    <t>Nytta_8</t>
  </si>
  <si>
    <t>Nytta_9</t>
  </si>
  <si>
    <t>Nytta_10</t>
  </si>
  <si>
    <t>Nytta_11</t>
  </si>
  <si>
    <t>Nytta_12</t>
  </si>
  <si>
    <t>Nytta_13</t>
  </si>
  <si>
    <t>Nytta_14</t>
  </si>
  <si>
    <t>Nytta_15</t>
  </si>
  <si>
    <t>Nytta_16</t>
  </si>
  <si>
    <t>Nytta_17</t>
  </si>
  <si>
    <t>Nytta_18</t>
  </si>
  <si>
    <t>Nytta_19</t>
  </si>
  <si>
    <t>Nytta_20</t>
  </si>
  <si>
    <t>Nytta_21</t>
  </si>
  <si>
    <t>Nytta_22</t>
  </si>
  <si>
    <t>Nytta_23</t>
  </si>
  <si>
    <t>Nytta_24</t>
  </si>
  <si>
    <t>Nytta_25</t>
  </si>
  <si>
    <t>Nytta_26</t>
  </si>
  <si>
    <t>Nytta_27</t>
  </si>
  <si>
    <t>Nytta_28</t>
  </si>
  <si>
    <t>Nytta_29</t>
  </si>
  <si>
    <t>Nytta_30</t>
  </si>
  <si>
    <t>Nytta_31</t>
  </si>
  <si>
    <t>Nytta_32</t>
  </si>
  <si>
    <t>Sum of Troligt år 3</t>
  </si>
  <si>
    <t>Värsta fall</t>
  </si>
  <si>
    <t>Bästa fall</t>
  </si>
  <si>
    <t>Dynamiska titlar</t>
  </si>
  <si>
    <t>Lägst</t>
  </si>
  <si>
    <t xml:space="preserve">Lägst </t>
  </si>
  <si>
    <t>Högst</t>
  </si>
  <si>
    <t>Sammanlagd nettonytta</t>
  </si>
  <si>
    <t>Sammanfattning</t>
  </si>
  <si>
    <t>3/3. Beräkna nyttor som du vill fördela ut på fler intressenter direkt</t>
  </si>
  <si>
    <t>2/3. Beräkna kostnader per intressent</t>
  </si>
  <si>
    <t>3/3. Beräkna kostnader som du vill fördela ut på fler intressenter direkt</t>
  </si>
  <si>
    <t xml:space="preserve"> </t>
  </si>
  <si>
    <t>Nytta 1</t>
  </si>
  <si>
    <t>Nytta 2</t>
  </si>
  <si>
    <t>4. Osäkerhet</t>
  </si>
  <si>
    <t>Dynamisk text</t>
  </si>
  <si>
    <t>Underlag till osäkerhetsdiagrammet</t>
  </si>
  <si>
    <t>2. Möjliga texter</t>
  </si>
  <si>
    <t>1. Villkor och data</t>
  </si>
  <si>
    <t>Kan vara en god investering</t>
  </si>
  <si>
    <t>Kan eventuellt kosta mer än det ger</t>
  </si>
  <si>
    <t>Värsta scenariot</t>
  </si>
  <si>
    <t>Trolig nettonytta</t>
  </si>
  <si>
    <t>Ej värderade nyttor</t>
  </si>
  <si>
    <t>Bästa scenariot</t>
  </si>
  <si>
    <t>Positiv trolig + positiv värsta</t>
  </si>
  <si>
    <t>Negativ trolig + negativ bästa</t>
  </si>
  <si>
    <t>Positiv trolig men negativ värsta</t>
  </si>
  <si>
    <t>Negativ trolig men positiv bästa</t>
  </si>
  <si>
    <t>Ganska säker</t>
  </si>
  <si>
    <t>Viss osäkerhet</t>
  </si>
  <si>
    <t>Absoluta tal</t>
  </si>
  <si>
    <t>Nytta_33</t>
  </si>
  <si>
    <t>Nytta_34</t>
  </si>
  <si>
    <t>Kostnad_33</t>
  </si>
  <si>
    <t>Kostnad_34</t>
  </si>
  <si>
    <t>3. Text som villkoras fram och inlägg mellanrum</t>
  </si>
  <si>
    <t>Se ovan</t>
  </si>
  <si>
    <t>Sum of Troligt år 6</t>
  </si>
  <si>
    <t>Row Labels</t>
  </si>
  <si>
    <t>Sum of Summa trolig</t>
  </si>
  <si>
    <t>Sum of Troligt år 1</t>
  </si>
  <si>
    <t>Sum of Troligt år 2</t>
  </si>
  <si>
    <t>Sum of Troligt år 4</t>
  </si>
  <si>
    <t>Sum of Troligt år 5</t>
  </si>
  <si>
    <t>Sum of -Troligt år 1</t>
  </si>
  <si>
    <t>Sum of -Troligt år 2</t>
  </si>
  <si>
    <t>Sum of -Troligt år 3</t>
  </si>
  <si>
    <t>Sum of -Troligt år 4</t>
  </si>
  <si>
    <t>Sum of -Troligt år 5</t>
  </si>
  <si>
    <t>Sum of -Troligt år 6</t>
  </si>
  <si>
    <t>Sum of Summa min</t>
  </si>
  <si>
    <t>Sum of Summa max</t>
  </si>
  <si>
    <t>Values</t>
  </si>
  <si>
    <t>Sum of -Summa trolig</t>
  </si>
  <si>
    <t>Sum of -Summa min</t>
  </si>
  <si>
    <t>Sum of -Summa max</t>
  </si>
  <si>
    <t>Andel av den värderade nyttan</t>
  </si>
  <si>
    <t>Värde i kr</t>
  </si>
  <si>
    <t>Andel av den värderade kostnaden</t>
  </si>
  <si>
    <t>Trolig</t>
  </si>
  <si>
    <t xml:space="preserve">Enligt de uppskattningarna visar kalkylen viss osäkerhet: i det värsta scenariot, med de lägsta tänkbara nyttorna och de högsta tänkbara kostnaderna, skulle nettonyttan vara negativ. </t>
  </si>
  <si>
    <t xml:space="preserve">Enligt de uppskattningarna är kalkylen ganska säker: även i det bästa scenariot, med de högsta tänkarbara nyttorna och lägsta tänkbara kostnaderna, skulle nettonyttan vara negativ. </t>
  </si>
  <si>
    <t xml:space="preserve">Enligt de uppskattningarna är kalkylen ganska säker: även i det värsta scenariot, med de lägsta tänkarbara nyttorna och högsta tänkbara kostnaderna, skulle nettonyttan vara positiv. </t>
  </si>
  <si>
    <t xml:space="preserve">Enligt de uppskattningarna visar kalkylen en viss osäkerhet: i det bästa scenariot, med de högsta tänkbara nyttorna och de lägsta tänkbara kostnaderna, skulle nettonyttan vara positiv. </t>
  </si>
  <si>
    <t>Andel nytta som tillfaller respektive intressent</t>
  </si>
  <si>
    <t>Andel av kostnaden som tillfaller respektive intressent</t>
  </si>
  <si>
    <t>Nyttor per intressent</t>
  </si>
  <si>
    <t>Kostnader per intressent</t>
  </si>
  <si>
    <t>Nyttor osäkerhet</t>
  </si>
  <si>
    <t>Kostnader osäkerhet</t>
  </si>
  <si>
    <t>År då nyttorna överstiger kostnaderna</t>
  </si>
  <si>
    <t>Underlag för när nyttorna överstiger kostnaderna</t>
  </si>
  <si>
    <t>Underlag för osäkerhet per nytta</t>
  </si>
  <si>
    <t>Underlag för osäkerhet per kostnad</t>
  </si>
  <si>
    <t>0. Nyttokategorier</t>
  </si>
  <si>
    <t xml:space="preserve">Kalkylen bygger på flera antaganden, och för att uppskatta osäkerheten har även antaganden om nyttornas och kostnadernas högsta och lägsta värden gjorts (utöver troliga värden). </t>
  </si>
  <si>
    <t>Grafunderlag</t>
  </si>
  <si>
    <t xml:space="preserve">Observera att det finns både nyttor och kostnader som inte har värderats i pengar. Skulle dessa värderas i pengar så skulle resultatet förändras. </t>
  </si>
  <si>
    <t xml:space="preserve">Diagrammen under tappar sitt format vid vissa uppdateringar (möjligtvis när man skapar en ny slicer?). Måste ordnas innan de kan publiceras. </t>
  </si>
  <si>
    <t>Kostnader som inte värderats i pengar</t>
  </si>
  <si>
    <t>Typ</t>
  </si>
  <si>
    <t xml:space="preserve">Miljö 🍃 </t>
  </si>
  <si>
    <t>Finansiell 💰</t>
  </si>
  <si>
    <t>1/3. Faktorer återanvänds i flera kostnader</t>
  </si>
  <si>
    <t>Omfördelning ↺</t>
  </si>
  <si>
    <t>Filtrera nyttor</t>
  </si>
  <si>
    <t>Filtrera kostnader</t>
  </si>
  <si>
    <t>Underlag till underlaget för osäkerhetsdiagrammet</t>
  </si>
  <si>
    <t>4.Slutgiltiga texter</t>
  </si>
  <si>
    <t>Count of Summa trolig</t>
  </si>
  <si>
    <t>Antal nyttor som inte värderats i pengar</t>
  </si>
  <si>
    <t xml:space="preserve">Här finns bara de underlag och diagram som inte är skapade direkt på fliken Nyttokalkyl. </t>
  </si>
  <si>
    <t>1. Sådant som används under Överblick</t>
  </si>
  <si>
    <t>Diagrammen som visas här är bara dublicerade för att få en uppfattning om hur de ser ut</t>
  </si>
  <si>
    <t>All</t>
  </si>
  <si>
    <t>Kvalitet 🖤</t>
  </si>
  <si>
    <t>Antal kostnader som inte värderats i pengar</t>
  </si>
  <si>
    <t>Kategorier till 'Ej värderade'</t>
  </si>
  <si>
    <t>Miljö 🍃</t>
  </si>
  <si>
    <t>Andel av de värderade kostnaden</t>
  </si>
  <si>
    <t>Nytta- underlag för underlag för sammanfattningen</t>
  </si>
  <si>
    <t>Kostnad - underlag för underlag för sammanfattningen</t>
  </si>
  <si>
    <t>2/4. Nyttor och kostnader</t>
  </si>
  <si>
    <t>3/4. Intressenter</t>
  </si>
  <si>
    <t>4/4. Osäkerhet</t>
  </si>
  <si>
    <t>I snitt</t>
  </si>
  <si>
    <t>Värderade</t>
  </si>
  <si>
    <t>Nytta_35</t>
  </si>
  <si>
    <t>Nytta_36</t>
  </si>
  <si>
    <t>Nytta_37</t>
  </si>
  <si>
    <t>Nytta_38</t>
  </si>
  <si>
    <t>Nytta_39</t>
  </si>
  <si>
    <t>Nytta_40</t>
  </si>
  <si>
    <t>Nytta_41</t>
  </si>
  <si>
    <t>Nytta_42</t>
  </si>
  <si>
    <t>Nytta_43</t>
  </si>
  <si>
    <t>Nytta_44</t>
  </si>
  <si>
    <t xml:space="preserve">I den här fliken skapas de textstycken som visas på fliken Nyttokalkyl. </t>
  </si>
  <si>
    <t>Nytta_45</t>
  </si>
  <si>
    <t>Nytta_46</t>
  </si>
  <si>
    <t>Nytta_47</t>
  </si>
  <si>
    <t>Nytta_48</t>
  </si>
  <si>
    <t>Nytta_49</t>
  </si>
  <si>
    <t>Kostnad_35</t>
  </si>
  <si>
    <t>Kostnad_36</t>
  </si>
  <si>
    <t>Kostnad_37</t>
  </si>
  <si>
    <t>Kostnad_38</t>
  </si>
  <si>
    <t>Kostnad_39</t>
  </si>
  <si>
    <t>Kostnad_40</t>
  </si>
  <si>
    <t>Kostnad_41</t>
  </si>
  <si>
    <t>Kostnad_42</t>
  </si>
  <si>
    <t>Kostnad_43</t>
  </si>
  <si>
    <t>Kostnad_44</t>
  </si>
  <si>
    <t>Kostnad_45</t>
  </si>
  <si>
    <t>Kostnad_46</t>
  </si>
  <si>
    <t>Kostnad_47</t>
  </si>
  <si>
    <t>Kostnad_48</t>
  </si>
  <si>
    <t>Kostnad_49</t>
  </si>
  <si>
    <t>NEDAN ANVÄNDS EJ JUST NU</t>
  </si>
  <si>
    <t>Antal nyttor</t>
  </si>
  <si>
    <t>Antal kostnader</t>
  </si>
  <si>
    <t>Antal</t>
  </si>
  <si>
    <t>Alla nyttor och kostnader som identifierats  finns värderade i nyttokalkylen.  Det innebär att kalkylen är ganska säker.</t>
  </si>
  <si>
    <t>Räkna med lägsta och högsta värden för att uppskatta osäkerheten i kalkylen.</t>
  </si>
  <si>
    <t>ROI (nettonytta/kostnad)</t>
  </si>
  <si>
    <t>Underlag till ROI</t>
  </si>
  <si>
    <t>Kommun</t>
  </si>
  <si>
    <t>Region</t>
  </si>
  <si>
    <t>Myndighet</t>
  </si>
  <si>
    <t>Invånare</t>
  </si>
  <si>
    <t>Samhälle</t>
  </si>
  <si>
    <t>Verksamhet</t>
  </si>
  <si>
    <t>Organisation</t>
  </si>
  <si>
    <t>Kanal som ersätts</t>
  </si>
  <si>
    <t>Fax</t>
  </si>
  <si>
    <t>Post</t>
  </si>
  <si>
    <t>Bud</t>
  </si>
  <si>
    <t>Säker e-post</t>
  </si>
  <si>
    <t>Telefonsamtal</t>
  </si>
  <si>
    <t>Vår verksamhet</t>
  </si>
  <si>
    <t>Antal meddelanden</t>
  </si>
  <si>
    <t>Frigjord tid per meddelande</t>
  </si>
  <si>
    <t>Frigjord tid per år</t>
  </si>
  <si>
    <t>Sparade pengar per meddelande</t>
  </si>
  <si>
    <t>Sparade pengar per år</t>
  </si>
  <si>
    <t>Antal ärende per år i snitt</t>
  </si>
  <si>
    <t>Antal meddelanden som vi skickar per år i snitt</t>
  </si>
  <si>
    <t>Tidsåtgång per meddelande i snitt (min) -troligt värde</t>
  </si>
  <si>
    <t>Tidsåtgång per meddelande i snitt (min) - lägsta värde</t>
  </si>
  <si>
    <t>Tidsåtgång per meddelande i snitt (min) - högsta värde</t>
  </si>
  <si>
    <t>Frigjord tid per år i snitt (timmar) - troligt värde</t>
  </si>
  <si>
    <t>Frigjord tid per år i snitt (timmar) - lägsta värde</t>
  </si>
  <si>
    <t>Frigjord tid per år i snitt (timmar) - högsta värde</t>
  </si>
  <si>
    <t>Sparade pengar per meddelande i snitt (kr) - troligt värde</t>
  </si>
  <si>
    <t>Sparade pengar per meddelande i snitt (kr) lägsta värde</t>
  </si>
  <si>
    <t>Sparade pengar per meddelande i snitt (kr - högsta värde</t>
  </si>
  <si>
    <t>Sparade pengar per år (kr) - troligt värde</t>
  </si>
  <si>
    <t>Sparade pengar per år (kr) - lägsta värde</t>
  </si>
  <si>
    <t>Sparade pengar per år (kr) - högsta värde</t>
  </si>
  <si>
    <t>Information som ska delas via Säker digital kommunikation</t>
  </si>
  <si>
    <t>1. Kalkylfaktorer</t>
  </si>
  <si>
    <t>2. Lista era processer</t>
  </si>
  <si>
    <t>Nyttoberäkningar</t>
  </si>
  <si>
    <t xml:space="preserve">I den här tabellen har vi uppskattat värden som används i beräkningarna av nyttorna under. Vi har använt medelvärden för Sverige. Läs igenom dem och ändra dem om ni har andra värden som bättre speglar er organisation. </t>
  </si>
  <si>
    <t xml:space="preserve">Nedan beräknas nyttor utifrån den värden som ni fyllt i på föregående flikar, samt i tabellen 'Kalkylfaktorer' ovan. Kika gärna igenom beräkningarna, men ni behöver inte ändra någonting, om ni inte vill. </t>
  </si>
  <si>
    <t>Exempel Sigtuna</t>
  </si>
  <si>
    <t>Rekommenderad post</t>
  </si>
  <si>
    <t>Postnord</t>
  </si>
  <si>
    <t>Gissning</t>
  </si>
  <si>
    <t>Teknik</t>
  </si>
  <si>
    <t>Teknik - uppstartskostnader</t>
  </si>
  <si>
    <t>Informationssäkerhet - uppstartskostnader</t>
  </si>
  <si>
    <t>Informationssäkerhet - löpande kostnader</t>
  </si>
  <si>
    <t>Övergripande - uppstartskostnader</t>
  </si>
  <si>
    <t>Övergripande - löpande kostnader</t>
  </si>
  <si>
    <t>Kostnad per invånare</t>
  </si>
  <si>
    <t>Staten</t>
  </si>
  <si>
    <t>Inera äldre beräkningar</t>
  </si>
  <si>
    <t>Antal invånare i Sverige</t>
  </si>
  <si>
    <t>Beräkning</t>
  </si>
  <si>
    <t>SCB</t>
  </si>
  <si>
    <t>Organisationens del av kostnaden</t>
  </si>
  <si>
    <t>Nationell förvaltning av tjänsten SDK</t>
  </si>
  <si>
    <t>Kostnad för att förvalta tjänsten SDK (Inera till 2023, därefter DIGG)</t>
  </si>
  <si>
    <t>Frigjord tid för invånare</t>
  </si>
  <si>
    <t>Ökad trygghet för invånare genom kortare väntan</t>
  </si>
  <si>
    <t>Ökad trygghet för invånare genom ökad säkerhet</t>
  </si>
  <si>
    <t>Minskade samhällskostnader för långa ledtider</t>
  </si>
  <si>
    <t>Minskade samhällskostnader genom ökat förtroende för myndigheter</t>
  </si>
  <si>
    <t>Ökad trygghet för personal</t>
  </si>
  <si>
    <t>Ökad säkerhet</t>
  </si>
  <si>
    <t>Minskad klimatpåverkan</t>
  </si>
  <si>
    <t>Grand Total</t>
  </si>
  <si>
    <t>Nej</t>
  </si>
  <si>
    <t>Ja</t>
  </si>
  <si>
    <t>Frigjord tid för personal</t>
  </si>
  <si>
    <t>Frigjord tid per år för personal</t>
  </si>
  <si>
    <t>Hämtas "Processer"</t>
  </si>
  <si>
    <t>Värde frigjord tid</t>
  </si>
  <si>
    <t>Minskade kostnader</t>
  </si>
  <si>
    <t>Teknik - löpande kostnader</t>
  </si>
  <si>
    <t>Informationssäkerhet</t>
  </si>
  <si>
    <t>Försörjningsstöd</t>
  </si>
  <si>
    <t>Sigtuna kommun</t>
  </si>
  <si>
    <t>Aviseringar till socialjouren</t>
  </si>
  <si>
    <t>Socialjouren</t>
  </si>
  <si>
    <t>Socialjouren nordväst</t>
  </si>
  <si>
    <t>Förfrågningar om förekomst</t>
  </si>
  <si>
    <t>Återkoppling om förekomst</t>
  </si>
  <si>
    <t>Externa aktörer</t>
  </si>
  <si>
    <t>Kanal som används mest</t>
  </si>
  <si>
    <t>Inkommande eller utgående</t>
  </si>
  <si>
    <t>Utgående</t>
  </si>
  <si>
    <t>Inkommande</t>
  </si>
  <si>
    <t>LVM-utredning och beslut</t>
  </si>
  <si>
    <t>Enheten för missbruk och våld i nära relationer</t>
  </si>
  <si>
    <t>LVM-beslut</t>
  </si>
  <si>
    <t>SiS</t>
  </si>
  <si>
    <t>Polisen</t>
  </si>
  <si>
    <t>BAS</t>
  </si>
  <si>
    <t>LVM-beslut, bekräftelse från Sis</t>
  </si>
  <si>
    <t>LVM-beslut, info till socialjouren</t>
  </si>
  <si>
    <t>Socialtjänstlagens utredningar</t>
  </si>
  <si>
    <t>Sjukvård</t>
  </si>
  <si>
    <t>Region Stockholm</t>
  </si>
  <si>
    <t>Annan kommun</t>
  </si>
  <si>
    <t>Försäkringskassan</t>
  </si>
  <si>
    <t>Skatteverket</t>
  </si>
  <si>
    <t>Tingsrätten</t>
  </si>
  <si>
    <t>Familjerätten</t>
  </si>
  <si>
    <t>Kommunsamverkan</t>
  </si>
  <si>
    <t>Utlämnande av information</t>
  </si>
  <si>
    <t>Rättsmedicinalverket</t>
  </si>
  <si>
    <t>Inkommande och utgående</t>
  </si>
  <si>
    <t>Beroendeaktuen (BAS)</t>
  </si>
  <si>
    <t>Utredning av uppdragstagare</t>
  </si>
  <si>
    <t>Kronofogden</t>
  </si>
  <si>
    <t>-</t>
  </si>
  <si>
    <t>Källa för frigjorda minuter</t>
  </si>
  <si>
    <t>Källa för kostnaderna</t>
  </si>
  <si>
    <t>Minuter som förväntas frigöras per meddelande - troligt värde</t>
  </si>
  <si>
    <t>Minuter som förväntas frigöras per meddelande - lägsta värdet</t>
  </si>
  <si>
    <t>Minuter som förväntas frigöras per meddelande - högsta värdet</t>
  </si>
  <si>
    <t>Kostnader som föväntas undvikas per meddelande - troligt värde</t>
  </si>
  <si>
    <t>Kostnader som förväntas undvikas per meddelande - lägsta värde</t>
  </si>
  <si>
    <t>Kostnader som förväntas undvikas per meddelande - högsta värde</t>
  </si>
  <si>
    <t>1. Läs igenom ingångsvärdena (och ändra om ni vill)</t>
  </si>
  <si>
    <t xml:space="preserve">Fyll i informationen i tabellen nedan för respektive process som ni tror att ni kommer att använda SDK för. 
Excel kommer sedan att räkna ut storleken på nyttan automatiskt. </t>
  </si>
  <si>
    <t>Motpartens organisation</t>
  </si>
  <si>
    <t>Vår verksamhets organisation</t>
  </si>
  <si>
    <t>Flera källor</t>
  </si>
  <si>
    <t>Inkommande/utgående</t>
  </si>
  <si>
    <t>Accesspunkt (för en organisation)</t>
  </si>
  <si>
    <t>Meddelandetjänst &amp; -klient</t>
  </si>
  <si>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</si>
  <si>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</si>
  <si>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</si>
  <si>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</si>
  <si>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</si>
  <si>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</si>
  <si>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</si>
  <si>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</si>
  <si>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</si>
  <si>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</si>
  <si>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</si>
  <si>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</si>
  <si>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</si>
  <si>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</si>
  <si>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</si>
  <si>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</si>
  <si>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</si>
  <si>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</si>
  <si>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</si>
  <si>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</si>
  <si>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</si>
  <si>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</si>
  <si>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</si>
  <si>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</si>
  <si>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</si>
  <si>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</si>
  <si>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</si>
  <si>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</si>
  <si>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</si>
  <si>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</si>
  <si>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</si>
  <si>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</si>
  <si>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</si>
  <si>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</si>
  <si>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</si>
  <si>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</si>
  <si>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</si>
  <si>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</si>
  <si>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</si>
  <si>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</si>
  <si>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</si>
  <si>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</si>
  <si>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</si>
  <si>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</si>
  <si>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</si>
  <si>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</si>
  <si>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</si>
  <si>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</si>
  <si>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</si>
  <si>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</si>
  <si>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</si>
  <si>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</si>
  <si>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</si>
  <si>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</si>
  <si>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</si>
  <si>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</si>
  <si>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</si>
  <si>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</si>
  <si>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</si>
  <si>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</si>
  <si>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</si>
  <si>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</si>
  <si>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</si>
  <si>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</si>
  <si>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</si>
  <si>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</si>
  <si>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</si>
  <si>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</si>
  <si>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</si>
  <si>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</si>
  <si>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</si>
  <si>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</si>
  <si>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</si>
  <si>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</si>
  <si>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</si>
  <si>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</si>
  <si>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</si>
  <si>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</si>
  <si>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</si>
  <si>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</si>
  <si>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</si>
  <si>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</si>
  <si>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</si>
  <si>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</si>
  <si>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</si>
  <si>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</si>
  <si>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</si>
  <si>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</si>
  <si>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</si>
  <si>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</si>
  <si>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</si>
  <si>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</si>
  <si>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</si>
  <si>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</si>
  <si>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</si>
  <si>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</si>
  <si>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</si>
  <si>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</si>
  <si>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</si>
  <si>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</si>
  <si>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</si>
  <si>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</si>
  <si>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</si>
  <si>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</si>
  <si>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</si>
  <si>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</si>
  <si>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</si>
  <si>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</si>
  <si>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</si>
  <si>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</si>
  <si>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</si>
  <si>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</si>
  <si>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</si>
  <si>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</si>
  <si>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</si>
  <si>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</si>
  <si>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</si>
  <si>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</si>
  <si>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</si>
  <si>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</si>
  <si>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</si>
  <si>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</si>
  <si>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</si>
  <si>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</si>
  <si>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</si>
  <si>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</si>
  <si>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</si>
  <si>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</si>
  <si>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</si>
  <si>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</si>
  <si>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</si>
  <si>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</si>
  <si>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</si>
  <si>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</si>
  <si>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</si>
  <si>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</si>
  <si>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</si>
  <si>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</si>
  <si>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</si>
  <si>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</si>
  <si>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</si>
  <si>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</si>
  <si>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</si>
  <si>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</si>
  <si>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</si>
  <si>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</si>
  <si>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</si>
  <si>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</si>
  <si>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</si>
  <si>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</si>
  <si>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</si>
  <si>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</si>
  <si>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</si>
  <si>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</si>
  <si>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</si>
  <si>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</si>
  <si>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</si>
  <si>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</si>
  <si>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</si>
  <si>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</si>
  <si>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</si>
  <si>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</si>
  <si>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</si>
  <si>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</si>
  <si>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</si>
  <si>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</si>
  <si>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</si>
  <si>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</si>
  <si>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</si>
  <si>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</si>
  <si>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</si>
  <si>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</si>
  <si>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</si>
  <si>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</si>
  <si>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</si>
  <si>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</si>
  <si>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</si>
  <si>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</si>
  <si>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</si>
  <si>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</si>
  <si>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</si>
  <si>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</si>
  <si>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</si>
  <si>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</si>
  <si>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</si>
  <si>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</si>
  <si>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</si>
  <si>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</si>
  <si>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</si>
  <si>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</si>
  <si>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</si>
  <si>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</si>
  <si>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</si>
  <si>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</si>
  <si>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</si>
  <si>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</si>
  <si>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</si>
  <si>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</si>
  <si>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</si>
  <si>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</si>
  <si>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</si>
  <si>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</si>
  <si>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</si>
  <si>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</si>
  <si>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</si>
  <si>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</si>
  <si>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</si>
  <si>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</si>
  <si>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</si>
  <si>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</si>
  <si>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</si>
  <si>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</si>
  <si>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</si>
  <si>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</si>
  <si>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</si>
  <si>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</si>
  <si>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</si>
  <si>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</si>
  <si>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</si>
  <si>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</si>
  <si>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</si>
  <si>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</si>
  <si>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</si>
  <si>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</si>
  <si>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</si>
  <si>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</si>
  <si>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</si>
  <si>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</si>
  <si>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</si>
  <si>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</si>
  <si>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</si>
  <si>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</si>
  <si>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</si>
  <si>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</si>
  <si>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</si>
  <si>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</si>
  <si>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</si>
  <si>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</si>
  <si>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</si>
  <si>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 Väsby</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</si>
  <si>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</si>
  <si>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</si>
  <si>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</si>
  <si>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</si>
  <si>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</si>
  <si>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</si>
  <si>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</si>
  <si>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</si>
  <si>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</si>
  <si>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</si>
  <si>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</si>
  <si>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</si>
  <si>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</si>
  <si>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</si>
  <si>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</si>
  <si>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</si>
  <si>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</si>
  <si>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</si>
  <si>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</si>
  <si>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</si>
  <si>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</si>
  <si>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</si>
  <si>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</si>
  <si>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</si>
  <si>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</si>
  <si>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</si>
  <si>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</si>
  <si>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</si>
  <si>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</si>
  <si>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</si>
  <si>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</si>
  <si>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</si>
  <si>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</si>
  <si>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</si>
  <si>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</si>
  <si>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</si>
  <si>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</si>
  <si>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</si>
  <si>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</si>
  <si>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</si>
  <si>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</si>
  <si>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</si>
  <si>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</si>
  <si>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</si>
  <si>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</si>
  <si>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</si>
  <si>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</si>
  <si>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</si>
  <si>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</si>
  <si>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</si>
  <si>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 xml:space="preserve">Hur mycket tid behöver ni lägga för att identifiera processer? </t>
  </si>
  <si>
    <t>Antal grupper</t>
  </si>
  <si>
    <t>Antal personer per grupp</t>
  </si>
  <si>
    <t>Antal timmar per grupp</t>
  </si>
  <si>
    <t>Hur många timmar behöver ni lägga på utbildning?</t>
  </si>
  <si>
    <t>Hur många timmar behöver ni lägga på att sätta upp arbetssätt?</t>
  </si>
  <si>
    <t>Totalt antal timmar</t>
  </si>
  <si>
    <t>Hur många timmar behöver ni för att sätta upp eller anpassa ert informationssäkerhetsarbete?</t>
  </si>
  <si>
    <t>Hur många timmar behöver ni för att sätta upp adressboken?</t>
  </si>
  <si>
    <t>Konsult-timpris (kr)</t>
  </si>
  <si>
    <t>Hämtas nyttor</t>
  </si>
  <si>
    <t>Hämtas "Lista processer"</t>
  </si>
  <si>
    <t>Hämtas</t>
  </si>
  <si>
    <t>Verksamhet - uppstartskostnader</t>
  </si>
  <si>
    <t>Total kostnad för processer</t>
  </si>
  <si>
    <t>Årlig kostnad exklusive arbete med processer (SEK)</t>
  </si>
  <si>
    <t>Fördelas över 3 år!</t>
  </si>
  <si>
    <t>Årlig kostnad över 3 år</t>
  </si>
  <si>
    <t>Övergripande</t>
  </si>
  <si>
    <t>Hur mycket ytterligare förvaltningsarbete krävs som ni inte redan räknat in ovan? (tex koordinering)</t>
  </si>
  <si>
    <t>Behöver ni konsult-hjälp med anslutningsprocessen?</t>
  </si>
  <si>
    <t>Vilken organisation är kalkylen för?</t>
  </si>
  <si>
    <t>SDK: Nyckeltal</t>
  </si>
  <si>
    <t>Antal ärenden per år i snitt</t>
  </si>
  <si>
    <t>Kanaler som vi ersätter</t>
  </si>
  <si>
    <t>Total</t>
  </si>
  <si>
    <t>Behöver ni skaffa säker autentisering för användarna?</t>
  </si>
  <si>
    <t>Hur många extra timmar per år behöver ni lägga på informationssäkerhetsarbete, kopplat till SDK?</t>
  </si>
  <si>
    <t>Finns ytterligare arbete som krävs för uppstarten, som inte är inräknat ovan?</t>
  </si>
  <si>
    <t>Antal timmar för ytterligare förvaltning, år 2-6</t>
  </si>
  <si>
    <t>Tekniska förutsättningar</t>
  </si>
  <si>
    <t>Referenskostnader</t>
  </si>
  <si>
    <t>Frigjord tid per verksamhet (timmar)</t>
  </si>
  <si>
    <t>Lista era kostnader här</t>
  </si>
  <si>
    <t xml:space="preserve">Andra intressenter som kalkylen tar hänsyn till: </t>
  </si>
  <si>
    <t>SCB, biståndshandläggare</t>
  </si>
  <si>
    <t>Start: ange några ingångsvärden</t>
  </si>
  <si>
    <t>Underlag finns på fliken Kommundata till vänster</t>
  </si>
  <si>
    <t xml:space="preserve">Lista de verksamheter i er organisation som ni tror kommer skicka och ta emot meddelanden via  Säker digital kommunikation i tabellen. 
Lista även de verksamheter eller organisationer som kommer att ta emot meddelanden från er via Säker digital kommunikation. 
Ni kommer använda listorna i nästa steg där ni listar era processer. Ni kan välja vilken detaljnivå ni vill lägga er på. Ni kan skriva väldigt detaljerat, eller lite mer övergripande. </t>
  </si>
  <si>
    <r>
      <t xml:space="preserve">Verksamhet / enhet
</t>
    </r>
    <r>
      <rPr>
        <sz val="10"/>
        <color theme="2" tint="-9.9978637043366805E-2"/>
        <rFont val="Open Sans"/>
        <family val="2"/>
      </rPr>
      <t>(exempelvis "Enheten för missbruk och våld i nära relationer")</t>
    </r>
  </si>
  <si>
    <r>
      <t xml:space="preserve">Organisation
</t>
    </r>
    <r>
      <rPr>
        <sz val="10"/>
        <color theme="2" tint="-9.9978637043366805E-2"/>
        <rFont val="Open Sans"/>
        <family val="2"/>
      </rPr>
      <t>(exempelvis "Sigtuna kommun", "Myndighet", "Annan kommun")</t>
    </r>
  </si>
  <si>
    <r>
      <t xml:space="preserve">Antal medarbetare i verksamheten 
</t>
    </r>
    <r>
      <rPr>
        <sz val="10"/>
        <color theme="2" tint="-9.9978637043366805E-2"/>
        <rFont val="Open Sans"/>
        <family val="2"/>
      </rPr>
      <t xml:space="preserve">(Frivilligt - ni kan använda detta för att räkna ut nyckeltal senare om ni vill) </t>
    </r>
  </si>
  <si>
    <t>Lista verksamheter som ska skicka och ta emot via SDK</t>
  </si>
  <si>
    <t xml:space="preserve">Uppskatta era kostnader för SDK i tabellerna nedan. De kostnader ni listar kommer sedan att automatisk beräknas i kalkylen, för första året, eller för sex år beroende på vilken typ av kostnad det är - startkostnad eller löpande kostnad. 
Om ni inte har fått specifika kostnader för er organisation än, kan ni ta stöd från kostnadsexemplen till höger. Men observera att ni behöver ta reda på kostnaderna själva för att få en komplett kalkyl för er egen organisation. 
Om ni inte väntar er några kostnader, lämna fältet blankt.  
</t>
  </si>
  <si>
    <t xml:space="preserve">Inera har fått ta del av exempel på priser från olika leverantörer. Inera har också uppskattat kostnader för tidsåtgång tillsammans med Sigtuna kommun, som ni får ta del av som exempel. 
Observera - för att få en komplett kalkyl behöver ni ta reda på vad just era kostnader skulle bli själva. </t>
  </si>
  <si>
    <t xml:space="preserve">Behöver ni skaffa en tjänst eller stöd för behörighetsstyrning, som AD (Active Directory) eller liknande? </t>
  </si>
  <si>
    <t xml:space="preserve">SDK kräver att användare kan identifiera sig med e-legitimation på tillitsnivå LoA3. Om ni inte har en lösning för det behöver ni skaffa en. </t>
  </si>
  <si>
    <t xml:space="preserve">SDK kräver att ni har en tjänst som kan styra behörigheter. Om ni inte har en som kan användas för användarnas funktionsbrevlådor i SDK, behöver ni skaffa en. </t>
  </si>
  <si>
    <t>Kommundata</t>
  </si>
  <si>
    <t>Källa årsarbetare</t>
  </si>
  <si>
    <t>Källa invånare</t>
  </si>
  <si>
    <t>Antal årsarbetande, 2022</t>
  </si>
  <si>
    <t>Invånare, 2021</t>
  </si>
  <si>
    <t xml:space="preserve">Här finns uppgifter om antal medarbetare och antal invånare per kommun. Ni kan använda detta för att fylla i startfliken och för att beräkna olika nyckeltal, om ni vill. </t>
  </si>
  <si>
    <t>SDK i Sigtuna kommun</t>
  </si>
  <si>
    <t>Hela nyttoanalysen finns på: https://inera.atlassian.net/wiki/spaces/OINK/pages/2832367737/Exempel+p+nyttoanalyser+och+-kalkyler</t>
  </si>
  <si>
    <t xml:space="preserve">Här har vi listat de nyttor och kostnader som vi identifierat genom vår nyttoanalys, men valt att inte värdera i pengar i kalkylen. Vi listar dessa här så att de kan redovisas i resultatet i fliken "Nyttokalkyl" tillsammans med de som värderats i pengar. 
Läs igenom och ändra eller lägg till om ni tycker att det behövs. </t>
  </si>
  <si>
    <t>Läs igenom (och ändra om ni vill)</t>
  </si>
  <si>
    <t xml:space="preserve">Startkostnad, år 1 (installation, etc) (kr) </t>
  </si>
  <si>
    <t>Sparade pengar per år i snitt (kr)</t>
  </si>
  <si>
    <t>Frigjord tid per år i snitt (timmar)</t>
  </si>
  <si>
    <t xml:space="preserve">Värdena nedan räknas ut från den information ni fyllt i på flikarna "Start", "Lista verksamheter", och "Lista processer". 
Ni kan räkna fram fler nyckeltal här själva med hjälp av pivot-tabeller eller formler. </t>
  </si>
  <si>
    <t>Startkostnad, år 1 (installation etc)</t>
  </si>
  <si>
    <t>Kostnad konsult-hjälp, år 1 (kr)</t>
  </si>
  <si>
    <t>Startkostnad behörighetsstyrning, år 1 (kr)</t>
  </si>
  <si>
    <t>Startkostnad säker autentisering, år 1 (kr)</t>
  </si>
  <si>
    <t>Antal timmar, år 1</t>
  </si>
  <si>
    <t>Totalt antal timmar för utbildning, år 1</t>
  </si>
  <si>
    <t>Antal timmar, de 3 första åren</t>
  </si>
  <si>
    <t>Antal timmar för adressboken, år 1</t>
  </si>
  <si>
    <t>Antal timmar för att sätta upp informationssäkerhet, år 1</t>
  </si>
  <si>
    <t>Antal extra timmar för informationssäkerhet, år 2-6</t>
  </si>
  <si>
    <t>Antal ytterligare timmar, år 1</t>
  </si>
  <si>
    <t>Löpande årlig kostnad, år 2-6 (kr)</t>
  </si>
  <si>
    <t>Eventuella kostnader för egen drift , år 2-6 (kr)</t>
  </si>
  <si>
    <t>Löpande årlig kostnad, år 2-6 (licens, ev service etc)</t>
  </si>
  <si>
    <t>Eventuella kostnader för egen drift, år 2-6 (kr)</t>
  </si>
  <si>
    <t>Löpande årlig kostnad behrighetsstyrning, år 2-6 (kr)</t>
  </si>
  <si>
    <t>Löpande årlig kostnad säker autentisering, år 2-6 (kr)</t>
  </si>
  <si>
    <t>Nationell förvaltning av Säker digital kommunikation</t>
  </si>
  <si>
    <t>I kalkylen har vi också lagt in en post för kostnaden för den nationella förvaltningen för Säker digital kommunikation och ungefär hur stor den skulle vara om er organisation betalade den (baserat på invånarantal). Den kostnaden betalas i dagsläget av Staten, så den fördelas till Staten i kalkylen.</t>
  </si>
  <si>
    <t>Här kan ni se den beräkning som ligger till grund för beräkningen av Statens kostnad för SDK för er organisation</t>
  </si>
  <si>
    <t>Årlig kostnad för Staten för SDK för er organisation (kr)</t>
  </si>
  <si>
    <t xml:space="preserve">När det gäller accesspunkt om meddelandetjänst, brukar det gå att välja mellan on-prem-tjänster och moln-tjänster. Nedan har ni prisexempel som Inera har fått ta del av för de olika alternativen. Där leverantörerna har olika prismodeller som baseras på exempelvis antal användare eller antal invånare, har Inera gjort antaganden kring snittvärden. </t>
  </si>
  <si>
    <t>On premise</t>
  </si>
  <si>
    <t xml:space="preserve">Moln </t>
  </si>
  <si>
    <t xml:space="preserve">On premise </t>
  </si>
  <si>
    <t>Moln</t>
  </si>
  <si>
    <t>Några värden som Inera fyllt i redan</t>
  </si>
  <si>
    <t>Start</t>
  </si>
  <si>
    <t>Nyttokalkyl för Säker digital kommunikation (SDK)</t>
  </si>
  <si>
    <t>Antal invånare som organisationen ansvarar för (st)</t>
  </si>
  <si>
    <t>Antal medarbetare i organisationen (st)</t>
  </si>
  <si>
    <t>Kostnad i snitt för personal som ska använda SDK (kr/medarbetare/år)</t>
  </si>
  <si>
    <t>Timkostnad i snitt för personal som ska använda SDK (kr/medarbetare/timme)</t>
  </si>
  <si>
    <t>Lista verksamheter</t>
  </si>
  <si>
    <t>Lista processer</t>
  </si>
  <si>
    <r>
      <t xml:space="preserve">Vår verksamhet
</t>
    </r>
    <r>
      <rPr>
        <sz val="10"/>
        <color theme="2" tint="-9.9978637043366805E-2"/>
        <rFont val="Open Sans"/>
        <family val="2"/>
      </rPr>
      <t>(välj från de ni angett i fliken "Lista verksamheter")</t>
    </r>
  </si>
  <si>
    <r>
      <t xml:space="preserve">Motpart
</t>
    </r>
    <r>
      <rPr>
        <sz val="10"/>
        <color theme="2" tint="-9.9978637043366805E-2"/>
        <rFont val="Open Sans"/>
        <family val="2"/>
      </rPr>
      <t>(välj från de ni angett i fliken "Lista verksamheter")</t>
    </r>
  </si>
  <si>
    <r>
      <t xml:space="preserve">Antal kontakt-tillfällen per ärende </t>
    </r>
    <r>
      <rPr>
        <sz val="10"/>
        <color theme="2" tint="-9.9978637043366805E-2"/>
        <rFont val="Open Sans"/>
        <family val="2"/>
      </rPr>
      <t>(exempelvis antal brev som skickas eller tas emot för ett ärende)</t>
    </r>
  </si>
  <si>
    <t>Uppskatta kostnader</t>
  </si>
  <si>
    <t>Lista ej värderade</t>
  </si>
  <si>
    <t>Nyttokalkyl</t>
  </si>
  <si>
    <t>Nyckeltal</t>
  </si>
  <si>
    <t>Andel av total (%)</t>
  </si>
  <si>
    <t>Sparade pengar per år och verksamhet, totalt (kr)</t>
  </si>
  <si>
    <t>Antal värderade informationsutbyten</t>
  </si>
  <si>
    <t xml:space="preserve">Den här Excelfilen är speciellt framtagen för att räkna på nyttor och kostnader med SDK. Vi har förberett flera värden och beräkningar, så att det ska vara snabbt och enkelt för er att anpassa kalkylen till er organisation. 
Arbeta er vidare från vänster till höger i mallens flikar. 
Vi tar gärna emot förslag på förbättringar för mallen: mejla amanda.sundberg@inera.se. </t>
  </si>
  <si>
    <t>Ekonomifakta</t>
  </si>
  <si>
    <t xml:space="preserve">I tabellen nedan har vi uppskattat värden för hur stor nyttan med ett enskilt meddelande i SDK är, både i tid och pengar, beroende på vilken kanal meddelandet ersätter.  
Ni kan ändra dessa värden om ni vill, men det går också bra att behålla dem. Ni kan också bygga ut tabellen med fler kanaler genom att lägga till rader i botten. 
Observera att kalkylen avgränsar sig till nyttor i tid och pengar för den egna organisationen. Vi beräknar alltså inte värdet på frigjord tid för andra än er egen organisation. </t>
  </si>
  <si>
    <t xml:space="preserve">Nedan kan ni ange tidsåtgång för er personal i timmar. Timmarna kommer att värderas med den timkostnad räknats ut på fliken "Start". </t>
  </si>
  <si>
    <t>Kommer ni ha konsulthjlälp för verksamhetsfrågor?</t>
  </si>
  <si>
    <t>Antal konsulttimmar, år 1</t>
  </si>
  <si>
    <t>Timkostnad för konsulter</t>
  </si>
  <si>
    <t>Totalt kostnad för uppstart intern personal (kr)</t>
  </si>
  <si>
    <t>Konsultkostnad verksamhetsfrågor</t>
  </si>
  <si>
    <t>Total konsultkostnad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</si>
</sst>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0\ _k_r_-;\-* #,##0.0\ _k_r_-;_-* &quot;-&quot;??\ _k_r_-;_-@_-"/>
    <numFmt numFmtId="167" formatCode="0.0%"/>
    <numFmt numFmtId="168" formatCode="_-* #,##0\ _k_r_-;\-* #,##0\ _k_r_-;_-* &quot;-&quot;\ _k_r_-;_-@_-"/>
  </numFmts>
  <fonts count="86" x14ac:knownFonts="1">
    <font>
      <sz val="10"/>
      <color rgb="FF000000"/>
      <name val="Arial"/>
      <family val="2"/>
      <scheme val="minor"/>
    </font>
    <font>
      <sz val="10"/>
      <color theme="1"/>
      <name val="Arial"/>
      <family val="2"/>
    </font>
    <font>
      <sz val="10"/>
      <color rgb="FF000000"/>
      <name val="Arial"/>
      <family val="2"/>
      <scheme val="minor"/>
    </font>
    <font>
      <sz val="8"/>
      <name val="Arial"/>
      <family val="2"/>
      <scheme val="minor"/>
    </font>
    <font>
      <sz val="18"/>
      <color theme="3"/>
      <name val="Arial"/>
      <family val="2"/>
      <scheme val="major"/>
    </font>
    <font>
      <b/>
      <sz val="15"/>
      <color theme="3"/>
      <name val="Arial"/>
      <family val="2"/>
      <scheme val="minor"/>
    </font>
    <font>
      <b/>
      <sz val="10"/>
      <name val="Open sans"/>
      <family val="2"/>
    </font>
    <font>
      <sz val="10"/>
      <name val="Open sans"/>
      <family val="2"/>
    </font>
    <font>
      <b/>
      <i/>
      <sz val="10"/>
      <name val="Open sans"/>
      <family val="2"/>
    </font>
    <font>
      <sz val="10"/>
      <color rgb="FF000000"/>
      <name val="Open sans"/>
      <family val="2"/>
    </font>
    <font>
      <i/>
      <sz val="10"/>
      <name val="Open Sans"/>
      <family val="2"/>
    </font>
    <font>
      <b/>
      <sz val="10"/>
      <color rgb="FF000000"/>
      <name val="Open Sans"/>
      <family val="2"/>
    </font>
    <font>
      <b/>
      <sz val="14"/>
      <name val="Open Sans"/>
      <family val="2"/>
    </font>
    <font>
      <sz val="18"/>
      <name val="Open Sans"/>
      <family val="2"/>
    </font>
    <font>
      <sz val="16"/>
      <name val="Open Sans"/>
      <family val="2"/>
    </font>
    <font>
      <sz val="14"/>
      <name val="Open Sans"/>
      <family val="2"/>
    </font>
    <font>
      <sz val="14"/>
      <color theme="6" tint="-0.499984740745262"/>
      <name val="Open Sans"/>
      <family val="2"/>
    </font>
    <font>
      <sz val="11"/>
      <name val="Open sans"/>
      <family val="2"/>
    </font>
    <font>
      <sz val="12"/>
      <name val="Open sans"/>
      <family val="2"/>
    </font>
    <font>
      <b/>
      <sz val="10"/>
      <color rgb="FF000000"/>
      <name val="Arial"/>
      <family val="2"/>
      <scheme val="minor"/>
    </font>
    <font>
      <sz val="10"/>
      <color rgb="FFFF0000"/>
      <name val="Open sans"/>
      <family val="2"/>
    </font>
    <font>
      <sz val="10"/>
      <color theme="1"/>
      <name val="Open Sans"/>
      <family val="2"/>
    </font>
    <font>
      <b/>
      <sz val="10"/>
      <color theme="2" tint="-9.9978637043366805E-2"/>
      <name val="Open Sans"/>
      <family val="2"/>
    </font>
    <font>
      <b/>
      <sz val="14"/>
      <color theme="2" tint="-9.9978637043366805E-2"/>
      <name val="Open Sans"/>
      <family val="2"/>
    </font>
    <font>
      <b/>
      <sz val="10"/>
      <color theme="2"/>
      <name val="Open Sans"/>
      <family val="2"/>
    </font>
    <font>
      <sz val="10"/>
      <color rgb="FF000000"/>
      <name val="Open Sans"/>
      <family val="2"/>
    </font>
    <font>
      <sz val="10"/>
      <name val="Open Sans"/>
      <family val="2"/>
    </font>
    <font>
      <b/>
      <sz val="11"/>
      <color theme="2" tint="-9.9978637043366805E-2"/>
      <name val="Open Sans"/>
      <family val="2"/>
    </font>
    <font>
      <sz val="11"/>
      <name val="Open Sans"/>
      <family val="2"/>
    </font>
    <font>
      <sz val="14"/>
      <name val="Open Sans"/>
      <family val="2"/>
    </font>
    <font>
      <b/>
      <sz val="14"/>
      <name val="Open Sans"/>
      <family val="2"/>
    </font>
    <font>
      <sz val="24"/>
      <name val="Open Sans"/>
      <family val="2"/>
    </font>
    <font>
      <sz val="18"/>
      <name val="Open Sans"/>
      <family val="2"/>
    </font>
    <font>
      <b/>
      <i/>
      <sz val="10"/>
      <name val="Open Sans"/>
      <family val="2"/>
    </font>
    <font>
      <sz val="22"/>
      <name val="Open Sans"/>
      <family val="2"/>
    </font>
    <font>
      <sz val="16"/>
      <name val="Open Sans"/>
      <family val="2"/>
    </font>
    <font>
      <b/>
      <sz val="15"/>
      <name val="Open Sans"/>
      <family val="2"/>
    </font>
    <font>
      <sz val="14"/>
      <color rgb="FF000000"/>
      <name val="Open Sans"/>
      <family val="2"/>
    </font>
    <font>
      <b/>
      <sz val="14"/>
      <color theme="2"/>
      <name val="Open Sans"/>
      <family val="2"/>
    </font>
    <font>
      <sz val="14"/>
      <color theme="2"/>
      <name val="Open Sans"/>
      <family val="2"/>
    </font>
    <font>
      <b/>
      <sz val="10"/>
      <name val="Open Sans"/>
      <family val="2"/>
    </font>
    <font>
      <b/>
      <sz val="18"/>
      <name val="Open Sans"/>
      <family val="2"/>
    </font>
    <font>
      <sz val="10"/>
      <color theme="2" tint="-9.9978637043366805E-2"/>
      <name val="Open Sans Semibold"/>
      <family val="2"/>
    </font>
    <font>
      <sz val="14"/>
      <color theme="1"/>
      <name val="Open Sans"/>
      <family val="2"/>
    </font>
    <font>
      <b/>
      <sz val="14"/>
      <color theme="6"/>
      <name val="Open Sans"/>
      <family val="2"/>
    </font>
    <font>
      <b/>
      <sz val="14"/>
      <color theme="4"/>
      <name val="Open Sans"/>
      <family val="2"/>
    </font>
    <font>
      <b/>
      <sz val="14"/>
      <color theme="1"/>
      <name val="Open Sans"/>
      <family val="2"/>
    </font>
    <font>
      <sz val="16"/>
      <color theme="2"/>
      <name val="Open Sans"/>
      <family val="2"/>
    </font>
    <font>
      <sz val="11"/>
      <color theme="2"/>
      <name val="Open Sans"/>
      <family val="2"/>
    </font>
    <font>
      <sz val="24"/>
      <color theme="2"/>
      <name val="Open Sans"/>
      <family val="2"/>
    </font>
    <font>
      <sz val="10"/>
      <color theme="2"/>
      <name val="Open Sans"/>
      <family val="2"/>
    </font>
    <font>
      <b/>
      <sz val="11"/>
      <color theme="6" tint="0.39997558519241921"/>
      <name val="Open Sans"/>
      <family val="2"/>
    </font>
    <font>
      <b/>
      <sz val="11"/>
      <color theme="3" tint="0.59999389629810485"/>
      <name val="Open Sans"/>
      <family val="2"/>
    </font>
    <font>
      <sz val="11"/>
      <color theme="1"/>
      <name val="Open Sans"/>
      <family val="2"/>
    </font>
    <font>
      <sz val="24"/>
      <color theme="1"/>
      <name val="Open Sans"/>
      <family val="2"/>
    </font>
    <font>
      <sz val="11"/>
      <color theme="2" tint="-9.9978637043366805E-2"/>
      <name val="Open Sans"/>
      <family val="2"/>
    </font>
    <font>
      <b/>
      <sz val="14"/>
      <color theme="1"/>
      <name val="Open Sans"/>
      <family val="2"/>
    </font>
    <font>
      <b/>
      <sz val="14"/>
      <color rgb="FF000000"/>
      <name val="Arial"/>
      <family val="2"/>
      <scheme val="minor"/>
    </font>
    <font>
      <sz val="10"/>
      <color theme="8" tint="-0.249977111117893"/>
      <name val="Open sans"/>
      <family val="2"/>
    </font>
    <font>
      <b/>
      <sz val="10"/>
      <color theme="8" tint="-0.249977111117893"/>
      <name val="Open sans"/>
      <family val="2"/>
    </font>
    <font>
      <sz val="10"/>
      <color theme="6"/>
      <name val="Open sans"/>
      <family val="2"/>
    </font>
    <font>
      <b/>
      <sz val="10"/>
      <color theme="6"/>
      <name val="Open sans"/>
      <family val="2"/>
    </font>
    <font>
      <sz val="10"/>
      <color theme="4"/>
      <name val="Open sans"/>
      <family val="2"/>
    </font>
    <font>
      <b/>
      <sz val="10"/>
      <color theme="4"/>
      <name val="Open sans"/>
      <family val="2"/>
    </font>
    <font>
      <b/>
      <sz val="10"/>
      <color theme="6"/>
      <name val="Open Sans"/>
      <family val="2"/>
    </font>
    <font>
      <b/>
      <sz val="10"/>
      <color theme="3"/>
      <name val="Open Sans"/>
      <family val="2"/>
    </font>
    <font>
      <i/>
      <sz val="11"/>
      <color rgb="FF7F7F7F"/>
      <name val="Arial"/>
      <family val="2"/>
      <scheme val="minor"/>
    </font>
    <font>
      <b/>
      <sz val="20"/>
      <color rgb="FF000000"/>
      <name val="Open Sans"/>
      <family val="2"/>
    </font>
    <font>
      <b/>
      <sz val="10"/>
      <color rgb="FF000000"/>
      <name val="Open Sans"/>
      <family val="2"/>
    </font>
    <font>
      <sz val="18"/>
      <color rgb="FF000000"/>
      <name val="Open Sans"/>
      <family val="2"/>
    </font>
    <font>
      <b/>
      <i/>
      <sz val="10"/>
      <color rgb="FF7F7F7F"/>
      <name val="Open Sans"/>
      <family val="2"/>
    </font>
    <font>
      <i/>
      <sz val="10"/>
      <color rgb="FF7F7F7F"/>
      <name val="Open Sans"/>
      <family val="2"/>
    </font>
    <font>
      <b/>
      <sz val="10"/>
      <color theme="2" tint="-9.9978637043366805E-2"/>
      <name val="Open Sans"/>
      <family val="2"/>
    </font>
    <font>
      <sz val="14"/>
      <color rgb="FF000000"/>
      <name val="Arial"/>
      <family val="2"/>
      <scheme val="minor"/>
    </font>
    <font>
      <sz val="12"/>
      <color rgb="FF000000"/>
      <name val="Open Sans"/>
      <family val="2"/>
    </font>
    <font>
      <sz val="24"/>
      <color theme="1"/>
      <name val="Open Sans"/>
      <family val="2"/>
    </font>
    <font>
      <sz val="14"/>
      <color rgb="FF000000"/>
      <name val="Open Sans Semibold"/>
      <family val="2"/>
    </font>
    <font>
      <sz val="14"/>
      <name val="Open Sans Semibold"/>
      <family val="2"/>
    </font>
    <font>
      <sz val="18"/>
      <name val="Open Sans Semibold"/>
      <family val="2"/>
    </font>
    <font>
      <sz val="10"/>
      <color theme="2" tint="-9.9978637043366805E-2"/>
      <name val="Open Sans"/>
      <family val="2"/>
    </font>
    <font>
      <sz val="12"/>
      <color rgb="FF000000"/>
      <name val="Open Sans Semibold"/>
      <family val="2"/>
    </font>
    <font>
      <sz val="12"/>
      <name val="Open Sans Semibold"/>
      <family val="2"/>
    </font>
    <font>
      <u/>
      <sz val="10"/>
      <color theme="10"/>
      <name val="Arial"/>
      <family val="2"/>
      <scheme val="minor"/>
    </font>
    <font>
      <sz val="24"/>
      <color theme="1"/>
      <name val="Open Sans Semibold"/>
      <family val="2"/>
    </font>
    <font>
      <sz val="14"/>
      <color rgb="FF000000"/>
      <name val="Open Sans"/>
      <family val="2"/>
    </font>
    <font>
      <b/>
      <sz val="12"/>
      <name val="Open sans"/>
      <family val="2"/>
    </font>
  </fonts>
  <fills count="2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89999084444715716"/>
        <bgColor indexed="64"/>
      </patternFill>
    </fill>
    <fill>
      <patternFill patternType="solid">
        <fgColor theme="0" tint="-0.34998626667073579"/>
        <bgColor indexed="64"/>
      </patternFill>
    </fill>
    <fill>
      <patternFill patternType="solid">
        <fgColor theme="8" tint="-9.9978637043366805E-2"/>
        <bgColor indexed="64"/>
      </patternFill>
    </fill>
    <fill>
      <patternFill patternType="solid">
        <fgColor theme="6"/>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1" tint="0.79998168889431442"/>
        <bgColor indexed="64"/>
      </patternFill>
    </fill>
    <fill>
      <patternFill patternType="solid">
        <fgColor theme="5"/>
        <bgColor indexed="64"/>
      </patternFill>
    </fill>
    <fill>
      <patternFill patternType="solid">
        <fgColor rgb="FFF2F2F2"/>
      </patternFill>
    </fill>
    <fill>
      <patternFill patternType="solid">
        <fgColor theme="0" tint="-0.14999847407452621"/>
        <bgColor indexed="64"/>
      </patternFill>
    </fill>
    <fill>
      <patternFill patternType="solid">
        <fgColor rgb="FFF2F2F2"/>
        <bgColor indexed="64"/>
      </patternFill>
    </fill>
    <fill>
      <patternFill patternType="solid">
        <fgColor rgb="FFE8E8E8"/>
        <bgColor indexed="64"/>
      </patternFill>
    </fill>
    <fill>
      <patternFill patternType="solid">
        <fgColor rgb="FFE1D1B9"/>
        <bgColor indexed="64"/>
      </patternFill>
    </fill>
    <fill>
      <patternFill patternType="solid">
        <fgColor theme="0" tint="-0.249977111117893"/>
        <bgColor indexed="64"/>
      </patternFill>
    </fill>
    <fill>
      <patternFill patternType="solid">
        <fgColor theme="6" tint="0.79998168889431442"/>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style="thin">
        <color theme="4"/>
      </left>
      <right/>
      <top/>
      <bottom/>
      <diagonal/>
    </border>
    <border>
      <left/>
      <right/>
      <top/>
      <bottom style="thin">
        <color theme="4"/>
      </bottom>
      <diagonal/>
    </border>
    <border>
      <left style="thin">
        <color theme="4"/>
      </left>
      <right style="thin">
        <color theme="4"/>
      </right>
      <top/>
      <bottom/>
      <diagonal/>
    </border>
    <border>
      <left style="thin">
        <color theme="0"/>
      </left>
      <right/>
      <top style="thin">
        <color theme="0"/>
      </top>
      <bottom/>
      <diagonal/>
    </border>
    <border>
      <left style="thin">
        <color indexed="64"/>
      </left>
      <right/>
      <top style="thin">
        <color indexed="64"/>
      </top>
      <bottom style="thin">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left>
      <right style="thin">
        <color theme="5"/>
      </right>
      <top style="thin">
        <color theme="5"/>
      </top>
      <bottom style="thin">
        <color theme="5"/>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top/>
      <bottom style="thin">
        <color theme="5" tint="0.39997558519241921"/>
      </bottom>
      <diagonal/>
    </border>
    <border>
      <left style="thin">
        <color theme="5"/>
      </left>
      <right style="thin">
        <color theme="5"/>
      </right>
      <top/>
      <bottom style="thin">
        <color theme="5"/>
      </bottom>
      <diagonal/>
    </border>
    <border>
      <left style="thin">
        <color theme="6"/>
      </left>
      <right/>
      <top/>
      <bottom/>
      <diagonal/>
    </border>
    <border>
      <left style="thin">
        <color theme="6"/>
      </left>
      <right style="thin">
        <color theme="6"/>
      </right>
      <top/>
      <bottom/>
      <diagonal/>
    </border>
    <border>
      <left/>
      <right style="thin">
        <color theme="6"/>
      </right>
      <top/>
      <bottom/>
      <diagonal/>
    </border>
    <border>
      <left style="thin">
        <color theme="3"/>
      </left>
      <right style="thin">
        <color theme="3"/>
      </right>
      <top style="thin">
        <color theme="3"/>
      </top>
      <bottom style="thin">
        <color theme="3"/>
      </bottom>
      <diagonal/>
    </border>
    <border>
      <left/>
      <right style="thin">
        <color theme="1"/>
      </right>
      <top/>
      <bottom/>
      <diagonal/>
    </border>
    <border>
      <left style="thin">
        <color theme="1"/>
      </left>
      <right style="thin">
        <color theme="1"/>
      </right>
      <top/>
      <bottom/>
      <diagonal/>
    </border>
    <border>
      <left/>
      <right/>
      <top style="medium">
        <color theme="6"/>
      </top>
      <bottom/>
      <diagonal/>
    </border>
    <border>
      <left/>
      <right/>
      <top style="thick">
        <color theme="4"/>
      </top>
      <bottom/>
      <diagonal/>
    </border>
    <border>
      <left style="thin">
        <color theme="8" tint="-0.24994659260841701"/>
      </left>
      <right style="thin">
        <color theme="8" tint="-0.24994659260841701"/>
      </right>
      <top/>
      <bottom/>
      <diagonal/>
    </border>
    <border>
      <left style="thin">
        <color theme="1"/>
      </left>
      <right style="thin">
        <color theme="1"/>
      </right>
      <top style="thin">
        <color theme="1"/>
      </top>
      <bottom/>
      <diagonal/>
    </border>
    <border>
      <left style="thin">
        <color theme="0" tint="-0.24994659260841701"/>
      </left>
      <right/>
      <top/>
      <bottom/>
      <diagonal/>
    </border>
    <border>
      <left style="thin">
        <color theme="0" tint="-0.24994659260841701"/>
      </left>
      <right/>
      <top style="thin">
        <color theme="0" tint="-0.34998626667073579"/>
      </top>
      <bottom/>
      <diagonal/>
    </border>
    <border>
      <left style="thin">
        <color theme="8" tint="-0.24994659260841701"/>
      </left>
      <right/>
      <top/>
      <bottom/>
      <diagonal/>
    </border>
    <border>
      <left/>
      <right/>
      <top style="thin">
        <color theme="0" tint="-0.34998626667073579"/>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theme="1"/>
      </left>
      <right style="thin">
        <color theme="1"/>
      </right>
      <top/>
      <bottom style="thin">
        <color indexed="64"/>
      </bottom>
      <diagonal/>
    </border>
    <border>
      <left style="thin">
        <color indexed="64"/>
      </left>
      <right style="thin">
        <color indexed="64"/>
      </right>
      <top/>
      <bottom/>
      <diagonal/>
    </border>
  </borders>
  <cellStyleXfs count="10">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7" applyNumberFormat="0" applyFill="0" applyAlignment="0" applyProtection="0"/>
    <xf numFmtId="165" fontId="13" fillId="0" borderId="0">
      <alignment horizontal="left"/>
    </xf>
    <xf numFmtId="165" fontId="16" fillId="2" borderId="0">
      <alignment horizontal="left"/>
    </xf>
    <xf numFmtId="0" fontId="66" fillId="0" borderId="0" applyNumberFormat="0" applyFill="0" applyBorder="0" applyAlignment="0" applyProtection="0"/>
    <xf numFmtId="0" fontId="82" fillId="0" borderId="0" applyNumberFormat="0" applyFill="0" applyBorder="0" applyAlignment="0" applyProtection="0"/>
  </cellStyleXfs>
  <cellXfs count="562">
    <xf numFmtId="0" fontId="0" fillId="0" borderId="0" xfId="0"/>
    <xf numFmtId="0" fontId="7" fillId="2" borderId="0" xfId="0" applyFont="1" applyFill="1"/>
    <xf numFmtId="0" fontId="6" fillId="2" borderId="0" xfId="0" applyFont="1" applyFill="1" applyAlignment="1">
      <alignment vertical="center"/>
    </xf>
    <xf numFmtId="0" fontId="6" fillId="2" borderId="0" xfId="0" applyFont="1" applyFill="1"/>
    <xf numFmtId="0" fontId="7" fillId="0" borderId="0" xfId="0" applyFont="1" applyFill="1" applyBorder="1" applyAlignment="1">
      <alignment horizontal="left"/>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7" fillId="0" borderId="0" xfId="0" applyFont="1" applyFill="1" applyAlignment="1" applyProtection="1">
      <alignment horizontal="left" vertical="top"/>
    </xf>
    <xf numFmtId="0" fontId="10" fillId="0" borderId="0" xfId="0" applyFont="1" applyFill="1" applyBorder="1" applyAlignment="1" applyProtection="1">
      <alignment horizontal="left" vertical="center"/>
    </xf>
    <xf numFmtId="1" fontId="7" fillId="0" borderId="0" xfId="2" applyNumberFormat="1" applyFont="1" applyFill="1" applyBorder="1" applyAlignment="1">
      <alignment horizontal="left"/>
    </xf>
    <xf numFmtId="49" fontId="7" fillId="0" borderId="0" xfId="0" applyNumberFormat="1" applyFont="1" applyFill="1" applyBorder="1" applyAlignment="1">
      <alignment horizontal="left"/>
    </xf>
    <xf numFmtId="165" fontId="7" fillId="0" borderId="0" xfId="0" applyNumberFormat="1" applyFont="1" applyFill="1" applyAlignment="1" applyProtection="1">
      <alignment vertical="center"/>
    </xf>
    <xf numFmtId="165" fontId="9" fillId="0" borderId="0" xfId="0" applyNumberFormat="1" applyFont="1" applyFill="1" applyBorder="1"/>
    <xf numFmtId="0" fontId="9" fillId="0" borderId="0" xfId="0" applyFont="1" applyFill="1" applyBorder="1"/>
    <xf numFmtId="0" fontId="7" fillId="0" borderId="0" xfId="0" applyFont="1" applyFill="1" applyBorder="1" applyAlignment="1" applyProtection="1">
      <alignment vertical="center"/>
    </xf>
    <xf numFmtId="165" fontId="7" fillId="0" borderId="0" xfId="0" applyNumberFormat="1" applyFont="1" applyFill="1" applyBorder="1" applyAlignment="1" applyProtection="1">
      <alignment vertical="center"/>
    </xf>
    <xf numFmtId="0" fontId="7" fillId="0" borderId="0" xfId="0" applyFont="1" applyFill="1" applyAlignment="1" applyProtection="1">
      <alignment horizontal="right" vertical="center"/>
    </xf>
    <xf numFmtId="0" fontId="7" fillId="2" borderId="0" xfId="0" applyFont="1" applyFill="1" applyAlignment="1" applyProtection="1"/>
    <xf numFmtId="0" fontId="6" fillId="0" borderId="0" xfId="0" applyFont="1" applyFill="1" applyBorder="1" applyAlignment="1">
      <alignment horizontal="left"/>
    </xf>
    <xf numFmtId="165" fontId="11" fillId="0" borderId="0" xfId="0" applyNumberFormat="1" applyFont="1" applyFill="1" applyBorder="1"/>
    <xf numFmtId="165" fontId="6" fillId="0" borderId="0" xfId="0" applyNumberFormat="1" applyFont="1" applyFill="1" applyBorder="1" applyAlignment="1" applyProtection="1">
      <alignment vertical="center"/>
    </xf>
    <xf numFmtId="165" fontId="6" fillId="0" borderId="0" xfId="0" applyNumberFormat="1" applyFont="1" applyFill="1" applyAlignment="1" applyProtection="1">
      <alignment vertical="center"/>
    </xf>
    <xf numFmtId="0" fontId="6" fillId="4" borderId="0" xfId="0"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Border="1" applyAlignment="1" applyProtection="1">
      <alignment horizontal="left" vertical="center"/>
    </xf>
    <xf numFmtId="0" fontId="8" fillId="4" borderId="0" xfId="0" applyFont="1" applyFill="1" applyBorder="1" applyAlignment="1" applyProtection="1">
      <alignment vertical="center"/>
    </xf>
    <xf numFmtId="0" fontId="7" fillId="4" borderId="0" xfId="0" applyFont="1" applyFill="1"/>
    <xf numFmtId="0" fontId="8" fillId="2" borderId="0" xfId="0" applyFont="1" applyFill="1" applyBorder="1" applyAlignment="1" applyProtection="1"/>
    <xf numFmtId="0" fontId="6" fillId="4" borderId="0" xfId="0" applyFont="1" applyFill="1" applyBorder="1" applyAlignment="1" applyProtection="1">
      <alignment vertical="center"/>
    </xf>
    <xf numFmtId="0" fontId="6" fillId="4" borderId="0" xfId="0" applyFont="1" applyFill="1"/>
    <xf numFmtId="0" fontId="13" fillId="2" borderId="0" xfId="0" applyFont="1" applyFill="1"/>
    <xf numFmtId="0" fontId="6" fillId="2" borderId="0" xfId="0" applyFont="1" applyFill="1" applyBorder="1"/>
    <xf numFmtId="0" fontId="7" fillId="0" borderId="0" xfId="0" applyFont="1" applyFill="1" applyBorder="1" applyAlignment="1" applyProtection="1">
      <alignment horizontal="left" vertical="center"/>
    </xf>
    <xf numFmtId="0" fontId="7" fillId="2" borderId="0" xfId="0" applyFont="1" applyFill="1" applyAlignment="1">
      <alignment vertical="top"/>
    </xf>
    <xf numFmtId="0" fontId="6" fillId="2" borderId="0" xfId="0" applyFont="1" applyFill="1" applyAlignment="1">
      <alignment vertical="top" wrapText="1"/>
    </xf>
    <xf numFmtId="0" fontId="7" fillId="2" borderId="0" xfId="0" applyFont="1" applyFill="1" applyAlignment="1">
      <alignment horizontal="left" vertical="top"/>
    </xf>
    <xf numFmtId="0" fontId="7" fillId="5" borderId="13" xfId="0" applyFont="1" applyFill="1" applyBorder="1" applyAlignment="1">
      <alignment vertical="top" wrapText="1"/>
    </xf>
    <xf numFmtId="0" fontId="7" fillId="2" borderId="0" xfId="0" applyFont="1" applyFill="1" applyAlignment="1">
      <alignment vertical="top" wrapText="1"/>
    </xf>
    <xf numFmtId="165" fontId="6" fillId="2" borderId="13" xfId="0" applyNumberFormat="1" applyFont="1" applyFill="1" applyBorder="1" applyAlignment="1">
      <alignment vertical="top" wrapText="1"/>
    </xf>
    <xf numFmtId="0" fontId="14" fillId="2" borderId="0" xfId="0" applyFont="1" applyFill="1"/>
    <xf numFmtId="0" fontId="13" fillId="2" borderId="0" xfId="0" applyFont="1" applyFill="1" applyAlignment="1">
      <alignment vertical="top"/>
    </xf>
    <xf numFmtId="0" fontId="14" fillId="2" borderId="0" xfId="0" applyFont="1" applyFill="1" applyAlignment="1">
      <alignment vertical="top"/>
    </xf>
    <xf numFmtId="0" fontId="14" fillId="2" borderId="0" xfId="0" applyFont="1" applyFill="1" applyAlignment="1">
      <alignment horizontal="left" vertical="top"/>
    </xf>
    <xf numFmtId="0" fontId="7" fillId="2" borderId="13" xfId="0" applyFont="1" applyFill="1" applyBorder="1" applyAlignment="1">
      <alignment horizontal="left" vertical="top" wrapText="1"/>
    </xf>
    <xf numFmtId="0" fontId="7" fillId="2" borderId="13" xfId="0" applyFont="1" applyFill="1" applyBorder="1" applyAlignment="1">
      <alignment vertical="top" wrapText="1"/>
    </xf>
    <xf numFmtId="0" fontId="0" fillId="2" borderId="0" xfId="0" applyFill="1"/>
    <xf numFmtId="0" fontId="7" fillId="2" borderId="0" xfId="0" applyFont="1" applyFill="1" applyBorder="1" applyAlignment="1">
      <alignment horizontal="left" vertical="top"/>
    </xf>
    <xf numFmtId="0" fontId="9" fillId="2" borderId="0" xfId="0" applyFont="1" applyFill="1"/>
    <xf numFmtId="0" fontId="7" fillId="2" borderId="14" xfId="0" applyFont="1" applyFill="1" applyBorder="1" applyAlignment="1">
      <alignment wrapText="1"/>
    </xf>
    <xf numFmtId="0" fontId="6" fillId="2" borderId="14" xfId="0" applyFont="1" applyFill="1" applyBorder="1"/>
    <xf numFmtId="0" fontId="6" fillId="2" borderId="14" xfId="0" applyFont="1" applyFill="1" applyBorder="1" applyAlignment="1">
      <alignment wrapText="1"/>
    </xf>
    <xf numFmtId="0" fontId="7" fillId="5" borderId="14" xfId="0" applyFont="1" applyFill="1" applyBorder="1" applyAlignment="1">
      <alignment wrapText="1"/>
    </xf>
    <xf numFmtId="0" fontId="18" fillId="5" borderId="13" xfId="0" applyFont="1" applyFill="1" applyBorder="1" applyAlignment="1">
      <alignment wrapText="1"/>
    </xf>
    <xf numFmtId="0" fontId="18" fillId="5" borderId="15" xfId="0" applyFont="1" applyFill="1" applyBorder="1" applyAlignment="1">
      <alignment wrapText="1"/>
    </xf>
    <xf numFmtId="165" fontId="6" fillId="2" borderId="17" xfId="0" applyNumberFormat="1" applyFont="1" applyFill="1" applyBorder="1" applyAlignment="1">
      <alignment vertical="top" wrapText="1"/>
    </xf>
    <xf numFmtId="165" fontId="6" fillId="2" borderId="14" xfId="0" applyNumberFormat="1" applyFont="1" applyFill="1" applyBorder="1"/>
    <xf numFmtId="0" fontId="6" fillId="2" borderId="14" xfId="0" applyFont="1" applyFill="1" applyBorder="1" applyAlignment="1">
      <alignment horizontal="left" vertical="top" wrapText="1"/>
    </xf>
    <xf numFmtId="0" fontId="7" fillId="0" borderId="0" xfId="0" applyFont="1" applyFill="1" applyAlignment="1" applyProtection="1">
      <alignment horizontal="left"/>
    </xf>
    <xf numFmtId="0" fontId="7" fillId="6" borderId="0" xfId="0" applyFont="1" applyFill="1" applyBorder="1" applyAlignment="1" applyProtection="1">
      <alignment vertical="center"/>
    </xf>
    <xf numFmtId="0" fontId="7" fillId="6" borderId="0" xfId="0" applyFont="1" applyFill="1" applyAlignment="1" applyProtection="1">
      <alignment vertical="center"/>
    </xf>
    <xf numFmtId="0" fontId="7" fillId="6" borderId="0" xfId="0" applyFont="1" applyFill="1" applyBorder="1" applyAlignment="1">
      <alignment horizontal="left"/>
    </xf>
    <xf numFmtId="164" fontId="7" fillId="6" borderId="0" xfId="2" applyNumberFormat="1" applyFont="1" applyFill="1" applyBorder="1" applyAlignment="1">
      <alignment horizontal="right"/>
    </xf>
    <xf numFmtId="0" fontId="6" fillId="6" borderId="0" xfId="0" applyFont="1" applyFill="1" applyAlignment="1" applyProtection="1">
      <alignment vertical="center"/>
    </xf>
    <xf numFmtId="0" fontId="7" fillId="0" borderId="0" xfId="0" applyFont="1" applyFill="1" applyAlignment="1">
      <alignment vertical="center"/>
    </xf>
    <xf numFmtId="0" fontId="7" fillId="0" borderId="0" xfId="0" applyFont="1" applyFill="1"/>
    <xf numFmtId="0" fontId="0" fillId="0" borderId="0" xfId="0" applyFill="1"/>
    <xf numFmtId="165" fontId="7" fillId="0" borderId="0" xfId="2" applyNumberFormat="1" applyFont="1" applyFill="1"/>
    <xf numFmtId="0" fontId="19" fillId="0" borderId="0" xfId="0" applyFont="1"/>
    <xf numFmtId="0" fontId="6" fillId="2" borderId="14" xfId="0" applyFont="1" applyFill="1" applyBorder="1" applyAlignment="1">
      <alignment horizontal="center"/>
    </xf>
    <xf numFmtId="0" fontId="6" fillId="2" borderId="13" xfId="0" applyFont="1" applyFill="1" applyBorder="1" applyAlignment="1">
      <alignment horizontal="center" vertical="top"/>
    </xf>
    <xf numFmtId="0" fontId="7" fillId="2" borderId="0" xfId="0" applyFont="1" applyFill="1" applyAlignment="1">
      <alignment wrapText="1"/>
    </xf>
    <xf numFmtId="0" fontId="7" fillId="2" borderId="14" xfId="0" applyFont="1" applyFill="1" applyBorder="1" applyAlignment="1">
      <alignment vertical="top" wrapText="1"/>
    </xf>
    <xf numFmtId="0" fontId="7" fillId="2" borderId="16" xfId="0" applyFont="1" applyFill="1" applyBorder="1" applyAlignment="1">
      <alignment vertical="top" wrapText="1"/>
    </xf>
    <xf numFmtId="0" fontId="0" fillId="0" borderId="0" xfId="0" applyAlignment="1">
      <alignment wrapText="1"/>
    </xf>
    <xf numFmtId="0" fontId="13" fillId="2" borderId="0" xfId="0" applyFont="1" applyFill="1" applyAlignment="1"/>
    <xf numFmtId="0" fontId="17" fillId="7" borderId="13" xfId="0" applyFont="1" applyFill="1" applyBorder="1" applyAlignment="1">
      <alignment vertical="top" wrapText="1"/>
    </xf>
    <xf numFmtId="0" fontId="7" fillId="7" borderId="13" xfId="0" applyFont="1" applyFill="1" applyBorder="1" applyAlignment="1">
      <alignment vertical="top" wrapText="1"/>
    </xf>
    <xf numFmtId="0" fontId="7" fillId="7" borderId="14" xfId="0" applyFont="1" applyFill="1" applyBorder="1" applyAlignment="1">
      <alignment wrapText="1"/>
    </xf>
    <xf numFmtId="0" fontId="9" fillId="7" borderId="14" xfId="0" applyFont="1" applyFill="1" applyBorder="1" applyAlignment="1">
      <alignment wrapText="1"/>
    </xf>
    <xf numFmtId="0" fontId="13" fillId="4" borderId="0" xfId="0" applyFont="1" applyFill="1" applyAlignment="1"/>
    <xf numFmtId="0" fontId="7" fillId="4" borderId="0" xfId="0" applyFont="1" applyFill="1" applyAlignment="1" applyProtection="1"/>
    <xf numFmtId="0" fontId="0" fillId="4" borderId="0" xfId="0" applyFill="1"/>
    <xf numFmtId="166" fontId="7" fillId="2" borderId="10" xfId="2" applyNumberFormat="1" applyFont="1" applyFill="1" applyBorder="1" applyProtection="1">
      <protection locked="0"/>
    </xf>
    <xf numFmtId="166" fontId="7" fillId="2" borderId="10" xfId="2" applyNumberFormat="1" applyFont="1" applyFill="1" applyBorder="1" applyAlignment="1" applyProtection="1">
      <alignment horizontal="right"/>
      <protection locked="0"/>
    </xf>
    <xf numFmtId="0" fontId="0" fillId="3" borderId="0" xfId="0" applyFill="1"/>
    <xf numFmtId="166" fontId="7" fillId="2" borderId="19" xfId="2" applyNumberFormat="1" applyFont="1" applyFill="1" applyBorder="1" applyProtection="1">
      <protection locked="0"/>
    </xf>
    <xf numFmtId="166" fontId="7" fillId="2" borderId="19" xfId="2" applyNumberFormat="1" applyFont="1" applyFill="1" applyBorder="1" applyAlignment="1" applyProtection="1">
      <alignment horizontal="right"/>
      <protection locked="0"/>
    </xf>
    <xf numFmtId="0" fontId="0" fillId="0" borderId="0" xfId="0" pivotButton="1"/>
    <xf numFmtId="166" fontId="23" fillId="11" borderId="10" xfId="2" applyNumberFormat="1" applyFont="1" applyFill="1" applyBorder="1" applyAlignment="1" applyProtection="1">
      <alignment horizontal="left"/>
    </xf>
    <xf numFmtId="166" fontId="22" fillId="11" borderId="10" xfId="2" applyNumberFormat="1" applyFont="1" applyFill="1" applyBorder="1" applyProtection="1"/>
    <xf numFmtId="166" fontId="26" fillId="2" borderId="10" xfId="2" applyNumberFormat="1" applyFont="1" applyFill="1" applyBorder="1" applyProtection="1">
      <protection locked="0"/>
    </xf>
    <xf numFmtId="166" fontId="7" fillId="2" borderId="23" xfId="2" applyNumberFormat="1" applyFont="1" applyFill="1" applyBorder="1" applyProtection="1">
      <protection locked="0"/>
    </xf>
    <xf numFmtId="166" fontId="7" fillId="2" borderId="23" xfId="2" applyNumberFormat="1" applyFont="1" applyFill="1" applyBorder="1" applyAlignment="1" applyProtection="1">
      <alignment horizontal="right"/>
      <protection locked="0"/>
    </xf>
    <xf numFmtId="0" fontId="26" fillId="0" borderId="0" xfId="0" applyFont="1" applyFill="1" applyAlignment="1">
      <alignment vertical="center" wrapText="1"/>
    </xf>
    <xf numFmtId="9" fontId="26" fillId="0" borderId="0" xfId="3" applyFont="1" applyFill="1" applyAlignment="1">
      <alignment vertical="center"/>
    </xf>
    <xf numFmtId="165" fontId="26" fillId="0" borderId="0" xfId="2" applyNumberFormat="1" applyFont="1" applyFill="1" applyAlignment="1">
      <alignment vertical="center" wrapText="1"/>
    </xf>
    <xf numFmtId="0" fontId="26" fillId="0" borderId="0" xfId="0" applyFont="1" applyFill="1" applyAlignment="1">
      <alignment vertical="center"/>
    </xf>
    <xf numFmtId="167" fontId="26" fillId="0" borderId="0" xfId="3" applyNumberFormat="1" applyFont="1" applyFill="1" applyAlignment="1">
      <alignment vertical="center"/>
    </xf>
    <xf numFmtId="165" fontId="26" fillId="0" borderId="0" xfId="2" applyNumberFormat="1" applyFont="1" applyFill="1" applyAlignment="1">
      <alignment vertical="center"/>
    </xf>
    <xf numFmtId="0" fontId="26" fillId="0" borderId="0" xfId="0" applyFont="1" applyFill="1"/>
    <xf numFmtId="9" fontId="28" fillId="0" borderId="0" xfId="3" applyFont="1" applyFill="1" applyAlignment="1">
      <alignment vertical="center"/>
    </xf>
    <xf numFmtId="165" fontId="28" fillId="0" borderId="0" xfId="2" applyNumberFormat="1" applyFont="1" applyFill="1" applyAlignment="1">
      <alignment vertical="center" wrapText="1"/>
    </xf>
    <xf numFmtId="0" fontId="28" fillId="0" borderId="0" xfId="0" applyFont="1" applyFill="1" applyAlignment="1">
      <alignment vertical="center"/>
    </xf>
    <xf numFmtId="167" fontId="28" fillId="0" borderId="0" xfId="3" applyNumberFormat="1" applyFont="1" applyFill="1" applyAlignment="1">
      <alignment vertical="center"/>
    </xf>
    <xf numFmtId="165" fontId="28" fillId="0" borderId="0" xfId="2" applyNumberFormat="1" applyFont="1" applyFill="1" applyAlignment="1">
      <alignment vertical="center"/>
    </xf>
    <xf numFmtId="9" fontId="30" fillId="0" borderId="0" xfId="3" applyFont="1" applyFill="1" applyAlignment="1" applyProtection="1">
      <alignment vertical="center"/>
    </xf>
    <xf numFmtId="165" fontId="30" fillId="0" borderId="0" xfId="2" applyNumberFormat="1" applyFont="1" applyFill="1" applyAlignment="1" applyProtection="1">
      <alignment vertical="center" wrapText="1"/>
    </xf>
    <xf numFmtId="0" fontId="30" fillId="0" borderId="0" xfId="0" applyFont="1" applyFill="1" applyAlignment="1" applyProtection="1">
      <alignment vertical="center"/>
    </xf>
    <xf numFmtId="165" fontId="30" fillId="0" borderId="0" xfId="2" applyNumberFormat="1" applyFont="1" applyFill="1" applyAlignment="1" applyProtection="1">
      <alignment vertical="center"/>
    </xf>
    <xf numFmtId="0" fontId="26" fillId="0" borderId="0" xfId="0" applyFont="1" applyFill="1" applyAlignment="1" applyProtection="1">
      <alignment vertical="center" wrapText="1"/>
    </xf>
    <xf numFmtId="0" fontId="33" fillId="0" borderId="0" xfId="0" applyFont="1" applyFill="1" applyBorder="1" applyAlignment="1" applyProtection="1">
      <alignment vertical="center"/>
    </xf>
    <xf numFmtId="0" fontId="26" fillId="0" borderId="0" xfId="0" applyFont="1" applyFill="1" applyAlignment="1" applyProtection="1">
      <alignment vertical="center"/>
    </xf>
    <xf numFmtId="0" fontId="31" fillId="0" borderId="0" xfId="0" applyFont="1" applyFill="1" applyBorder="1" applyAlignment="1" applyProtection="1">
      <alignment vertical="center" wrapText="1"/>
    </xf>
    <xf numFmtId="0" fontId="34" fillId="0" borderId="0" xfId="0" applyFont="1" applyFill="1" applyBorder="1" applyAlignment="1" applyProtection="1">
      <alignment vertical="center"/>
    </xf>
    <xf numFmtId="0" fontId="32" fillId="0" borderId="0" xfId="0" applyFont="1" applyFill="1" applyBorder="1" applyAlignment="1" applyProtection="1"/>
    <xf numFmtId="0" fontId="29" fillId="0" borderId="0" xfId="0" applyFont="1" applyFill="1" applyBorder="1" applyAlignment="1" applyProtection="1">
      <alignment vertical="top" wrapText="1"/>
    </xf>
    <xf numFmtId="0" fontId="32" fillId="0" borderId="0" xfId="4" applyFont="1" applyFill="1" applyBorder="1" applyAlignment="1" applyProtection="1">
      <alignment vertical="center" wrapText="1"/>
    </xf>
    <xf numFmtId="9" fontId="29" fillId="0" borderId="0" xfId="3" applyFont="1" applyFill="1" applyAlignment="1" applyProtection="1">
      <alignment vertical="center"/>
    </xf>
    <xf numFmtId="165" fontId="29" fillId="0" borderId="0" xfId="2" applyNumberFormat="1" applyFont="1" applyFill="1" applyAlignment="1" applyProtection="1">
      <alignment vertical="center" wrapText="1"/>
    </xf>
    <xf numFmtId="0" fontId="29" fillId="0" borderId="0" xfId="0" applyFont="1" applyFill="1" applyAlignment="1" applyProtection="1">
      <alignment vertical="center"/>
    </xf>
    <xf numFmtId="0" fontId="29" fillId="0" borderId="0" xfId="0" applyFont="1" applyFill="1" applyAlignment="1" applyProtection="1">
      <alignment vertical="center" wrapText="1"/>
    </xf>
    <xf numFmtId="0" fontId="25" fillId="0" borderId="0" xfId="0" applyFont="1" applyFill="1"/>
    <xf numFmtId="167" fontId="25" fillId="0" borderId="0" xfId="3" applyNumberFormat="1" applyFont="1" applyFill="1"/>
    <xf numFmtId="0" fontId="32" fillId="0" borderId="0" xfId="0" applyFont="1" applyFill="1" applyAlignment="1">
      <alignment vertical="center" wrapText="1"/>
    </xf>
    <xf numFmtId="9" fontId="35" fillId="0" borderId="0" xfId="3" applyFont="1" applyFill="1" applyAlignment="1">
      <alignment vertical="center"/>
    </xf>
    <xf numFmtId="0" fontId="32" fillId="0" borderId="0" xfId="0" applyFont="1" applyFill="1" applyAlignment="1">
      <alignment vertical="center"/>
    </xf>
    <xf numFmtId="167" fontId="35" fillId="0" borderId="0" xfId="3" applyNumberFormat="1" applyFont="1" applyFill="1" applyAlignment="1">
      <alignment vertical="center"/>
    </xf>
    <xf numFmtId="9" fontId="25" fillId="0" borderId="0" xfId="3" applyFont="1" applyFill="1"/>
    <xf numFmtId="165" fontId="25" fillId="0" borderId="0" xfId="2" applyNumberFormat="1" applyFont="1" applyFill="1"/>
    <xf numFmtId="9" fontId="26" fillId="0" borderId="0" xfId="3" applyFont="1" applyFill="1"/>
    <xf numFmtId="9" fontId="32" fillId="0" borderId="0" xfId="3" applyFont="1" applyFill="1" applyAlignment="1">
      <alignment vertical="center" wrapText="1"/>
    </xf>
    <xf numFmtId="165" fontId="32" fillId="0" borderId="0" xfId="2" applyNumberFormat="1" applyFont="1" applyFill="1" applyAlignment="1">
      <alignment vertical="center" wrapText="1"/>
    </xf>
    <xf numFmtId="167" fontId="32" fillId="0" borderId="0" xfId="3" applyNumberFormat="1" applyFont="1" applyFill="1" applyAlignment="1">
      <alignment vertical="center" wrapText="1"/>
    </xf>
    <xf numFmtId="0" fontId="30" fillId="10" borderId="0" xfId="0" applyFont="1" applyFill="1" applyAlignment="1" applyProtection="1">
      <alignment vertical="center"/>
    </xf>
    <xf numFmtId="0" fontId="41" fillId="4" borderId="0" xfId="0" applyFont="1" applyFill="1" applyAlignment="1" applyProtection="1">
      <alignment vertical="center"/>
    </xf>
    <xf numFmtId="0" fontId="29" fillId="10" borderId="0" xfId="0" applyFont="1" applyFill="1" applyAlignment="1" applyProtection="1"/>
    <xf numFmtId="0" fontId="26" fillId="10" borderId="0" xfId="0" applyFont="1" applyFill="1" applyAlignment="1" applyProtection="1">
      <alignment vertical="center"/>
    </xf>
    <xf numFmtId="0" fontId="34" fillId="10" borderId="0" xfId="0" applyFont="1" applyFill="1" applyBorder="1" applyAlignment="1" applyProtection="1">
      <alignment vertical="center"/>
    </xf>
    <xf numFmtId="0" fontId="32" fillId="10" borderId="0" xfId="0" applyFont="1" applyFill="1" applyBorder="1" applyAlignment="1" applyProtection="1">
      <alignment vertical="center"/>
    </xf>
    <xf numFmtId="0" fontId="29" fillId="10" borderId="0" xfId="0" applyFont="1" applyFill="1" applyAlignment="1" applyProtection="1">
      <alignment vertical="center"/>
    </xf>
    <xf numFmtId="0" fontId="26" fillId="10" borderId="0" xfId="0" applyFont="1" applyFill="1" applyAlignment="1">
      <alignment vertical="center"/>
    </xf>
    <xf numFmtId="0" fontId="27" fillId="10" borderId="0" xfId="0" applyFont="1" applyFill="1" applyAlignment="1">
      <alignment vertical="center"/>
    </xf>
    <xf numFmtId="0" fontId="33" fillId="10" borderId="0" xfId="0" applyFont="1" applyFill="1" applyBorder="1" applyAlignment="1" applyProtection="1">
      <alignment vertical="center"/>
    </xf>
    <xf numFmtId="0" fontId="35" fillId="10" borderId="0" xfId="0" applyFont="1" applyFill="1" applyAlignment="1" applyProtection="1">
      <alignment vertical="center"/>
    </xf>
    <xf numFmtId="0" fontId="26" fillId="10" borderId="0" xfId="0" applyFont="1" applyFill="1"/>
    <xf numFmtId="0" fontId="25" fillId="10" borderId="0" xfId="0" applyFont="1" applyFill="1"/>
    <xf numFmtId="0" fontId="28" fillId="10" borderId="0" xfId="0" applyFont="1" applyFill="1" applyAlignment="1">
      <alignment vertical="center"/>
    </xf>
    <xf numFmtId="0" fontId="26" fillId="10" borderId="0" xfId="0" applyFont="1" applyFill="1" applyAlignment="1">
      <alignment vertical="center" wrapText="1"/>
    </xf>
    <xf numFmtId="9" fontId="26" fillId="10" borderId="0" xfId="3" applyFont="1" applyFill="1" applyAlignment="1">
      <alignment vertical="center"/>
    </xf>
    <xf numFmtId="165" fontId="26" fillId="10" borderId="0" xfId="2" applyNumberFormat="1" applyFont="1" applyFill="1" applyAlignment="1">
      <alignment vertical="center" wrapText="1"/>
    </xf>
    <xf numFmtId="167" fontId="26" fillId="10" borderId="0" xfId="3" applyNumberFormat="1" applyFont="1" applyFill="1" applyAlignment="1">
      <alignment vertical="center"/>
    </xf>
    <xf numFmtId="165" fontId="26" fillId="10" borderId="0" xfId="2" applyNumberFormat="1" applyFont="1" applyFill="1" applyAlignment="1">
      <alignment vertical="center"/>
    </xf>
    <xf numFmtId="0" fontId="35" fillId="10" borderId="0" xfId="0" applyFont="1" applyFill="1" applyAlignment="1">
      <alignment vertical="center"/>
    </xf>
    <xf numFmtId="0" fontId="29" fillId="13" borderId="0" xfId="0" applyFont="1" applyFill="1" applyBorder="1" applyAlignment="1" applyProtection="1">
      <alignment vertical="top" wrapText="1"/>
    </xf>
    <xf numFmtId="0" fontId="32" fillId="0" borderId="0" xfId="0" applyFont="1" applyFill="1" applyBorder="1" applyAlignment="1"/>
    <xf numFmtId="0" fontId="39" fillId="10" borderId="0" xfId="0" applyFont="1" applyFill="1" applyAlignment="1" applyProtection="1">
      <alignment vertical="center"/>
    </xf>
    <xf numFmtId="0" fontId="47" fillId="10" borderId="0" xfId="0" applyFont="1" applyFill="1" applyAlignment="1" applyProtection="1">
      <alignment vertical="center"/>
    </xf>
    <xf numFmtId="0" fontId="50" fillId="10" borderId="0" xfId="0" applyFont="1" applyFill="1" applyAlignment="1">
      <alignment vertical="center"/>
    </xf>
    <xf numFmtId="0" fontId="32" fillId="13" borderId="0" xfId="0" applyFont="1" applyFill="1" applyBorder="1" applyAlignment="1" applyProtection="1"/>
    <xf numFmtId="9" fontId="7" fillId="2" borderId="26" xfId="3" applyFont="1" applyFill="1" applyBorder="1" applyAlignment="1" applyProtection="1">
      <alignment horizontal="center"/>
      <protection locked="0"/>
    </xf>
    <xf numFmtId="9" fontId="7" fillId="2" borderId="26" xfId="3" applyFont="1" applyFill="1" applyBorder="1" applyAlignment="1" applyProtection="1">
      <alignment horizontal="left"/>
      <protection locked="0"/>
    </xf>
    <xf numFmtId="1" fontId="7" fillId="2" borderId="26" xfId="3" applyNumberFormat="1" applyFont="1" applyFill="1" applyBorder="1" applyAlignment="1" applyProtection="1">
      <alignment horizontal="center"/>
      <protection locked="0"/>
    </xf>
    <xf numFmtId="0" fontId="51" fillId="10" borderId="0" xfId="0" applyFont="1" applyFill="1" applyAlignment="1" applyProtection="1">
      <alignment horizontal="left" vertical="center"/>
    </xf>
    <xf numFmtId="0" fontId="52" fillId="10" borderId="0" xfId="0" applyFont="1" applyFill="1" applyAlignment="1">
      <alignment vertical="center"/>
    </xf>
    <xf numFmtId="0" fontId="55" fillId="10" borderId="0" xfId="0" applyFont="1" applyFill="1" applyAlignment="1" applyProtection="1">
      <alignment horizontal="left" vertical="center"/>
    </xf>
    <xf numFmtId="0" fontId="21" fillId="0" borderId="0" xfId="0" applyFont="1" applyFill="1" applyAlignment="1" applyProtection="1">
      <alignment horizontal="left"/>
    </xf>
    <xf numFmtId="0" fontId="6" fillId="0" borderId="0" xfId="0" applyFont="1" applyFill="1"/>
    <xf numFmtId="0" fontId="6" fillId="0" borderId="0" xfId="0" applyFont="1" applyFill="1" applyAlignment="1">
      <alignment wrapText="1"/>
    </xf>
    <xf numFmtId="0" fontId="13" fillId="0" borderId="0" xfId="0" applyFont="1" applyFill="1"/>
    <xf numFmtId="0" fontId="7" fillId="0" borderId="0" xfId="0" applyFont="1" applyFill="1" applyAlignment="1" applyProtection="1"/>
    <xf numFmtId="0" fontId="8" fillId="0" borderId="0" xfId="0" applyFont="1" applyFill="1" applyBorder="1" applyAlignment="1" applyProtection="1"/>
    <xf numFmtId="0" fontId="6" fillId="0" borderId="0" xfId="0" applyFont="1" applyFill="1" applyBorder="1" applyAlignment="1" applyProtection="1"/>
    <xf numFmtId="0" fontId="7" fillId="0" borderId="27" xfId="0" applyFont="1" applyFill="1" applyBorder="1"/>
    <xf numFmtId="0" fontId="7" fillId="0" borderId="3" xfId="0" applyFont="1" applyFill="1" applyBorder="1"/>
    <xf numFmtId="0" fontId="7" fillId="0" borderId="2" xfId="0" applyFont="1" applyFill="1" applyBorder="1"/>
    <xf numFmtId="0" fontId="7" fillId="0" borderId="21" xfId="0" applyFont="1" applyFill="1" applyBorder="1"/>
    <xf numFmtId="0" fontId="6" fillId="0" borderId="0" xfId="0" applyFont="1" applyFill="1" applyAlignment="1">
      <alignment vertical="top" wrapText="1"/>
    </xf>
    <xf numFmtId="0" fontId="7" fillId="0" borderId="0" xfId="0" applyFont="1" applyFill="1" applyBorder="1"/>
    <xf numFmtId="0" fontId="9" fillId="0" borderId="0" xfId="0" applyFont="1" applyFill="1"/>
    <xf numFmtId="165" fontId="0" fillId="0" borderId="0" xfId="0" applyNumberFormat="1" applyFill="1"/>
    <xf numFmtId="165" fontId="9" fillId="0" borderId="0" xfId="0" applyNumberFormat="1" applyFont="1" applyFill="1"/>
    <xf numFmtId="0" fontId="19" fillId="0" borderId="0" xfId="0" applyFont="1" applyFill="1" applyAlignment="1">
      <alignment horizontal="left"/>
    </xf>
    <xf numFmtId="0" fontId="6" fillId="0" borderId="0" xfId="0" applyFont="1" applyFill="1" applyAlignment="1">
      <alignment vertical="center"/>
    </xf>
    <xf numFmtId="0" fontId="6" fillId="0" borderId="0" xfId="0" applyFont="1" applyFill="1" applyAlignment="1">
      <alignment vertical="center" wrapText="1"/>
    </xf>
    <xf numFmtId="0" fontId="6" fillId="0" borderId="2" xfId="0" applyFont="1" applyFill="1" applyBorder="1" applyAlignment="1">
      <alignment horizontal="center" vertical="center" wrapText="1"/>
    </xf>
    <xf numFmtId="0" fontId="40" fillId="0" borderId="2" xfId="0" applyFont="1" applyFill="1" applyBorder="1"/>
    <xf numFmtId="0" fontId="6" fillId="0" borderId="2" xfId="0" applyFont="1" applyFill="1" applyBorder="1" applyAlignment="1">
      <alignment horizontal="left"/>
    </xf>
    <xf numFmtId="165" fontId="6" fillId="0" borderId="2" xfId="2" applyNumberFormat="1" applyFont="1" applyFill="1" applyBorder="1" applyAlignment="1"/>
    <xf numFmtId="165" fontId="6" fillId="0" borderId="2" xfId="2" applyNumberFormat="1" applyFont="1" applyFill="1" applyBorder="1" applyAlignment="1">
      <alignment wrapText="1"/>
    </xf>
    <xf numFmtId="165" fontId="7" fillId="0" borderId="2" xfId="0" applyNumberFormat="1" applyFont="1" applyFill="1" applyBorder="1"/>
    <xf numFmtId="0" fontId="6" fillId="0" borderId="0" xfId="0" applyFont="1" applyFill="1" applyAlignment="1">
      <alignment horizontal="left" vertical="top" wrapText="1"/>
    </xf>
    <xf numFmtId="0" fontId="7" fillId="0" borderId="2" xfId="0" applyFont="1" applyFill="1" applyBorder="1" applyAlignment="1">
      <alignment horizontal="right"/>
    </xf>
    <xf numFmtId="165" fontId="7" fillId="0" borderId="2" xfId="2" applyNumberFormat="1" applyFont="1" applyFill="1" applyBorder="1" applyAlignment="1"/>
    <xf numFmtId="0" fontId="8" fillId="0" borderId="0" xfId="0" applyFont="1" applyFill="1" applyBorder="1" applyAlignment="1" applyProtection="1">
      <alignment horizontal="left"/>
    </xf>
    <xf numFmtId="1" fontId="6" fillId="0" borderId="6" xfId="0" applyNumberFormat="1" applyFont="1" applyFill="1" applyBorder="1" applyAlignment="1">
      <alignment horizontal="left" vertical="center" wrapText="1"/>
    </xf>
    <xf numFmtId="0" fontId="7" fillId="0" borderId="5" xfId="0" applyFont="1" applyFill="1" applyBorder="1" applyAlignment="1">
      <alignment horizontal="left" vertical="center"/>
    </xf>
    <xf numFmtId="165" fontId="7" fillId="0" borderId="4" xfId="2" applyNumberFormat="1" applyFont="1" applyFill="1" applyBorder="1" applyAlignment="1">
      <alignment horizontal="left"/>
    </xf>
    <xf numFmtId="165" fontId="7" fillId="0" borderId="4" xfId="2" applyNumberFormat="1" applyFont="1" applyFill="1" applyBorder="1" applyAlignment="1">
      <alignment horizontal="left" wrapText="1"/>
    </xf>
    <xf numFmtId="1" fontId="7" fillId="0" borderId="4" xfId="2" applyNumberFormat="1" applyFont="1" applyFill="1" applyBorder="1" applyAlignment="1">
      <alignment horizontal="left"/>
    </xf>
    <xf numFmtId="1" fontId="7" fillId="0" borderId="4" xfId="2" applyNumberFormat="1" applyFont="1" applyFill="1" applyBorder="1" applyAlignment="1">
      <alignment horizontal="left" wrapText="1"/>
    </xf>
    <xf numFmtId="165" fontId="7" fillId="0" borderId="0" xfId="0" applyNumberFormat="1" applyFont="1" applyFill="1"/>
    <xf numFmtId="165" fontId="7" fillId="0" borderId="4" xfId="2" applyNumberFormat="1" applyFont="1" applyFill="1" applyBorder="1"/>
    <xf numFmtId="0" fontId="7" fillId="0" borderId="4" xfId="0" applyFont="1" applyFill="1" applyBorder="1"/>
    <xf numFmtId="0" fontId="6" fillId="0" borderId="4" xfId="0" applyFont="1" applyFill="1" applyBorder="1"/>
    <xf numFmtId="0" fontId="40" fillId="0" borderId="0" xfId="0" applyFont="1" applyFill="1"/>
    <xf numFmtId="0" fontId="0" fillId="0" borderId="0" xfId="0" applyFill="1" applyAlignment="1">
      <alignment horizontal="left"/>
    </xf>
    <xf numFmtId="0" fontId="6" fillId="0" borderId="1"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6" fillId="0" borderId="6" xfId="0" applyFont="1" applyFill="1" applyBorder="1" applyAlignment="1">
      <alignment horizontal="left" vertical="center"/>
    </xf>
    <xf numFmtId="0" fontId="6" fillId="0" borderId="11" xfId="0" applyFont="1" applyFill="1" applyBorder="1" applyAlignment="1">
      <alignment horizontal="left" vertical="center" wrapText="1"/>
    </xf>
    <xf numFmtId="0" fontId="6" fillId="0" borderId="0" xfId="0" applyFont="1" applyFill="1" applyAlignment="1"/>
    <xf numFmtId="0" fontId="6" fillId="0" borderId="5" xfId="0" applyFont="1" applyFill="1" applyBorder="1" applyAlignment="1">
      <alignment horizontal="right" vertical="center" wrapText="1"/>
    </xf>
    <xf numFmtId="165" fontId="7" fillId="0" borderId="12" xfId="2" applyNumberFormat="1" applyFont="1" applyFill="1" applyBorder="1" applyAlignment="1">
      <alignment horizontal="left"/>
    </xf>
    <xf numFmtId="166" fontId="6" fillId="0" borderId="4" xfId="2" applyNumberFormat="1" applyFont="1" applyFill="1" applyBorder="1" applyAlignment="1">
      <alignment wrapText="1"/>
    </xf>
    <xf numFmtId="0" fontId="20" fillId="0" borderId="0" xfId="0" applyFont="1" applyFill="1"/>
    <xf numFmtId="0" fontId="19" fillId="0" borderId="0" xfId="0" applyFont="1" applyFill="1"/>
    <xf numFmtId="0" fontId="7" fillId="0" borderId="0" xfId="0" applyFont="1" applyFill="1" applyAlignment="1"/>
    <xf numFmtId="165" fontId="0" fillId="0" borderId="0" xfId="0" applyNumberFormat="1" applyFill="1" applyAlignment="1">
      <alignment horizontal="left"/>
    </xf>
    <xf numFmtId="0" fontId="38" fillId="8" borderId="0" xfId="0" applyFont="1" applyFill="1" applyBorder="1" applyAlignment="1">
      <alignment horizontal="left" vertical="center"/>
    </xf>
    <xf numFmtId="0" fontId="9" fillId="14" borderId="0" xfId="0" applyFont="1" applyFill="1"/>
    <xf numFmtId="0" fontId="0" fillId="14" borderId="0" xfId="0" applyFill="1"/>
    <xf numFmtId="0" fontId="7" fillId="14" borderId="0" xfId="0" applyFont="1" applyFill="1"/>
    <xf numFmtId="0" fontId="56" fillId="14" borderId="0" xfId="0" applyFont="1" applyFill="1"/>
    <xf numFmtId="0" fontId="57" fillId="14" borderId="0" xfId="0" applyFont="1" applyFill="1"/>
    <xf numFmtId="0" fontId="12" fillId="14" borderId="0" xfId="0" applyFont="1" applyFill="1"/>
    <xf numFmtId="0" fontId="12" fillId="0" borderId="0" xfId="0" applyFont="1" applyFill="1"/>
    <xf numFmtId="0" fontId="6" fillId="15" borderId="0" xfId="0" applyFont="1" applyFill="1" applyAlignment="1" applyProtection="1">
      <alignment vertical="center"/>
    </xf>
    <xf numFmtId="0" fontId="6" fillId="15" borderId="0" xfId="0" applyFont="1" applyFill="1" applyAlignment="1" applyProtection="1">
      <alignment vertical="center" wrapText="1"/>
    </xf>
    <xf numFmtId="0" fontId="8" fillId="15" borderId="0" xfId="0" applyFont="1" applyFill="1" applyBorder="1" applyAlignment="1" applyProtection="1">
      <alignment vertical="center"/>
    </xf>
    <xf numFmtId="0" fontId="7" fillId="15" borderId="0" xfId="0" applyFont="1" applyFill="1" applyAlignment="1" applyProtection="1">
      <alignment vertical="center"/>
    </xf>
    <xf numFmtId="0" fontId="7" fillId="15" borderId="0" xfId="0" applyFont="1" applyFill="1"/>
    <xf numFmtId="0" fontId="6" fillId="15" borderId="0" xfId="0" applyFont="1" applyFill="1" applyAlignment="1">
      <alignment wrapText="1"/>
    </xf>
    <xf numFmtId="0" fontId="8" fillId="15" borderId="0" xfId="0" applyFont="1" applyFill="1" applyBorder="1" applyAlignment="1" applyProtection="1"/>
    <xf numFmtId="0" fontId="7" fillId="15" borderId="0" xfId="0" applyFont="1" applyFill="1" applyAlignment="1" applyProtection="1"/>
    <xf numFmtId="0" fontId="6" fillId="15" borderId="0" xfId="0" applyFont="1" applyFill="1" applyAlignment="1" applyProtection="1">
      <alignment wrapText="1"/>
    </xf>
    <xf numFmtId="0" fontId="7" fillId="15" borderId="0" xfId="0" applyFont="1" applyFill="1" applyAlignment="1">
      <alignment vertical="center"/>
    </xf>
    <xf numFmtId="0" fontId="0" fillId="15" borderId="0" xfId="0" applyFill="1"/>
    <xf numFmtId="165" fontId="7" fillId="15" borderId="0" xfId="0" applyNumberFormat="1" applyFont="1" applyFill="1"/>
    <xf numFmtId="0" fontId="12" fillId="15" borderId="0" xfId="0" applyFont="1" applyFill="1"/>
    <xf numFmtId="0" fontId="12" fillId="15" borderId="0" xfId="0" applyFont="1" applyFill="1" applyAlignment="1">
      <alignment wrapText="1"/>
    </xf>
    <xf numFmtId="0" fontId="9" fillId="15" borderId="0" xfId="0" applyFont="1" applyFill="1"/>
    <xf numFmtId="0" fontId="7" fillId="15" borderId="0" xfId="0" applyFont="1" applyFill="1" applyAlignment="1">
      <alignment horizontal="left" vertical="top"/>
    </xf>
    <xf numFmtId="0" fontId="6" fillId="15" borderId="0" xfId="0" applyFont="1" applyFill="1" applyAlignment="1">
      <alignment horizontal="left" vertical="top" wrapText="1"/>
    </xf>
    <xf numFmtId="0" fontId="12" fillId="2" borderId="0" xfId="0" applyFont="1" applyFill="1"/>
    <xf numFmtId="0" fontId="7" fillId="3" borderId="0" xfId="0" applyFont="1" applyFill="1" applyAlignment="1" applyProtection="1"/>
    <xf numFmtId="0" fontId="7" fillId="3" borderId="0" xfId="0" applyFont="1" applyFill="1"/>
    <xf numFmtId="0" fontId="7" fillId="3" borderId="0" xfId="0" applyFont="1" applyFill="1" applyAlignment="1">
      <alignment vertical="top"/>
    </xf>
    <xf numFmtId="0" fontId="6" fillId="3" borderId="0" xfId="0" applyFont="1" applyFill="1" applyAlignment="1">
      <alignment wrapText="1"/>
    </xf>
    <xf numFmtId="0" fontId="7" fillId="3" borderId="0" xfId="0" applyFont="1" applyFill="1" applyAlignment="1">
      <alignment horizontal="left" vertical="top"/>
    </xf>
    <xf numFmtId="0" fontId="6" fillId="3" borderId="0" xfId="0" applyFont="1" applyFill="1" applyAlignment="1">
      <alignment horizontal="left" vertical="top" wrapText="1"/>
    </xf>
    <xf numFmtId="0" fontId="53" fillId="10" borderId="0" xfId="0" applyFont="1" applyFill="1" applyAlignment="1">
      <alignment vertical="center"/>
    </xf>
    <xf numFmtId="165" fontId="58" fillId="0" borderId="0" xfId="2" applyNumberFormat="1" applyFont="1" applyFill="1" applyBorder="1" applyAlignment="1">
      <alignment horizontal="left"/>
    </xf>
    <xf numFmtId="165" fontId="58" fillId="0" borderId="0" xfId="2" applyNumberFormat="1" applyFont="1" applyFill="1" applyBorder="1" applyAlignment="1">
      <alignment horizontal="right"/>
    </xf>
    <xf numFmtId="165" fontId="59" fillId="0" borderId="0" xfId="2" applyNumberFormat="1" applyFont="1" applyFill="1" applyBorder="1" applyAlignment="1">
      <alignment horizontal="right"/>
    </xf>
    <xf numFmtId="165" fontId="58" fillId="0" borderId="0" xfId="2" applyNumberFormat="1" applyFont="1" applyFill="1" applyAlignment="1" applyProtection="1">
      <alignment horizontal="right"/>
    </xf>
    <xf numFmtId="165" fontId="60" fillId="0" borderId="0" xfId="2" applyNumberFormat="1" applyFont="1" applyFill="1" applyBorder="1" applyAlignment="1">
      <alignment horizontal="left"/>
    </xf>
    <xf numFmtId="165" fontId="60" fillId="0" borderId="0" xfId="2" applyNumberFormat="1" applyFont="1" applyFill="1" applyBorder="1" applyAlignment="1">
      <alignment horizontal="right"/>
    </xf>
    <xf numFmtId="165" fontId="61" fillId="0" borderId="0" xfId="2" applyNumberFormat="1" applyFont="1" applyFill="1" applyBorder="1" applyAlignment="1">
      <alignment horizontal="right"/>
    </xf>
    <xf numFmtId="165" fontId="60" fillId="0" borderId="0" xfId="2" applyNumberFormat="1" applyFont="1" applyFill="1" applyAlignment="1" applyProtection="1">
      <alignment horizontal="right"/>
    </xf>
    <xf numFmtId="0" fontId="28" fillId="10" borderId="0" xfId="0" applyFont="1" applyFill="1"/>
    <xf numFmtId="0" fontId="36" fillId="10" borderId="0" xfId="5" applyFont="1" applyFill="1" applyBorder="1" applyAlignment="1" applyProtection="1">
      <alignment vertical="center"/>
    </xf>
    <xf numFmtId="0" fontId="35" fillId="10" borderId="0" xfId="4" applyFont="1" applyFill="1" applyBorder="1" applyAlignment="1" applyProtection="1">
      <alignment vertical="center"/>
    </xf>
    <xf numFmtId="0" fontId="35" fillId="10" borderId="0" xfId="0" applyFont="1" applyFill="1"/>
    <xf numFmtId="0" fontId="50" fillId="10" borderId="0" xfId="0" applyFont="1" applyFill="1"/>
    <xf numFmtId="0" fontId="38" fillId="10" borderId="0" xfId="0" applyFont="1" applyFill="1" applyAlignment="1" applyProtection="1">
      <alignment vertical="center"/>
    </xf>
    <xf numFmtId="0" fontId="47" fillId="10" borderId="0" xfId="0" applyFont="1" applyFill="1" applyAlignment="1">
      <alignment vertical="center"/>
    </xf>
    <xf numFmtId="0" fontId="53" fillId="0" borderId="0" xfId="0" applyFont="1" applyFill="1" applyAlignment="1">
      <alignment vertical="center"/>
    </xf>
    <xf numFmtId="0" fontId="54" fillId="0" borderId="0" xfId="4" applyFont="1" applyFill="1" applyBorder="1" applyAlignment="1" applyProtection="1">
      <alignment vertical="center"/>
    </xf>
    <xf numFmtId="9" fontId="53" fillId="0" borderId="0" xfId="3" applyFont="1" applyFill="1" applyAlignment="1">
      <alignment vertical="center"/>
    </xf>
    <xf numFmtId="165" fontId="53" fillId="0" borderId="0" xfId="2" applyNumberFormat="1" applyFont="1" applyFill="1" applyAlignment="1">
      <alignment vertical="center" wrapText="1"/>
    </xf>
    <xf numFmtId="167" fontId="53" fillId="0" borderId="0" xfId="3" applyNumberFormat="1" applyFont="1" applyFill="1" applyAlignment="1">
      <alignment vertical="center"/>
    </xf>
    <xf numFmtId="165" fontId="53" fillId="0" borderId="0" xfId="2" applyNumberFormat="1" applyFont="1" applyFill="1" applyAlignment="1">
      <alignment vertical="center"/>
    </xf>
    <xf numFmtId="0" fontId="49" fillId="0" borderId="0" xfId="4" applyFont="1" applyFill="1" applyBorder="1" applyAlignment="1" applyProtection="1">
      <alignment vertical="center"/>
    </xf>
    <xf numFmtId="9" fontId="48" fillId="0" borderId="0" xfId="3" applyFont="1" applyFill="1" applyAlignment="1">
      <alignment vertical="center"/>
    </xf>
    <xf numFmtId="165" fontId="48" fillId="0" borderId="0" xfId="2" applyNumberFormat="1" applyFont="1" applyFill="1" applyAlignment="1">
      <alignment vertical="center" wrapText="1"/>
    </xf>
    <xf numFmtId="0" fontId="48" fillId="0" borderId="0" xfId="0" applyFont="1" applyFill="1" applyAlignment="1">
      <alignment vertical="center"/>
    </xf>
    <xf numFmtId="167" fontId="48" fillId="0" borderId="0" xfId="3" applyNumberFormat="1" applyFont="1" applyFill="1" applyAlignment="1">
      <alignment vertical="center"/>
    </xf>
    <xf numFmtId="165" fontId="48" fillId="0" borderId="0" xfId="2" applyNumberFormat="1" applyFont="1" applyFill="1" applyAlignment="1">
      <alignment vertical="center"/>
    </xf>
    <xf numFmtId="165" fontId="62" fillId="0" borderId="0" xfId="2" applyNumberFormat="1" applyFont="1" applyFill="1" applyBorder="1" applyAlignment="1">
      <alignment horizontal="left"/>
    </xf>
    <xf numFmtId="165" fontId="62" fillId="0" borderId="0" xfId="2" applyNumberFormat="1" applyFont="1" applyFill="1" applyBorder="1" applyAlignment="1">
      <alignment horizontal="right"/>
    </xf>
    <xf numFmtId="165" fontId="63" fillId="0" borderId="0" xfId="2" applyNumberFormat="1" applyFont="1" applyFill="1" applyBorder="1" applyAlignment="1">
      <alignment horizontal="right"/>
    </xf>
    <xf numFmtId="166" fontId="63" fillId="0" borderId="0" xfId="2" applyNumberFormat="1" applyFont="1" applyFill="1" applyBorder="1" applyAlignment="1">
      <alignment horizontal="right"/>
    </xf>
    <xf numFmtId="165" fontId="62" fillId="0" borderId="0" xfId="2" applyNumberFormat="1" applyFont="1" applyFill="1" applyAlignment="1" applyProtection="1">
      <alignment horizontal="right"/>
    </xf>
    <xf numFmtId="0" fontId="62" fillId="0" borderId="0" xfId="0" applyFont="1" applyFill="1" applyAlignment="1" applyProtection="1">
      <alignment vertical="center"/>
    </xf>
    <xf numFmtId="166" fontId="59" fillId="0" borderId="0" xfId="2" applyNumberFormat="1" applyFont="1" applyFill="1" applyBorder="1" applyAlignment="1">
      <alignment horizontal="right"/>
    </xf>
    <xf numFmtId="0" fontId="58" fillId="0" borderId="0" xfId="0" applyFont="1" applyFill="1" applyAlignment="1" applyProtection="1">
      <alignment vertical="center"/>
    </xf>
    <xf numFmtId="0" fontId="46" fillId="16" borderId="0" xfId="0" applyFont="1" applyFill="1" applyBorder="1" applyAlignment="1" applyProtection="1">
      <alignment horizontal="left" vertical="center" wrapText="1" indent="1"/>
    </xf>
    <xf numFmtId="166" fontId="22" fillId="9" borderId="0" xfId="2" applyNumberFormat="1" applyFont="1" applyFill="1" applyBorder="1" applyAlignment="1" applyProtection="1">
      <alignment vertical="center"/>
      <protection locked="0"/>
    </xf>
    <xf numFmtId="166" fontId="22" fillId="9" borderId="0" xfId="2" applyNumberFormat="1" applyFont="1" applyFill="1" applyBorder="1" applyProtection="1">
      <protection locked="0"/>
    </xf>
    <xf numFmtId="165" fontId="22" fillId="9" borderId="0" xfId="2" applyNumberFormat="1" applyFont="1" applyFill="1" applyBorder="1" applyAlignment="1" applyProtection="1">
      <alignment horizontal="right"/>
      <protection locked="0"/>
    </xf>
    <xf numFmtId="165" fontId="22" fillId="9" borderId="0" xfId="2" applyNumberFormat="1" applyFont="1" applyFill="1" applyBorder="1" applyAlignment="1" applyProtection="1">
      <alignment horizontal="center" vertical="center"/>
      <protection locked="0"/>
    </xf>
    <xf numFmtId="165" fontId="22" fillId="9" borderId="0" xfId="2" applyNumberFormat="1" applyFont="1" applyFill="1" applyBorder="1" applyAlignment="1" applyProtection="1">
      <alignment vertical="center"/>
      <protection locked="0"/>
    </xf>
    <xf numFmtId="165" fontId="22" fillId="9" borderId="0" xfId="2" applyNumberFormat="1" applyFont="1" applyFill="1" applyBorder="1" applyAlignment="1" applyProtection="1">
      <protection locked="0"/>
    </xf>
    <xf numFmtId="166" fontId="22" fillId="9" borderId="0" xfId="2" applyNumberFormat="1" applyFont="1" applyFill="1" applyBorder="1" applyAlignment="1" applyProtection="1">
      <protection locked="0"/>
    </xf>
    <xf numFmtId="166" fontId="7" fillId="2" borderId="0" xfId="2" applyNumberFormat="1" applyFont="1" applyFill="1" applyBorder="1" applyAlignment="1" applyProtection="1">
      <alignment vertical="center"/>
      <protection locked="0"/>
    </xf>
    <xf numFmtId="166" fontId="7" fillId="2" borderId="0" xfId="2" applyNumberFormat="1" applyFont="1" applyFill="1" applyBorder="1" applyProtection="1">
      <protection locked="0"/>
    </xf>
    <xf numFmtId="165" fontId="7" fillId="2" borderId="0" xfId="2" applyNumberFormat="1" applyFont="1" applyFill="1" applyBorder="1" applyAlignment="1" applyProtection="1">
      <alignment horizontal="right"/>
      <protection locked="0"/>
    </xf>
    <xf numFmtId="165"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vertical="center"/>
      <protection locked="0"/>
    </xf>
    <xf numFmtId="165" fontId="7" fillId="2" borderId="0" xfId="2" applyNumberFormat="1" applyFont="1" applyFill="1" applyBorder="1" applyAlignment="1" applyProtection="1">
      <protection locked="0"/>
    </xf>
    <xf numFmtId="166" fontId="7" fillId="2" borderId="0" xfId="2" applyNumberFormat="1" applyFont="1" applyFill="1" applyBorder="1" applyAlignment="1" applyProtection="1">
      <protection locked="0"/>
    </xf>
    <xf numFmtId="166" fontId="7" fillId="2" borderId="0" xfId="2" applyNumberFormat="1" applyFont="1" applyFill="1" applyBorder="1" applyAlignment="1" applyProtection="1">
      <alignment horizontal="left" vertical="center"/>
      <protection locked="0"/>
    </xf>
    <xf numFmtId="166" fontId="13" fillId="2" borderId="0" xfId="2" applyNumberFormat="1" applyFont="1" applyFill="1" applyBorder="1" applyAlignment="1" applyProtection="1">
      <alignment horizontal="left"/>
      <protection locked="0"/>
    </xf>
    <xf numFmtId="166" fontId="7" fillId="2" borderId="0" xfId="2" applyNumberFormat="1" applyFont="1" applyFill="1" applyBorder="1" applyAlignment="1" applyProtection="1">
      <alignment horizontal="left"/>
      <protection locked="0"/>
    </xf>
    <xf numFmtId="165" fontId="7" fillId="2" borderId="0" xfId="2" applyNumberFormat="1" applyFont="1" applyFill="1" applyBorder="1" applyAlignment="1" applyProtection="1">
      <alignment horizontal="right" vertical="center"/>
      <protection locked="0"/>
    </xf>
    <xf numFmtId="165" fontId="7" fillId="2" borderId="0" xfId="2" applyNumberFormat="1" applyFont="1" applyFill="1" applyBorder="1" applyAlignment="1" applyProtection="1">
      <alignment horizontal="left"/>
      <protection locked="0"/>
    </xf>
    <xf numFmtId="166" fontId="22" fillId="10" borderId="0" xfId="2" applyNumberFormat="1" applyFont="1" applyFill="1" applyBorder="1" applyAlignment="1" applyProtection="1">
      <alignment horizontal="left"/>
      <protection locked="0"/>
    </xf>
    <xf numFmtId="166" fontId="22" fillId="10" borderId="22" xfId="2" applyNumberFormat="1" applyFont="1" applyFill="1" applyBorder="1" applyAlignment="1" applyProtection="1">
      <alignment horizontal="left"/>
      <protection locked="0"/>
    </xf>
    <xf numFmtId="166" fontId="13" fillId="0" borderId="0" xfId="2" applyNumberFormat="1" applyFont="1" applyFill="1" applyBorder="1" applyAlignment="1" applyProtection="1">
      <alignment horizontal="left"/>
      <protection locked="0"/>
    </xf>
    <xf numFmtId="166" fontId="23" fillId="11" borderId="10" xfId="2" applyNumberFormat="1" applyFont="1" applyFill="1" applyBorder="1" applyAlignment="1" applyProtection="1">
      <alignment horizontal="left"/>
      <protection locked="0"/>
    </xf>
    <xf numFmtId="166" fontId="22" fillId="11" borderId="10" xfId="2" applyNumberFormat="1" applyFont="1" applyFill="1" applyBorder="1" applyProtection="1">
      <protection locked="0"/>
    </xf>
    <xf numFmtId="166" fontId="22" fillId="11" borderId="10" xfId="2" applyNumberFormat="1" applyFont="1" applyFill="1" applyBorder="1" applyAlignment="1" applyProtection="1">
      <alignment horizontal="left"/>
      <protection locked="0"/>
    </xf>
    <xf numFmtId="166" fontId="7" fillId="2" borderId="8" xfId="2" applyNumberFormat="1" applyFont="1" applyFill="1" applyBorder="1" applyAlignment="1" applyProtection="1">
      <alignment horizontal="center" vertical="center"/>
      <protection locked="0"/>
    </xf>
    <xf numFmtId="166"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horizontal="left" vertical="center"/>
      <protection locked="0"/>
    </xf>
    <xf numFmtId="165" fontId="7" fillId="2" borderId="0" xfId="2" applyNumberFormat="1" applyFont="1" applyFill="1" applyBorder="1" applyProtection="1">
      <protection locked="0"/>
    </xf>
    <xf numFmtId="166" fontId="22" fillId="11" borderId="10" xfId="2" applyNumberFormat="1" applyFont="1" applyFill="1" applyBorder="1" applyAlignment="1" applyProtection="1">
      <alignment horizontal="right"/>
      <protection locked="0"/>
    </xf>
    <xf numFmtId="1" fontId="22" fillId="11" borderId="10" xfId="2" applyNumberFormat="1" applyFont="1" applyFill="1" applyBorder="1" applyAlignment="1" applyProtection="1">
      <alignment horizontal="center"/>
      <protection locked="0"/>
    </xf>
    <xf numFmtId="166" fontId="22" fillId="11" borderId="10" xfId="2" applyNumberFormat="1" applyFont="1" applyFill="1" applyBorder="1" applyAlignment="1" applyProtection="1">
      <alignment horizontal="center"/>
      <protection locked="0"/>
    </xf>
    <xf numFmtId="166" fontId="7" fillId="2" borderId="0" xfId="2" applyNumberFormat="1" applyFont="1" applyFill="1" applyBorder="1" applyAlignment="1" applyProtection="1">
      <alignment horizontal="center"/>
      <protection locked="0"/>
    </xf>
    <xf numFmtId="166" fontId="15" fillId="2" borderId="0" xfId="2" applyNumberFormat="1" applyFont="1" applyFill="1" applyBorder="1" applyAlignment="1" applyProtection="1">
      <alignment horizontal="left"/>
      <protection locked="0"/>
    </xf>
    <xf numFmtId="166" fontId="7" fillId="0" borderId="0" xfId="2" applyNumberFormat="1" applyFont="1" applyBorder="1" applyProtection="1">
      <protection locked="0"/>
    </xf>
    <xf numFmtId="166" fontId="24" fillId="8" borderId="0" xfId="2" applyNumberFormat="1" applyFont="1" applyFill="1" applyBorder="1" applyAlignment="1" applyProtection="1">
      <alignment vertical="center"/>
      <protection locked="0"/>
    </xf>
    <xf numFmtId="166" fontId="24" fillId="8" borderId="0" xfId="2" applyNumberFormat="1" applyFont="1" applyFill="1" applyBorder="1" applyProtection="1">
      <protection locked="0"/>
    </xf>
    <xf numFmtId="165" fontId="24" fillId="8" borderId="0" xfId="2" applyNumberFormat="1" applyFont="1" applyFill="1" applyBorder="1" applyProtection="1">
      <protection locked="0"/>
    </xf>
    <xf numFmtId="165" fontId="24" fillId="8" borderId="0" xfId="2" applyNumberFormat="1" applyFont="1" applyFill="1" applyBorder="1" applyAlignment="1" applyProtection="1">
      <alignment horizontal="center"/>
      <protection locked="0"/>
    </xf>
    <xf numFmtId="166" fontId="24" fillId="8" borderId="0" xfId="2" applyNumberFormat="1" applyFont="1" applyFill="1" applyBorder="1" applyAlignment="1" applyProtection="1">
      <protection locked="0"/>
    </xf>
    <xf numFmtId="165" fontId="7" fillId="2" borderId="0" xfId="2" applyNumberFormat="1" applyFont="1" applyFill="1" applyBorder="1" applyAlignment="1" applyProtection="1">
      <alignment horizontal="center"/>
      <protection locked="0"/>
    </xf>
    <xf numFmtId="166" fontId="7" fillId="2" borderId="20" xfId="2" applyNumberFormat="1" applyFont="1" applyFill="1" applyBorder="1" applyAlignment="1" applyProtection="1">
      <alignment vertical="center"/>
      <protection locked="0"/>
    </xf>
    <xf numFmtId="166" fontId="22" fillId="8" borderId="0" xfId="2" applyNumberFormat="1" applyFont="1" applyFill="1" applyBorder="1" applyAlignment="1" applyProtection="1">
      <alignment horizontal="left"/>
      <protection locked="0"/>
    </xf>
    <xf numFmtId="166" fontId="22" fillId="8" borderId="0" xfId="2" applyNumberFormat="1" applyFont="1" applyFill="1" applyBorder="1" applyProtection="1">
      <protection locked="0"/>
    </xf>
    <xf numFmtId="166" fontId="22" fillId="8" borderId="20" xfId="2" applyNumberFormat="1" applyFont="1" applyFill="1" applyBorder="1" applyAlignment="1" applyProtection="1">
      <alignment horizontal="left"/>
      <protection locked="0"/>
    </xf>
    <xf numFmtId="166" fontId="22" fillId="8" borderId="0" xfId="2" applyNumberFormat="1" applyFont="1" applyFill="1" applyBorder="1" applyAlignment="1" applyProtection="1">
      <alignment horizontal="right"/>
      <protection locked="0"/>
    </xf>
    <xf numFmtId="166" fontId="22" fillId="8" borderId="19" xfId="2" applyNumberFormat="1" applyFont="1" applyFill="1" applyBorder="1" applyAlignment="1" applyProtection="1">
      <alignment horizontal="left"/>
      <protection locked="0"/>
    </xf>
    <xf numFmtId="1" fontId="22" fillId="8" borderId="0" xfId="2" applyNumberFormat="1" applyFont="1" applyFill="1" applyBorder="1" applyAlignment="1" applyProtection="1">
      <alignment horizontal="center"/>
      <protection locked="0"/>
    </xf>
    <xf numFmtId="166" fontId="22" fillId="8" borderId="0" xfId="2" applyNumberFormat="1" applyFont="1" applyFill="1" applyBorder="1" applyAlignment="1" applyProtection="1">
      <alignment horizontal="center"/>
      <protection locked="0"/>
    </xf>
    <xf numFmtId="166" fontId="22" fillId="8" borderId="18" xfId="2" applyNumberFormat="1" applyFont="1" applyFill="1" applyBorder="1" applyAlignment="1" applyProtection="1">
      <alignment horizontal="left"/>
      <protection locked="0"/>
    </xf>
    <xf numFmtId="166" fontId="22" fillId="8" borderId="18" xfId="2" applyNumberFormat="1" applyFont="1" applyFill="1" applyBorder="1" applyAlignment="1" applyProtection="1">
      <alignment horizontal="right"/>
      <protection locked="0"/>
    </xf>
    <xf numFmtId="166" fontId="22" fillId="8" borderId="20" xfId="2" applyNumberFormat="1" applyFont="1" applyFill="1" applyBorder="1" applyAlignment="1" applyProtection="1">
      <alignment horizontal="right"/>
      <protection locked="0"/>
    </xf>
    <xf numFmtId="0" fontId="22" fillId="12" borderId="26" xfId="0" applyFont="1" applyFill="1" applyBorder="1" applyAlignment="1" applyProtection="1">
      <alignment horizontal="left" vertical="top"/>
      <protection locked="0"/>
    </xf>
    <xf numFmtId="0" fontId="7" fillId="0" borderId="0" xfId="0" applyFont="1" applyBorder="1" applyProtection="1">
      <protection locked="0"/>
    </xf>
    <xf numFmtId="0" fontId="37" fillId="16" borderId="0" xfId="0" applyFont="1" applyFill="1" applyBorder="1" applyAlignment="1">
      <alignment horizontal="left" vertical="center"/>
    </xf>
    <xf numFmtId="165" fontId="37" fillId="16" borderId="0" xfId="2" applyNumberFormat="1" applyFont="1" applyFill="1" applyBorder="1" applyAlignment="1">
      <alignment vertical="center"/>
    </xf>
    <xf numFmtId="3" fontId="45" fillId="16" borderId="25" xfId="0" applyNumberFormat="1" applyFont="1" applyFill="1" applyBorder="1"/>
    <xf numFmtId="165" fontId="45" fillId="16" borderId="25" xfId="2" applyNumberFormat="1" applyFont="1" applyFill="1" applyBorder="1"/>
    <xf numFmtId="168" fontId="37" fillId="16" borderId="0" xfId="0" applyNumberFormat="1" applyFont="1" applyFill="1" applyBorder="1" applyAlignment="1">
      <alignment vertical="center"/>
    </xf>
    <xf numFmtId="9" fontId="44" fillId="16" borderId="24" xfId="0" applyNumberFormat="1" applyFont="1" applyFill="1" applyBorder="1" applyAlignment="1">
      <alignment vertical="center"/>
    </xf>
    <xf numFmtId="165" fontId="44" fillId="16" borderId="24" xfId="2" applyNumberFormat="1" applyFont="1" applyFill="1" applyBorder="1" applyAlignment="1">
      <alignment horizontal="right" vertical="center"/>
    </xf>
    <xf numFmtId="166" fontId="23" fillId="8" borderId="0" xfId="2" applyNumberFormat="1" applyFont="1" applyFill="1" applyBorder="1" applyAlignment="1" applyProtection="1">
      <alignment horizontal="left"/>
    </xf>
    <xf numFmtId="165" fontId="64" fillId="2" borderId="19" xfId="2" applyNumberFormat="1" applyFont="1" applyFill="1" applyBorder="1" applyAlignment="1" applyProtection="1">
      <alignment horizontal="right"/>
      <protection locked="0"/>
    </xf>
    <xf numFmtId="165" fontId="64" fillId="2" borderId="19" xfId="2" applyNumberFormat="1" applyFont="1" applyFill="1" applyBorder="1" applyProtection="1">
      <protection locked="0"/>
    </xf>
    <xf numFmtId="165" fontId="22" fillId="8" borderId="0" xfId="2" applyNumberFormat="1" applyFont="1" applyFill="1" applyBorder="1" applyAlignment="1" applyProtection="1">
      <alignment horizontal="center"/>
      <protection locked="0"/>
    </xf>
    <xf numFmtId="165" fontId="65" fillId="2" borderId="10" xfId="2" applyNumberFormat="1" applyFont="1" applyFill="1" applyBorder="1" applyAlignment="1" applyProtection="1">
      <alignment horizontal="right"/>
      <protection locked="0"/>
    </xf>
    <xf numFmtId="9" fontId="38" fillId="9" borderId="9" xfId="0" applyNumberFormat="1" applyFont="1" applyFill="1" applyBorder="1"/>
    <xf numFmtId="0" fontId="6" fillId="0" borderId="4" xfId="0" applyFont="1" applyBorder="1"/>
    <xf numFmtId="0" fontId="6" fillId="0" borderId="0" xfId="0" applyFont="1" applyFill="1" applyBorder="1" applyAlignment="1">
      <alignment horizontal="right" vertical="center" wrapText="1"/>
    </xf>
    <xf numFmtId="165" fontId="7" fillId="0" borderId="0" xfId="2" applyNumberFormat="1" applyFont="1" applyFill="1" applyBorder="1" applyAlignment="1">
      <alignment horizontal="left"/>
    </xf>
    <xf numFmtId="165" fontId="22" fillId="11" borderId="10" xfId="2" applyNumberFormat="1" applyFont="1" applyFill="1" applyBorder="1" applyAlignment="1" applyProtection="1">
      <alignment horizontal="left"/>
      <protection locked="0"/>
    </xf>
    <xf numFmtId="166" fontId="7" fillId="0" borderId="4" xfId="2" applyNumberFormat="1" applyFont="1" applyFill="1" applyBorder="1"/>
    <xf numFmtId="0" fontId="25" fillId="0" borderId="0" xfId="0" applyFont="1"/>
    <xf numFmtId="0" fontId="67" fillId="0" borderId="0" xfId="0" applyFont="1" applyAlignment="1">
      <alignment vertical="top"/>
    </xf>
    <xf numFmtId="0" fontId="25" fillId="0" borderId="0" xfId="0" applyFont="1" applyAlignment="1">
      <alignment vertical="top" wrapText="1"/>
    </xf>
    <xf numFmtId="0" fontId="25" fillId="0" borderId="0" xfId="0" applyFont="1" applyAlignment="1">
      <alignment vertical="top"/>
    </xf>
    <xf numFmtId="0" fontId="68" fillId="0" borderId="0" xfId="0" applyFont="1" applyAlignment="1">
      <alignment vertical="top" wrapText="1"/>
    </xf>
    <xf numFmtId="165" fontId="25" fillId="0" borderId="0" xfId="2" applyNumberFormat="1" applyFont="1" applyAlignment="1">
      <alignment vertical="top" wrapText="1"/>
    </xf>
    <xf numFmtId="0" fontId="69" fillId="0" borderId="0" xfId="0" applyFont="1"/>
    <xf numFmtId="166" fontId="26" fillId="2" borderId="0" xfId="2" applyNumberFormat="1" applyFont="1" applyFill="1" applyBorder="1" applyAlignment="1" applyProtection="1">
      <alignment horizontal="left" wrapText="1"/>
      <protection locked="0"/>
    </xf>
    <xf numFmtId="166" fontId="6" fillId="2" borderId="10" xfId="2" applyNumberFormat="1" applyFont="1" applyFill="1" applyBorder="1" applyProtection="1">
      <protection locked="0"/>
    </xf>
    <xf numFmtId="0" fontId="0" fillId="0" borderId="0" xfId="0" applyAlignment="1">
      <alignment horizontal="left"/>
    </xf>
    <xf numFmtId="0" fontId="0" fillId="0" borderId="0" xfId="0" applyNumberFormat="1"/>
    <xf numFmtId="166" fontId="25" fillId="0" borderId="0" xfId="2" applyNumberFormat="1" applyFont="1" applyAlignment="1">
      <alignment vertical="top" wrapText="1"/>
    </xf>
    <xf numFmtId="0" fontId="25" fillId="0" borderId="0" xfId="0" applyFont="1" applyAlignment="1">
      <alignment wrapText="1"/>
    </xf>
    <xf numFmtId="0" fontId="7" fillId="2" borderId="0" xfId="0" applyFont="1" applyFill="1" applyProtection="1">
      <protection locked="0"/>
    </xf>
    <xf numFmtId="0" fontId="7" fillId="2" borderId="22" xfId="0" applyFont="1" applyFill="1" applyBorder="1" applyProtection="1">
      <protection locked="0"/>
    </xf>
    <xf numFmtId="0" fontId="13" fillId="2" borderId="0" xfId="0" applyFont="1" applyFill="1" applyProtection="1">
      <protection locked="0"/>
    </xf>
    <xf numFmtId="0" fontId="22" fillId="12" borderId="26" xfId="0" applyFont="1" applyFill="1" applyBorder="1" applyAlignment="1" applyProtection="1">
      <alignment horizontal="left" vertical="top" wrapText="1"/>
      <protection locked="0"/>
    </xf>
    <xf numFmtId="0" fontId="70" fillId="17" borderId="0" xfId="8" applyFont="1" applyFill="1" applyBorder="1" applyAlignment="1">
      <alignment vertical="top" wrapText="1"/>
    </xf>
    <xf numFmtId="0" fontId="70" fillId="18" borderId="0" xfId="8" applyFont="1" applyFill="1" applyBorder="1" applyAlignment="1">
      <alignment vertical="top" wrapText="1"/>
    </xf>
    <xf numFmtId="0" fontId="70" fillId="3" borderId="0" xfId="8" applyFont="1" applyFill="1" applyBorder="1" applyAlignment="1">
      <alignment vertical="top" wrapText="1"/>
    </xf>
    <xf numFmtId="0" fontId="9" fillId="0" borderId="0" xfId="0" applyFont="1" applyAlignment="1">
      <alignment vertical="top" wrapText="1"/>
    </xf>
    <xf numFmtId="0" fontId="11" fillId="0" borderId="0" xfId="0" applyFont="1" applyAlignment="1">
      <alignment vertical="top" wrapText="1"/>
    </xf>
    <xf numFmtId="165" fontId="9" fillId="0" borderId="0" xfId="2" applyNumberFormat="1" applyFont="1" applyAlignment="1">
      <alignment vertical="top" wrapText="1"/>
    </xf>
    <xf numFmtId="166" fontId="9" fillId="0" borderId="0" xfId="2" applyNumberFormat="1" applyFont="1" applyAlignment="1">
      <alignment vertical="top" wrapText="1"/>
    </xf>
    <xf numFmtId="0" fontId="25" fillId="0" borderId="0" xfId="0" applyFont="1" applyBorder="1" applyAlignment="1">
      <alignment vertical="top" wrapText="1"/>
    </xf>
    <xf numFmtId="0" fontId="73" fillId="0" borderId="0" xfId="0" applyFont="1"/>
    <xf numFmtId="0" fontId="73" fillId="0" borderId="0" xfId="0" applyFont="1" applyAlignment="1">
      <alignment horizontal="left"/>
    </xf>
    <xf numFmtId="0" fontId="73" fillId="0" borderId="0" xfId="0" applyFont="1" applyAlignment="1">
      <alignment wrapText="1"/>
    </xf>
    <xf numFmtId="0" fontId="72" fillId="12" borderId="30" xfId="0" applyFont="1" applyFill="1" applyBorder="1" applyAlignment="1">
      <alignment horizontal="left" vertical="top" wrapText="1" indent="1"/>
    </xf>
    <xf numFmtId="165" fontId="71" fillId="18" borderId="28" xfId="8" applyNumberFormat="1" applyFont="1" applyFill="1" applyBorder="1" applyAlignment="1">
      <alignment vertical="top" wrapText="1"/>
    </xf>
    <xf numFmtId="0" fontId="71" fillId="17" borderId="28" xfId="8" applyFont="1" applyFill="1" applyBorder="1" applyAlignment="1">
      <alignment vertical="top" wrapText="1"/>
    </xf>
    <xf numFmtId="0" fontId="71" fillId="18" borderId="28" xfId="8" applyFont="1" applyFill="1" applyBorder="1" applyAlignment="1">
      <alignment vertical="top" wrapText="1"/>
    </xf>
    <xf numFmtId="0" fontId="9" fillId="3" borderId="31" xfId="0" applyFont="1" applyFill="1" applyBorder="1" applyAlignment="1">
      <alignment vertical="top" wrapText="1"/>
    </xf>
    <xf numFmtId="0" fontId="9" fillId="3" borderId="29" xfId="0" applyFont="1" applyFill="1" applyBorder="1" applyAlignment="1">
      <alignment vertical="top" wrapText="1"/>
    </xf>
    <xf numFmtId="165" fontId="9" fillId="3" borderId="29" xfId="2" applyNumberFormat="1" applyFont="1" applyFill="1" applyBorder="1" applyAlignment="1">
      <alignment vertical="top" wrapText="1"/>
    </xf>
    <xf numFmtId="165" fontId="71" fillId="17" borderId="29" xfId="8" applyNumberFormat="1" applyFont="1" applyFill="1" applyBorder="1" applyAlignment="1">
      <alignment vertical="top" wrapText="1"/>
    </xf>
    <xf numFmtId="0" fontId="9" fillId="20" borderId="0" xfId="0" applyFont="1" applyFill="1" applyBorder="1" applyAlignment="1">
      <alignment vertical="top" wrapText="1"/>
    </xf>
    <xf numFmtId="0" fontId="9" fillId="20" borderId="28" xfId="0" applyFont="1" applyFill="1" applyBorder="1" applyAlignment="1">
      <alignment vertical="top" wrapText="1"/>
    </xf>
    <xf numFmtId="165" fontId="9" fillId="20" borderId="28" xfId="2" applyNumberFormat="1" applyFont="1" applyFill="1" applyBorder="1" applyAlignment="1">
      <alignment vertical="top" wrapText="1"/>
    </xf>
    <xf numFmtId="165" fontId="7" fillId="20" borderId="28" xfId="2" applyNumberFormat="1" applyFont="1" applyFill="1" applyBorder="1" applyAlignment="1">
      <alignment vertical="top" wrapText="1"/>
    </xf>
    <xf numFmtId="165" fontId="71" fillId="17" borderId="28" xfId="8" applyNumberFormat="1" applyFont="1" applyFill="1" applyBorder="1" applyAlignment="1">
      <alignment vertical="top" wrapText="1"/>
    </xf>
    <xf numFmtId="0" fontId="9" fillId="3" borderId="0" xfId="0" applyFont="1" applyFill="1" applyBorder="1" applyAlignment="1">
      <alignment vertical="top" wrapText="1"/>
    </xf>
    <xf numFmtId="0" fontId="9" fillId="3" borderId="28" xfId="0" applyFont="1" applyFill="1" applyBorder="1" applyAlignment="1">
      <alignment vertical="top" wrapText="1"/>
    </xf>
    <xf numFmtId="165" fontId="9" fillId="3" borderId="28" xfId="2" applyNumberFormat="1" applyFont="1" applyFill="1" applyBorder="1" applyAlignment="1">
      <alignment vertical="top" wrapText="1"/>
    </xf>
    <xf numFmtId="165" fontId="7" fillId="3" borderId="28" xfId="2" applyNumberFormat="1" applyFont="1" applyFill="1" applyBorder="1" applyAlignment="1">
      <alignment vertical="top" wrapText="1"/>
    </xf>
    <xf numFmtId="165" fontId="71" fillId="19" borderId="28" xfId="8" applyNumberFormat="1" applyFont="1" applyFill="1" applyBorder="1" applyAlignment="1">
      <alignment vertical="top" wrapText="1"/>
    </xf>
    <xf numFmtId="0" fontId="11" fillId="2" borderId="31" xfId="0" applyFont="1" applyFill="1" applyBorder="1" applyAlignment="1">
      <alignment vertical="top" wrapText="1"/>
    </xf>
    <xf numFmtId="0" fontId="11" fillId="2" borderId="29" xfId="0" applyFont="1" applyFill="1" applyBorder="1" applyAlignment="1">
      <alignment vertical="top" wrapText="1"/>
    </xf>
    <xf numFmtId="165" fontId="11" fillId="2" borderId="29" xfId="0" applyNumberFormat="1" applyFont="1" applyFill="1" applyBorder="1" applyAlignment="1">
      <alignment vertical="top" wrapText="1"/>
    </xf>
    <xf numFmtId="165" fontId="71" fillId="18" borderId="0" xfId="8" applyNumberFormat="1" applyFont="1" applyFill="1" applyBorder="1" applyAlignment="1">
      <alignment vertical="top" wrapText="1"/>
    </xf>
    <xf numFmtId="165" fontId="71" fillId="17" borderId="31" xfId="8" applyNumberFormat="1" applyFont="1" applyFill="1" applyBorder="1" applyAlignment="1">
      <alignment vertical="top" wrapText="1"/>
    </xf>
    <xf numFmtId="165" fontId="71" fillId="17" borderId="0" xfId="8" applyNumberFormat="1" applyFont="1" applyFill="1" applyBorder="1" applyAlignment="1">
      <alignment vertical="top" wrapText="1"/>
    </xf>
    <xf numFmtId="0" fontId="22" fillId="12" borderId="33" xfId="0" applyFont="1" applyFill="1" applyBorder="1" applyAlignment="1" applyProtection="1">
      <alignment horizontal="left" vertical="top"/>
      <protection locked="0"/>
    </xf>
    <xf numFmtId="166" fontId="7" fillId="2" borderId="33" xfId="2" applyNumberFormat="1" applyFont="1" applyFill="1" applyBorder="1" applyProtection="1">
      <protection locked="0"/>
    </xf>
    <xf numFmtId="166" fontId="7" fillId="2" borderId="33" xfId="2" applyNumberFormat="1" applyFont="1" applyFill="1" applyBorder="1" applyAlignment="1" applyProtection="1">
      <alignment horizontal="right"/>
      <protection locked="0"/>
    </xf>
    <xf numFmtId="0" fontId="25" fillId="0" borderId="0" xfId="0" applyFont="1" applyProtection="1">
      <protection locked="0"/>
    </xf>
    <xf numFmtId="0" fontId="25" fillId="0" borderId="0" xfId="0" applyFont="1" applyAlignment="1" applyProtection="1">
      <alignment wrapText="1"/>
      <protection locked="0"/>
    </xf>
    <xf numFmtId="0" fontId="25" fillId="2" borderId="0" xfId="0" applyFont="1" applyFill="1" applyProtection="1">
      <protection locked="0"/>
    </xf>
    <xf numFmtId="0" fontId="11" fillId="0" borderId="0" xfId="0" applyFont="1" applyProtection="1">
      <protection locked="0"/>
    </xf>
    <xf numFmtId="0" fontId="25" fillId="0" borderId="32" xfId="0" applyFont="1" applyBorder="1" applyProtection="1">
      <protection locked="0"/>
    </xf>
    <xf numFmtId="0" fontId="11" fillId="0" borderId="0" xfId="0" applyFont="1" applyAlignment="1" applyProtection="1">
      <protection locked="0"/>
    </xf>
    <xf numFmtId="0" fontId="74" fillId="0" borderId="0" xfId="0" applyFont="1" applyAlignment="1" applyProtection="1">
      <alignment vertical="center" wrapText="1"/>
      <protection locked="0"/>
    </xf>
    <xf numFmtId="0" fontId="72" fillId="12" borderId="26" xfId="0" applyFont="1" applyFill="1" applyBorder="1" applyAlignment="1" applyProtection="1">
      <alignment horizontal="left" vertical="top" wrapText="1"/>
      <protection locked="0"/>
    </xf>
    <xf numFmtId="166" fontId="72" fillId="11" borderId="10" xfId="2" applyNumberFormat="1" applyFont="1" applyFill="1" applyBorder="1" applyAlignment="1" applyProtection="1">
      <alignment horizontal="right"/>
      <protection locked="0"/>
    </xf>
    <xf numFmtId="166" fontId="6" fillId="2" borderId="10" xfId="2" applyNumberFormat="1" applyFont="1" applyFill="1" applyBorder="1" applyAlignment="1" applyProtection="1">
      <alignment horizontal="right"/>
      <protection locked="0"/>
    </xf>
    <xf numFmtId="0" fontId="75" fillId="0" borderId="0" xfId="4" applyFont="1" applyFill="1" applyBorder="1" applyAlignment="1" applyProtection="1">
      <alignment vertical="center"/>
    </xf>
    <xf numFmtId="0" fontId="7" fillId="0" borderId="0" xfId="0" applyFont="1" applyFill="1" applyAlignment="1">
      <alignment vertical="center" wrapText="1"/>
    </xf>
    <xf numFmtId="0" fontId="12" fillId="21" borderId="0" xfId="0" applyFont="1" applyFill="1" applyAlignment="1">
      <alignment vertical="center" wrapText="1"/>
    </xf>
    <xf numFmtId="0" fontId="73" fillId="0" borderId="0" xfId="0" pivotButton="1" applyFont="1"/>
    <xf numFmtId="165" fontId="71" fillId="19" borderId="0" xfId="8" applyNumberFormat="1" applyFont="1" applyFill="1" applyBorder="1" applyAlignment="1">
      <alignment vertical="top" wrapText="1"/>
    </xf>
    <xf numFmtId="0" fontId="71" fillId="19" borderId="28" xfId="0" applyFont="1" applyFill="1" applyBorder="1" applyAlignment="1">
      <alignment vertical="top" wrapText="1"/>
    </xf>
    <xf numFmtId="0" fontId="71" fillId="19" borderId="0" xfId="0" applyFont="1" applyFill="1" applyAlignment="1">
      <alignment vertical="top" wrapText="1"/>
    </xf>
    <xf numFmtId="165" fontId="71" fillId="19" borderId="28" xfId="0" applyNumberFormat="1" applyFont="1" applyFill="1" applyBorder="1" applyAlignment="1">
      <alignment vertical="top" wrapText="1"/>
    </xf>
    <xf numFmtId="0" fontId="26" fillId="2" borderId="0" xfId="0" applyFont="1" applyFill="1" applyAlignment="1">
      <alignment vertical="center" wrapText="1"/>
    </xf>
    <xf numFmtId="9" fontId="26" fillId="2" borderId="0" xfId="3" applyFont="1" applyFill="1" applyAlignment="1">
      <alignment vertical="center"/>
    </xf>
    <xf numFmtId="165" fontId="26" fillId="2" borderId="0" xfId="2" applyNumberFormat="1" applyFont="1" applyFill="1" applyAlignment="1">
      <alignment vertical="center" wrapText="1"/>
    </xf>
    <xf numFmtId="0" fontId="26" fillId="2" borderId="0" xfId="0" applyFont="1" applyFill="1" applyAlignment="1">
      <alignment vertical="center"/>
    </xf>
    <xf numFmtId="0" fontId="9" fillId="0" borderId="0" xfId="0" applyFont="1"/>
    <xf numFmtId="165" fontId="9" fillId="0" borderId="0" xfId="2" applyNumberFormat="1" applyFont="1"/>
    <xf numFmtId="0" fontId="7" fillId="0" borderId="0" xfId="0" applyFont="1"/>
    <xf numFmtId="165" fontId="7" fillId="0" borderId="0" xfId="2" applyNumberFormat="1" applyFont="1" applyAlignment="1">
      <alignment vertical="center"/>
    </xf>
    <xf numFmtId="165" fontId="7" fillId="0" borderId="0" xfId="2" applyNumberFormat="1" applyFont="1"/>
    <xf numFmtId="165" fontId="7" fillId="0" borderId="0" xfId="2" applyNumberFormat="1" applyFont="1" applyAlignment="1">
      <alignment horizontal="right" vertical="center"/>
    </xf>
    <xf numFmtId="0" fontId="25" fillId="0" borderId="0" xfId="0" applyFont="1" applyBorder="1" applyProtection="1">
      <protection locked="0"/>
    </xf>
    <xf numFmtId="0" fontId="9" fillId="0" borderId="0" xfId="0" applyFont="1" applyAlignment="1" applyProtection="1">
      <alignment vertical="top" wrapText="1"/>
      <protection locked="0"/>
    </xf>
    <xf numFmtId="0" fontId="25" fillId="0" borderId="0" xfId="0" applyFont="1" applyAlignment="1" applyProtection="1">
      <alignment vertical="center"/>
      <protection locked="0"/>
    </xf>
    <xf numFmtId="0" fontId="74" fillId="0" borderId="0" xfId="0" applyFont="1" applyAlignment="1" applyProtection="1">
      <alignment vertical="center"/>
      <protection locked="0"/>
    </xf>
    <xf numFmtId="165" fontId="73" fillId="0" borderId="0" xfId="0" applyNumberFormat="1" applyFont="1" applyAlignment="1">
      <alignment wrapText="1"/>
    </xf>
    <xf numFmtId="9" fontId="26" fillId="0" borderId="0" xfId="3" applyFont="1" applyFill="1" applyAlignment="1">
      <alignment vertical="center" wrapText="1"/>
    </xf>
    <xf numFmtId="0" fontId="0" fillId="0" borderId="0" xfId="0" applyFill="1" applyAlignment="1">
      <alignment wrapText="1"/>
    </xf>
    <xf numFmtId="0" fontId="54" fillId="0" borderId="0" xfId="4" applyFont="1" applyFill="1" applyBorder="1" applyAlignment="1" applyProtection="1">
      <alignment vertical="center" wrapText="1"/>
    </xf>
    <xf numFmtId="9" fontId="35" fillId="0" borderId="0" xfId="3" applyFont="1" applyFill="1" applyAlignment="1">
      <alignment vertical="center" wrapText="1"/>
    </xf>
    <xf numFmtId="0" fontId="25" fillId="0" borderId="0" xfId="0" applyFont="1" applyFill="1" applyAlignment="1">
      <alignment wrapText="1"/>
    </xf>
    <xf numFmtId="9" fontId="25" fillId="0" borderId="0" xfId="3" applyFont="1" applyFill="1" applyAlignment="1">
      <alignment wrapText="1"/>
    </xf>
    <xf numFmtId="9" fontId="26" fillId="0" borderId="0" xfId="3" applyFont="1" applyFill="1" applyAlignment="1">
      <alignment wrapText="1"/>
    </xf>
    <xf numFmtId="9" fontId="26" fillId="10" borderId="0" xfId="3" applyFont="1" applyFill="1" applyAlignment="1">
      <alignment vertical="center" wrapText="1"/>
    </xf>
    <xf numFmtId="9" fontId="73" fillId="0" borderId="0" xfId="0" applyNumberFormat="1" applyFont="1" applyAlignment="1"/>
    <xf numFmtId="0" fontId="0" fillId="0" borderId="0" xfId="0" applyAlignment="1"/>
    <xf numFmtId="0" fontId="0" fillId="0" borderId="0" xfId="0" applyFill="1" applyAlignment="1"/>
    <xf numFmtId="0" fontId="25" fillId="0" borderId="0" xfId="0" applyFont="1" applyFill="1" applyAlignment="1"/>
    <xf numFmtId="165" fontId="25" fillId="0" borderId="0" xfId="2" applyNumberFormat="1" applyFont="1" applyFill="1" applyAlignment="1"/>
    <xf numFmtId="165" fontId="32" fillId="0" borderId="0" xfId="2" applyNumberFormat="1" applyFont="1" applyFill="1" applyAlignment="1">
      <alignment vertical="center"/>
    </xf>
    <xf numFmtId="0" fontId="74" fillId="2" borderId="0" xfId="0" applyFont="1" applyFill="1" applyAlignment="1" applyProtection="1">
      <alignment wrapText="1"/>
      <protection locked="0"/>
    </xf>
    <xf numFmtId="0" fontId="74" fillId="2" borderId="0" xfId="0" applyFont="1" applyFill="1" applyAlignment="1" applyProtection="1">
      <alignment vertical="center"/>
      <protection locked="0"/>
    </xf>
    <xf numFmtId="0" fontId="11" fillId="2" borderId="0" xfId="0" applyFont="1" applyFill="1" applyProtection="1">
      <protection locked="0"/>
    </xf>
    <xf numFmtId="0" fontId="9" fillId="2" borderId="0" xfId="0" applyFont="1" applyFill="1" applyAlignment="1" applyProtection="1">
      <alignment vertical="top" wrapText="1"/>
      <protection locked="0"/>
    </xf>
    <xf numFmtId="0" fontId="42" fillId="2" borderId="0" xfId="0" applyFont="1" applyFill="1" applyAlignment="1" applyProtection="1">
      <alignment vertical="center"/>
      <protection locked="0"/>
    </xf>
    <xf numFmtId="0" fontId="9" fillId="2" borderId="0" xfId="0" applyFont="1" applyFill="1" applyProtection="1">
      <protection locked="0"/>
    </xf>
    <xf numFmtId="0" fontId="76" fillId="0" borderId="0" xfId="0" applyFont="1" applyAlignment="1">
      <alignment vertical="top"/>
    </xf>
    <xf numFmtId="0" fontId="77" fillId="2" borderId="0" xfId="0" applyFont="1" applyFill="1" applyProtection="1">
      <protection locked="0"/>
    </xf>
    <xf numFmtId="0" fontId="78" fillId="2" borderId="0" xfId="0" applyFont="1" applyFill="1" applyProtection="1">
      <protection locked="0"/>
    </xf>
    <xf numFmtId="0" fontId="7" fillId="2" borderId="0" xfId="0" applyFont="1" applyFill="1" applyAlignment="1" applyProtection="1">
      <alignment wrapText="1"/>
      <protection locked="0"/>
    </xf>
    <xf numFmtId="165" fontId="22" fillId="12" borderId="33" xfId="2" applyNumberFormat="1" applyFont="1" applyFill="1" applyBorder="1" applyAlignment="1" applyProtection="1">
      <alignment horizontal="left" vertical="top"/>
      <protection locked="0"/>
    </xf>
    <xf numFmtId="0" fontId="72" fillId="12" borderId="33" xfId="0" applyFont="1" applyFill="1" applyBorder="1" applyAlignment="1" applyProtection="1">
      <alignment horizontal="left" vertical="top"/>
      <protection locked="0"/>
    </xf>
    <xf numFmtId="9" fontId="22" fillId="12" borderId="33" xfId="3" applyFont="1" applyFill="1" applyBorder="1" applyAlignment="1" applyProtection="1">
      <alignment horizontal="center" vertical="top"/>
      <protection locked="0"/>
    </xf>
    <xf numFmtId="0" fontId="76" fillId="0" borderId="0" xfId="0" applyFont="1" applyAlignment="1" applyProtection="1">
      <alignment wrapText="1"/>
      <protection locked="0"/>
    </xf>
    <xf numFmtId="0" fontId="80" fillId="0" borderId="0" xfId="0" applyFont="1" applyAlignment="1" applyProtection="1">
      <alignment vertical="center"/>
      <protection locked="0"/>
    </xf>
    <xf numFmtId="166" fontId="6" fillId="18" borderId="34" xfId="2" applyNumberFormat="1" applyFont="1" applyFill="1" applyBorder="1" applyAlignment="1" applyProtection="1">
      <alignment horizontal="left"/>
      <protection locked="0"/>
    </xf>
    <xf numFmtId="0" fontId="7" fillId="22" borderId="0" xfId="0" applyFont="1" applyFill="1" applyProtection="1">
      <protection locked="0"/>
    </xf>
    <xf numFmtId="0" fontId="77" fillId="22" borderId="0" xfId="0" applyFont="1" applyFill="1" applyAlignment="1" applyProtection="1">
      <protection locked="0"/>
    </xf>
    <xf numFmtId="0" fontId="25" fillId="22" borderId="0" xfId="0" applyFont="1" applyFill="1" applyProtection="1">
      <protection locked="0"/>
    </xf>
    <xf numFmtId="0" fontId="7" fillId="22" borderId="0" xfId="0" applyFont="1" applyFill="1" applyAlignment="1" applyProtection="1">
      <alignment vertical="center"/>
      <protection locked="0"/>
    </xf>
    <xf numFmtId="0" fontId="81" fillId="22" borderId="0" xfId="0" applyFont="1" applyFill="1" applyAlignment="1" applyProtection="1">
      <alignment vertical="center"/>
      <protection locked="0"/>
    </xf>
    <xf numFmtId="0" fontId="25" fillId="22" borderId="0" xfId="0" applyFont="1" applyFill="1" applyAlignment="1" applyProtection="1">
      <alignment vertical="center"/>
      <protection locked="0"/>
    </xf>
    <xf numFmtId="0" fontId="6" fillId="22" borderId="0" xfId="0" applyFont="1" applyFill="1" applyProtection="1">
      <protection locked="0"/>
    </xf>
    <xf numFmtId="166" fontId="7" fillId="22" borderId="23" xfId="2" applyNumberFormat="1" applyFont="1" applyFill="1" applyBorder="1" applyProtection="1">
      <protection locked="0"/>
    </xf>
    <xf numFmtId="166" fontId="7" fillId="22" borderId="23" xfId="2" applyNumberFormat="1" applyFont="1" applyFill="1" applyBorder="1" applyAlignment="1" applyProtection="1">
      <alignment horizontal="right"/>
      <protection locked="0"/>
    </xf>
    <xf numFmtId="0" fontId="7" fillId="22" borderId="0" xfId="0" applyFont="1" applyFill="1" applyBorder="1" applyProtection="1">
      <protection locked="0"/>
    </xf>
    <xf numFmtId="0" fontId="7" fillId="22" borderId="23" xfId="0" applyFont="1" applyFill="1" applyBorder="1" applyProtection="1">
      <protection locked="0"/>
    </xf>
    <xf numFmtId="0" fontId="7" fillId="22" borderId="0" xfId="0" applyFont="1" applyFill="1" applyAlignment="1" applyProtection="1">
      <alignment wrapText="1"/>
      <protection locked="0"/>
    </xf>
    <xf numFmtId="0" fontId="74" fillId="22" borderId="0" xfId="0" applyFont="1" applyFill="1" applyAlignment="1" applyProtection="1">
      <alignment vertical="center"/>
      <protection locked="0"/>
    </xf>
    <xf numFmtId="0" fontId="18" fillId="22" borderId="0" xfId="0" applyFont="1" applyFill="1" applyAlignment="1" applyProtection="1">
      <alignment vertical="center"/>
      <protection locked="0"/>
    </xf>
    <xf numFmtId="0" fontId="7" fillId="22" borderId="0" xfId="0" applyFont="1" applyFill="1" applyAlignment="1" applyProtection="1">
      <alignment vertical="center" wrapText="1"/>
      <protection locked="0"/>
    </xf>
    <xf numFmtId="0" fontId="6" fillId="22" borderId="0" xfId="0" applyFont="1" applyFill="1" applyAlignment="1" applyProtection="1">
      <protection locked="0"/>
    </xf>
    <xf numFmtId="0" fontId="80" fillId="2" borderId="0" xfId="0" applyFont="1" applyFill="1" applyAlignment="1" applyProtection="1">
      <alignment vertical="center"/>
      <protection locked="0"/>
    </xf>
    <xf numFmtId="0" fontId="80" fillId="22" borderId="0" xfId="0" applyFont="1" applyFill="1" applyAlignment="1" applyProtection="1">
      <alignment vertical="center"/>
      <protection locked="0"/>
    </xf>
    <xf numFmtId="0" fontId="80" fillId="2" borderId="0" xfId="0" applyFont="1" applyFill="1" applyProtection="1">
      <protection locked="0"/>
    </xf>
    <xf numFmtId="0" fontId="81" fillId="22"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0" fontId="82" fillId="0" borderId="0" xfId="9"/>
    <xf numFmtId="165" fontId="82" fillId="0" borderId="0" xfId="9" applyNumberFormat="1"/>
    <xf numFmtId="0" fontId="80" fillId="0" borderId="0" xfId="0" applyFont="1" applyProtection="1">
      <protection locked="0"/>
    </xf>
    <xf numFmtId="0" fontId="81" fillId="22" borderId="0" xfId="0" applyFont="1" applyFill="1" applyProtection="1">
      <protection locked="0"/>
    </xf>
    <xf numFmtId="0" fontId="80" fillId="22" borderId="0" xfId="0" applyFont="1" applyFill="1" applyProtection="1">
      <protection locked="0"/>
    </xf>
    <xf numFmtId="0" fontId="9" fillId="0" borderId="0" xfId="0" applyFont="1" applyBorder="1" applyProtection="1">
      <protection locked="0"/>
    </xf>
    <xf numFmtId="0" fontId="6" fillId="0" borderId="0" xfId="0" applyFont="1" applyBorder="1" applyAlignment="1" applyProtection="1">
      <alignment horizontal="left" vertical="top"/>
      <protection locked="0"/>
    </xf>
    <xf numFmtId="0" fontId="6" fillId="0" borderId="0" xfId="0" applyFont="1" applyBorder="1" applyProtection="1">
      <protection locked="0"/>
    </xf>
    <xf numFmtId="0" fontId="11" fillId="0" borderId="0" xfId="0" applyFont="1" applyBorder="1" applyProtection="1">
      <protection locked="0"/>
    </xf>
    <xf numFmtId="166" fontId="22" fillId="12" borderId="33" xfId="0" applyNumberFormat="1" applyFont="1" applyFill="1" applyBorder="1" applyAlignment="1" applyProtection="1">
      <alignment horizontal="left" vertical="top"/>
      <protection locked="0"/>
    </xf>
    <xf numFmtId="166" fontId="6" fillId="18" borderId="35" xfId="2" applyNumberFormat="1" applyFont="1" applyFill="1" applyBorder="1" applyAlignment="1" applyProtection="1">
      <alignment horizontal="left"/>
      <protection locked="0"/>
    </xf>
    <xf numFmtId="0" fontId="83" fillId="0" borderId="0" xfId="4" applyFont="1" applyFill="1" applyBorder="1" applyAlignment="1" applyProtection="1">
      <alignment vertical="center"/>
    </xf>
    <xf numFmtId="0" fontId="73" fillId="0" borderId="0" xfId="0" applyFont="1" applyAlignment="1">
      <alignment horizontal="right" wrapText="1"/>
    </xf>
    <xf numFmtId="165" fontId="12" fillId="21" borderId="0" xfId="2" applyNumberFormat="1" applyFont="1" applyFill="1" applyAlignment="1">
      <alignment vertical="center" wrapText="1"/>
    </xf>
    <xf numFmtId="0" fontId="18" fillId="0" borderId="0" xfId="0" applyFont="1" applyFill="1" applyAlignment="1">
      <alignment vertical="center" wrapText="1"/>
    </xf>
    <xf numFmtId="0" fontId="80" fillId="0" borderId="0" xfId="0" applyFont="1" applyAlignment="1" applyProtection="1">
      <protection locked="0"/>
    </xf>
    <xf numFmtId="0" fontId="81" fillId="22" borderId="0" xfId="0" applyFont="1" applyFill="1" applyAlignment="1" applyProtection="1">
      <protection locked="0"/>
    </xf>
    <xf numFmtId="165" fontId="22" fillId="12" borderId="33" xfId="0" applyNumberFormat="1" applyFont="1" applyFill="1" applyBorder="1" applyAlignment="1" applyProtection="1">
      <alignment horizontal="left" vertical="top"/>
      <protection locked="0"/>
    </xf>
    <xf numFmtId="166" fontId="72" fillId="12" borderId="33" xfId="0" applyNumberFormat="1" applyFont="1" applyFill="1" applyBorder="1" applyAlignment="1" applyProtection="1">
      <alignment horizontal="left" vertical="top"/>
      <protection locked="0"/>
    </xf>
    <xf numFmtId="0" fontId="9" fillId="23" borderId="0" xfId="0" applyFont="1" applyFill="1"/>
    <xf numFmtId="165" fontId="9" fillId="23" borderId="0" xfId="2" applyNumberFormat="1" applyFont="1" applyFill="1"/>
    <xf numFmtId="0" fontId="11" fillId="23" borderId="0" xfId="0" applyFont="1" applyFill="1"/>
    <xf numFmtId="0" fontId="11" fillId="2" borderId="0" xfId="0" applyFont="1" applyFill="1"/>
    <xf numFmtId="165" fontId="9" fillId="2" borderId="0" xfId="2" applyNumberFormat="1" applyFont="1" applyFill="1"/>
    <xf numFmtId="0" fontId="9" fillId="22" borderId="0" xfId="0" applyFont="1" applyFill="1"/>
    <xf numFmtId="0" fontId="11" fillId="23" borderId="0" xfId="0" applyFont="1" applyFill="1" applyBorder="1" applyProtection="1">
      <protection locked="0"/>
    </xf>
    <xf numFmtId="0" fontId="9" fillId="23" borderId="0" xfId="0" applyFont="1" applyFill="1" applyBorder="1" applyProtection="1">
      <protection locked="0"/>
    </xf>
    <xf numFmtId="0" fontId="84" fillId="0" borderId="0" xfId="0" applyFont="1" applyAlignment="1" applyProtection="1">
      <alignment wrapText="1"/>
      <protection locked="0"/>
    </xf>
    <xf numFmtId="166" fontId="72" fillId="8" borderId="0" xfId="2" applyNumberFormat="1" applyFont="1" applyFill="1" applyBorder="1" applyAlignment="1" applyProtection="1">
      <alignment horizontal="left"/>
      <protection locked="0"/>
    </xf>
    <xf numFmtId="166" fontId="72" fillId="11" borderId="10" xfId="2" applyNumberFormat="1" applyFont="1" applyFill="1" applyBorder="1" applyAlignment="1" applyProtection="1">
      <alignment horizontal="left"/>
      <protection locked="0"/>
    </xf>
    <xf numFmtId="0" fontId="9" fillId="0" borderId="0" xfId="0" applyFont="1" applyProtection="1">
      <protection locked="0"/>
    </xf>
    <xf numFmtId="0" fontId="18" fillId="23" borderId="0" xfId="0" applyFont="1" applyFill="1" applyAlignment="1">
      <alignment vertical="center"/>
    </xf>
    <xf numFmtId="0" fontId="85" fillId="23" borderId="0" xfId="0" applyFont="1" applyFill="1" applyAlignment="1">
      <alignment vertical="center"/>
    </xf>
    <xf numFmtId="0" fontId="18" fillId="23" borderId="0" xfId="0" applyFont="1" applyFill="1" applyAlignment="1">
      <alignment vertical="center" wrapText="1"/>
    </xf>
    <xf numFmtId="9" fontId="18" fillId="23" borderId="0" xfId="3" applyFont="1" applyFill="1" applyAlignment="1">
      <alignment vertical="center"/>
    </xf>
    <xf numFmtId="165" fontId="18" fillId="23" borderId="0" xfId="2" applyNumberFormat="1" applyFont="1" applyFill="1" applyAlignment="1">
      <alignment vertical="center" wrapText="1"/>
    </xf>
    <xf numFmtId="167" fontId="18" fillId="23" borderId="0" xfId="3" applyNumberFormat="1" applyFont="1" applyFill="1" applyAlignment="1">
      <alignment vertical="center"/>
    </xf>
    <xf numFmtId="165" fontId="18" fillId="23" borderId="0" xfId="2" applyNumberFormat="1" applyFont="1" applyFill="1" applyAlignment="1">
      <alignment vertical="center"/>
    </xf>
    <xf numFmtId="0" fontId="18" fillId="23" borderId="0" xfId="0" applyFont="1" applyFill="1"/>
    <xf numFmtId="9" fontId="18" fillId="23" borderId="0" xfId="3" applyFont="1" applyFill="1" applyAlignment="1">
      <alignment vertical="center" wrapText="1"/>
    </xf>
    <xf numFmtId="0" fontId="85" fillId="23" borderId="0" xfId="0" applyFont="1" applyFill="1" applyAlignment="1">
      <alignment vertical="center" wrapText="1"/>
    </xf>
    <xf numFmtId="0" fontId="9" fillId="0" borderId="0" xfId="0" applyFont="1" applyAlignment="1">
      <alignment horizontal="left" wrapText="1"/>
    </xf>
    <xf numFmtId="0" fontId="7" fillId="2" borderId="0" xfId="0" applyFont="1" applyFill="1" applyAlignment="1" applyProtection="1">
      <alignment horizontal="left" wrapText="1"/>
      <protection locked="0"/>
    </xf>
    <xf numFmtId="0" fontId="9" fillId="0" borderId="0" xfId="0" applyFont="1" applyAlignment="1">
      <alignment horizontal="left" vertical="top" wrapText="1"/>
    </xf>
    <xf numFmtId="0" fontId="25" fillId="0" borderId="0" xfId="0" applyFont="1" applyAlignment="1">
      <alignment horizontal="left" vertical="top" wrapText="1"/>
    </xf>
    <xf numFmtId="0" fontId="25" fillId="0" borderId="0" xfId="0" applyFont="1" applyAlignment="1" applyProtection="1">
      <alignment horizontal="left" vertical="top" wrapText="1"/>
      <protection locked="0"/>
    </xf>
    <xf numFmtId="0" fontId="7" fillId="22" borderId="0" xfId="0" applyFont="1" applyFill="1" applyAlignment="1" applyProtection="1">
      <alignment horizontal="left" vertical="center" wrapText="1"/>
      <protection locked="0"/>
    </xf>
    <xf numFmtId="0" fontId="7" fillId="22" borderId="0" xfId="0" applyFont="1" applyFill="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6" fillId="0" borderId="0" xfId="0" applyFont="1" applyBorder="1" applyAlignment="1" applyProtection="1">
      <alignment horizontal="left" wrapText="1"/>
      <protection locked="0"/>
    </xf>
    <xf numFmtId="0" fontId="43" fillId="16" borderId="0" xfId="0" applyFont="1" applyFill="1" applyBorder="1" applyAlignment="1" applyProtection="1">
      <alignment horizontal="left" vertical="top" wrapText="1" indent="1"/>
    </xf>
    <xf numFmtId="0" fontId="37" fillId="0" borderId="0" xfId="0" applyFont="1" applyFill="1"/>
    <xf numFmtId="167" fontId="37" fillId="0" borderId="0" xfId="0" applyNumberFormat="1" applyFont="1" applyFill="1" applyAlignment="1">
      <alignment wrapText="1"/>
    </xf>
    <xf numFmtId="165" fontId="37" fillId="0" borderId="0" xfId="0" applyNumberFormat="1" applyFont="1" applyFill="1" applyAlignment="1">
      <alignment wrapText="1"/>
    </xf>
    <xf numFmtId="0" fontId="37" fillId="0" borderId="0" xfId="0" applyFont="1" applyFill="1" applyAlignment="1">
      <alignment horizontal="left"/>
    </xf>
    <xf numFmtId="9" fontId="37" fillId="0" borderId="0" xfId="0" applyNumberFormat="1" applyFont="1" applyFill="1"/>
    <xf numFmtId="3" fontId="37" fillId="0" borderId="0" xfId="0" applyNumberFormat="1" applyFont="1" applyFill="1"/>
    <xf numFmtId="0" fontId="37" fillId="0" borderId="0" xfId="0" applyFont="1" applyFill="1" applyAlignment="1">
      <alignment horizontal="left" indent="1"/>
    </xf>
    <xf numFmtId="0" fontId="37" fillId="0" borderId="0" xfId="0" applyFont="1" applyFill="1" applyAlignment="1">
      <alignment wrapText="1"/>
    </xf>
    <xf numFmtId="165" fontId="37" fillId="0" borderId="0" xfId="0" applyNumberFormat="1" applyFont="1" applyFill="1"/>
    <xf numFmtId="168" fontId="37" fillId="0" borderId="0" xfId="0" applyNumberFormat="1" applyFont="1" applyFill="1"/>
  </cellXfs>
  <cellStyles count="10">
    <cellStyle name="Comma" xfId="2" builtinId="3"/>
    <cellStyle name="Explanatory Text" xfId="8" builtinId="53"/>
    <cellStyle name="Heading 1" xfId="5" builtinId="16"/>
    <cellStyle name="Hyperlink" xfId="9" builtinId="8"/>
    <cellStyle name="Normal" xfId="0" builtinId="0" customBuiltin="1"/>
    <cellStyle name="Normal 2" xfId="1" xr:uid="{6B2130CC-ED55-49F4-B760-9A5152655C3C}"/>
    <cellStyle name="Nyttorubrik" xfId="7" xr:uid="{436A293A-451D-4E01-904B-135BCF726CBB}"/>
    <cellStyle name="Percent" xfId="3" builtinId="5"/>
    <cellStyle name="Rubrik 1" xfId="6" xr:uid="{9E6CB72A-8EEA-4C06-9937-227BAFD291A2}"/>
    <cellStyle name="Title" xfId="4" builtinId="15"/>
  </cellStyles>
  <dxfs count="86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6" formatCode="_-* #,##0.0\ _k_r_-;\-* #,##0.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alignment horizontal="right"/>
    </dxf>
    <dxf>
      <alignment relativeIndent="-1"/>
    </dxf>
    <dxf>
      <alignment relativeIndent="1"/>
    </dxf>
    <dxf>
      <alignment wrapText="1"/>
    </dxf>
    <dxf>
      <alignment wrapText="0"/>
    </dxf>
    <dxf>
      <alignment wrapText="1"/>
    </dxf>
    <dxf>
      <alignment wrapText="1"/>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numFmt numFmtId="13" formatCode="0%"/>
    </dxf>
    <dxf>
      <numFmt numFmtId="14" formatCode="0.00%"/>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numFmt numFmtId="168"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ont>
        <b val="0"/>
        <i val="0"/>
        <strike val="0"/>
        <condense val="0"/>
        <extend val="0"/>
        <outline val="0"/>
        <shadow val="0"/>
        <u val="none"/>
        <vertAlign val="baseline"/>
        <sz val="10"/>
        <color rgb="FF000000"/>
        <name val="Open Sans"/>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0.24994659260841701"/>
        </left>
        <right/>
        <top/>
        <bottom/>
      </border>
    </dxf>
    <dxf>
      <font>
        <b/>
        <i val="0"/>
        <strike val="0"/>
        <condense val="0"/>
        <extend val="0"/>
        <outline val="0"/>
        <shadow val="0"/>
        <u val="none"/>
        <vertAlign val="baseline"/>
        <sz val="10"/>
        <color theme="2" tint="-9.9978637043366805E-2"/>
        <name val="Open Sans"/>
        <family val="2"/>
        <scheme val="none"/>
      </font>
      <fill>
        <patternFill patternType="solid">
          <fgColor indexed="64"/>
          <bgColor theme="8" tint="-0.249977111117893"/>
        </patternFill>
      </fill>
      <alignment horizontal="left" vertical="top" textRotation="0" wrapText="1" indent="1" justifyLastLine="0" shrinkToFit="0" readingOrder="0"/>
      <border diagonalUp="0" diagonalDown="0" outline="0">
        <left style="thin">
          <color theme="8" tint="-0.24994659260841701"/>
        </left>
        <right style="thin">
          <color theme="8" tint="-0.24994659260841701"/>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border outline="0">
        <left style="thin">
          <color theme="0" tint="-0.24994659260841701"/>
        </left>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strike val="0"/>
        <outline val="0"/>
        <shadow val="0"/>
        <u val="none"/>
        <vertAlign val="baseline"/>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strike val="0"/>
        <outline val="0"/>
        <shadow val="0"/>
        <u val="none"/>
        <vertAlign val="baseline"/>
        <name val="Open Sans"/>
        <scheme val="none"/>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strike val="0"/>
        <outline val="0"/>
        <shadow val="0"/>
        <u val="none"/>
        <vertAlign val="baseline"/>
        <name val="Open Sans"/>
        <scheme val="none"/>
      </font>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textRotation="0" wrapText="1" indent="0" justifyLastLine="0" shrinkToFit="0" readingOrder="0"/>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i val="0"/>
        <strike val="0"/>
        <condense val="0"/>
        <extend val="0"/>
        <outline val="0"/>
        <shadow val="0"/>
        <u val="none"/>
        <vertAlign val="baseline"/>
        <sz val="10"/>
        <color theme="2" tint="-9.9978637043366805E-2"/>
        <name val="Open Sans"/>
        <scheme val="none"/>
      </font>
      <fill>
        <patternFill patternType="solid">
          <fgColor indexed="64"/>
          <bgColor theme="8" tint="-0.249977111117893"/>
        </patternFill>
      </fill>
      <alignment horizontal="left" vertical="top" textRotation="0" wrapText="0" indent="0" justifyLastLine="0" shrinkToFit="0" readingOrder="0"/>
      <border diagonalUp="0" diagonalDown="0" outline="0">
        <left style="thin">
          <color theme="8" tint="-0.24994659260841701"/>
        </left>
        <right style="thin">
          <color theme="8" tint="-0.24994659260841701"/>
        </right>
        <top/>
        <bottom/>
      </border>
      <protection locked="0" hidden="0"/>
    </dxf>
    <dxf>
      <font>
        <b val="0"/>
        <strike val="0"/>
        <outline val="0"/>
        <shadow val="0"/>
        <u val="none"/>
        <vertAlign val="baseline"/>
        <sz val="10"/>
        <color auto="1"/>
        <name val="Open Sans"/>
        <family val="2"/>
        <scheme val="none"/>
      </font>
      <numFmt numFmtId="165" formatCode="_-* #,##0\ _k_r_-;\-* #,##0\ _k_r_-;_-* &quot;-&quot;??\ _k_r_-;_-@_-"/>
    </dxf>
    <dxf>
      <font>
        <b val="0"/>
        <i val="0"/>
        <strike val="0"/>
        <condense val="0"/>
        <extend val="0"/>
        <outline val="0"/>
        <shadow val="0"/>
        <u val="none"/>
        <vertAlign val="baseline"/>
        <sz val="10"/>
        <color auto="1"/>
        <name val="Open Sans"/>
        <family val="2"/>
        <scheme val="none"/>
      </font>
      <numFmt numFmtId="165" formatCode="_-* #,##0\ _k_r_-;\-* #,##0\ _k_r_-;_-* &quot;-&quot;??\ _k_r_-;_-@_-"/>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sz val="16"/>
        <name val="Arial"/>
        <family val="2"/>
        <scheme val="minor"/>
      </font>
    </dxf>
    <dxf>
      <font>
        <sz val="16"/>
        <name val="Arial"/>
        <family val="2"/>
        <scheme val="minor"/>
      </font>
    </dxf>
    <dxf>
      <font>
        <b val="0"/>
        <i val="0"/>
        <sz val="14"/>
        <color theme="1"/>
        <name val="Arial"/>
        <family val="2"/>
        <scheme val="minor"/>
      </font>
      <border diagonalUp="0" diagonalDown="0">
        <left style="thin">
          <color theme="4" tint="0.39994506668294322"/>
        </left>
        <right style="thin">
          <color theme="4" tint="0.39994506668294322"/>
        </right>
        <top style="thin">
          <color theme="4" tint="0.39994506668294322"/>
        </top>
        <bottom/>
        <vertical/>
        <horizontal/>
      </border>
    </dxf>
    <dxf>
      <font>
        <sz val="16"/>
        <color theme="1"/>
        <name val="Arial"/>
        <family val="2"/>
        <scheme val="minor"/>
      </font>
      <border diagonalUp="0" diagonalDown="0">
        <left style="thin">
          <color theme="4" tint="0.59996337778862885"/>
        </left>
        <right style="thin">
          <color theme="4" tint="0.59996337778862885"/>
        </right>
        <top style="thin">
          <color theme="4" tint="0.59996337778862885"/>
        </top>
        <bottom style="thin">
          <color theme="4" tint="0.59996337778862885"/>
        </bottom>
        <vertical/>
        <horizontal/>
      </border>
    </dxf>
    <dxf>
      <font>
        <b val="0"/>
        <i val="0"/>
        <sz val="14"/>
        <color theme="1"/>
        <name val="Arial"/>
        <family val="2"/>
        <scheme val="minor"/>
      </font>
      <border diagonalUp="0" diagonalDown="0">
        <left style="thin">
          <color theme="5" tint="0.79998168889431442"/>
        </left>
        <right style="thin">
          <color theme="5" tint="0.79998168889431442"/>
        </right>
        <top style="thin">
          <color theme="5" tint="0.79998168889431442"/>
        </top>
        <bottom/>
        <vertical/>
        <horizontal/>
      </border>
    </dxf>
    <dxf>
      <font>
        <b val="0"/>
        <i val="0"/>
        <sz val="14"/>
        <color theme="1"/>
        <name val="Arial"/>
        <family val="2"/>
        <scheme val="minor"/>
      </font>
      <border diagonalUp="1" diagonalDown="0">
        <left style="thin">
          <color theme="5" tint="0.79998168889431442"/>
        </left>
        <right style="thin">
          <color theme="5" tint="0.79998168889431442"/>
        </right>
        <top style="thin">
          <color theme="5" tint="0.79998168889431442"/>
        </top>
        <bottom style="thin">
          <color theme="5" tint="0.79998168889431442"/>
        </bottom>
        <diagonal style="thin">
          <color auto="1"/>
        </diagonal>
        <vertical/>
        <horizontal/>
      </border>
    </dxf>
    <dxf>
      <font>
        <b/>
        <i val="0"/>
        <color theme="6" tint="0.39994506668294322"/>
        <name val="Arial"/>
        <family val="2"/>
        <scheme val="minor"/>
      </font>
      <fill>
        <patternFill>
          <bgColor theme="1"/>
        </patternFill>
      </fill>
      <border diagonalUp="0" diagonalDown="0">
        <left/>
        <right/>
        <top/>
        <bottom/>
        <vertical/>
        <horizontal/>
      </border>
    </dxf>
    <dxf>
      <font>
        <color theme="1"/>
        <name val="Arial"/>
        <family val="2"/>
        <scheme val="minor"/>
      </font>
      <fill>
        <patternFill>
          <bgColor theme="1"/>
        </patternFill>
      </fill>
      <border diagonalUp="0" diagonalDown="0">
        <left/>
        <right/>
        <top/>
        <bottom/>
        <vertical/>
        <horizontal/>
      </border>
    </dxf>
    <dxf>
      <font>
        <b/>
        <i val="0"/>
        <color theme="2"/>
      </font>
      <fill>
        <patternFill>
          <bgColor theme="6"/>
        </patternFill>
      </fill>
    </dxf>
    <dxf>
      <fill>
        <patternFill>
          <bgColor theme="2" tint="-9.9948118533890809E-2"/>
        </patternFill>
      </fill>
    </dxf>
    <dxf>
      <fill>
        <patternFill>
          <bgColor theme="2" tint="-9.9948118533890809E-2"/>
        </patternFill>
      </fill>
      <border>
        <vertical/>
        <horizontal/>
      </border>
    </dxf>
    <dxf>
      <font>
        <b/>
        <i val="0"/>
        <color theme="6"/>
      </font>
      <fill>
        <patternFill>
          <bgColor theme="5"/>
        </patternFill>
      </fill>
      <border>
        <top style="medium">
          <color theme="6"/>
        </top>
      </border>
    </dxf>
    <dxf>
      <font>
        <b/>
        <i val="0"/>
        <color theme="2"/>
      </font>
      <fill>
        <patternFill>
          <bgColor theme="6"/>
        </patternFill>
      </fill>
      <border>
        <bottom style="thin">
          <color theme="6"/>
        </bottom>
      </border>
    </dxf>
    <dxf>
      <fill>
        <patternFill>
          <bgColor theme="5"/>
        </patternFill>
      </fill>
      <border diagonalUp="0" diagonalDown="0">
        <left/>
        <right/>
        <top/>
        <bottom/>
        <vertical/>
        <horizontal/>
      </border>
    </dxf>
    <dxf>
      <font>
        <b/>
        <i val="0"/>
        <color theme="2"/>
      </font>
      <fill>
        <patternFill>
          <bgColor theme="6"/>
        </patternFill>
      </fill>
    </dxf>
    <dxf>
      <fill>
        <patternFill>
          <bgColor theme="5"/>
        </patternFill>
      </fill>
    </dxf>
    <dxf>
      <fill>
        <patternFill>
          <bgColor theme="5"/>
        </patternFill>
      </fill>
      <border>
        <vertical/>
        <horizontal/>
      </border>
    </dxf>
    <dxf>
      <font>
        <b/>
        <i val="0"/>
        <color theme="6"/>
      </font>
      <fill>
        <patternFill>
          <bgColor theme="5"/>
        </patternFill>
      </fill>
      <border>
        <top style="medium">
          <color theme="6"/>
        </top>
      </border>
    </dxf>
    <dxf>
      <font>
        <b/>
        <i val="0"/>
        <color theme="6"/>
      </font>
      <fill>
        <patternFill>
          <bgColor theme="5"/>
        </patternFill>
      </fill>
      <border>
        <bottom style="thin">
          <color theme="6"/>
        </bottom>
      </border>
    </dxf>
    <dxf>
      <fill>
        <patternFill>
          <bgColor theme="5"/>
        </patternFill>
      </fill>
      <border diagonalUp="0" diagonalDown="0">
        <left/>
        <right/>
        <top/>
        <bottom/>
        <vertical/>
        <horizontal/>
      </border>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4"/>
      </font>
      <fill>
        <patternFill>
          <bgColor theme="5"/>
        </patternFill>
      </fill>
      <border diagonalUp="0" diagonalDown="0">
        <left/>
        <right/>
        <top/>
        <bottom style="thin">
          <color theme="4"/>
        </bottom>
        <vertical/>
        <horizontal/>
      </border>
    </dxf>
    <dxf>
      <fill>
        <patternFill>
          <bgColor theme="5"/>
        </patternFill>
      </fill>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2"/>
      </font>
      <fill>
        <patternFill>
          <bgColor theme="4"/>
        </patternFill>
      </fill>
      <border diagonalUp="0" diagonalDown="0">
        <left/>
        <right/>
        <top/>
        <bottom style="thin">
          <color theme="4"/>
        </bottom>
        <vertical/>
        <horizontal/>
      </border>
    </dxf>
    <dxf>
      <fill>
        <patternFill>
          <bgColor theme="5"/>
        </patternFill>
      </fill>
    </dxf>
    <dxf>
      <font>
        <color theme="1"/>
        <name val="Arial"/>
        <family val="2"/>
        <scheme val="minor"/>
      </font>
      <fill>
        <patternFill>
          <bgColor theme="2"/>
        </patternFill>
      </fill>
      <border>
        <bottom style="thick">
          <color theme="1"/>
        </bottom>
        <vertical/>
        <horizontal/>
      </border>
    </dxf>
    <dxf>
      <font>
        <color theme="1"/>
      </font>
      <fill>
        <patternFill>
          <bgColor theme="2"/>
        </patternFill>
      </fill>
      <border diagonalUp="0" diagonalDown="0">
        <left/>
        <right/>
        <top/>
        <bottom/>
        <vertical/>
        <horizontal/>
      </border>
    </dxf>
    <dxf>
      <font>
        <b/>
        <i val="0"/>
        <color theme="4" tint="0.59996337778862885"/>
        <name val="Arial"/>
        <family val="2"/>
        <scheme val="minor"/>
      </font>
      <fill>
        <patternFill>
          <bgColor theme="1"/>
        </patternFill>
      </fill>
      <border diagonalUp="0" diagonalDown="0">
        <left/>
        <right/>
        <top/>
        <bottom/>
        <vertical/>
        <horizontal/>
      </border>
    </dxf>
    <dxf>
      <font>
        <color theme="1"/>
      </font>
      <fill>
        <patternFill>
          <bgColor theme="1"/>
        </patternFill>
      </fill>
      <border diagonalUp="0" diagonalDown="0">
        <left/>
        <right/>
        <top/>
        <bottom/>
        <vertical/>
        <horizontal/>
      </border>
    </dxf>
    <dxf>
      <font>
        <b val="0"/>
        <i val="0"/>
        <sz val="14"/>
        <name val="Open Sans"/>
        <family val="2"/>
      </font>
    </dxf>
    <dxf>
      <font>
        <sz val="14"/>
        <name val="Open Sans"/>
        <family val="2"/>
        <scheme val="none"/>
      </font>
      <fill>
        <patternFill>
          <bgColor theme="0"/>
        </patternFill>
      </fill>
      <border>
        <left style="thin">
          <color rgb="FFF7F4F1"/>
        </left>
        <right style="thin">
          <color rgb="FFF7F4F1"/>
        </right>
        <top style="thin">
          <color rgb="FFF7F4F1"/>
        </top>
        <bottom style="thin">
          <color rgb="FFF7F4F1"/>
        </bottom>
      </border>
    </dxf>
    <dxf>
      <fill>
        <patternFill>
          <bgColor theme="9" tint="0.79998168889431442"/>
        </patternFill>
      </fill>
    </dxf>
    <dxf>
      <fill>
        <patternFill>
          <bgColor rgb="FFFBDBBB"/>
        </patternFill>
      </fill>
    </dxf>
    <dxf>
      <font>
        <b val="0"/>
        <i val="0"/>
      </font>
      <fill>
        <patternFill>
          <bgColor theme="0"/>
        </patternFill>
      </fill>
    </dxf>
    <dxf>
      <font>
        <b val="0"/>
        <i val="0"/>
      </font>
    </dxf>
    <dxf>
      <border diagonalUp="0" diagonalDown="0">
        <left/>
        <right/>
        <top/>
        <bottom/>
        <vertical/>
        <horizontal/>
      </border>
    </dxf>
    <dxf>
      <border>
        <left style="thin">
          <color theme="0" tint="-0.24994659260841701"/>
        </left>
        <right/>
        <vertical style="thin">
          <color theme="0" tint="-0.24994659260841701"/>
        </vertical>
      </border>
    </dxf>
    <dxf>
      <border>
        <left/>
        <right style="thin">
          <color theme="0" tint="-0.24994659260841701"/>
        </right>
        <vertical style="thin">
          <color theme="0" tint="-0.24994659260841701"/>
        </vertical>
      </border>
    </dxf>
    <dxf>
      <fill>
        <patternFill>
          <bgColor rgb="FFE8E8E8"/>
        </patternFill>
      </fill>
      <border>
        <left/>
        <right/>
        <vertical style="thin">
          <color theme="0" tint="-0.24994659260841701"/>
        </vertical>
        <horizontal/>
      </border>
    </dxf>
    <dxf>
      <fill>
        <patternFill>
          <bgColor theme="0" tint="-4.9989318521683403E-2"/>
        </patternFill>
      </fill>
      <border>
        <left/>
        <right/>
        <vertical style="thin">
          <color theme="0" tint="-0.24994659260841701"/>
        </vertical>
        <horizontal/>
      </border>
    </dxf>
    <dxf>
      <font>
        <b val="0"/>
        <i val="0"/>
      </font>
      <fill>
        <patternFill>
          <bgColor theme="0"/>
        </patternFill>
      </fill>
      <border>
        <top style="thin">
          <color theme="0" tint="-0.34998626667073579"/>
        </top>
      </border>
    </dxf>
    <dxf>
      <font>
        <b val="0"/>
        <i val="0"/>
      </font>
      <border>
        <bottom style="thin">
          <color theme="0" tint="-0.34998626667073579"/>
        </bottom>
      </border>
    </dxf>
    <dxf>
      <border>
        <left/>
        <right/>
        <vertical style="thin">
          <color theme="0" tint="-0.24994659260841701"/>
        </vertical>
      </border>
    </dxf>
    <dxf>
      <fill>
        <patternFill>
          <bgColor theme="4" tint="0.59996337778862885"/>
        </patternFill>
      </fill>
    </dxf>
    <dxf>
      <fill>
        <patternFill>
          <bgColor theme="4" tint="0.79998168889431442"/>
        </patternFill>
      </fill>
    </dxf>
    <dxf>
      <font>
        <b val="0"/>
        <i val="0"/>
      </font>
      <fill>
        <patternFill>
          <bgColor theme="0"/>
        </patternFill>
      </fill>
    </dxf>
    <dxf>
      <font>
        <b val="0"/>
        <i val="0"/>
      </font>
    </dxf>
  </dxfs>
  <tableStyles count="15" defaultTableStyle="TableStyleMedium2" defaultPivotStyle="Nyttokalkyl pivot - kostnad">
    <tableStyle name="Amanda" pivot="0" count="4" xr9:uid="{3D33893A-8057-47A7-A676-9B43496231DC}">
      <tableStyleElement type="headerRow" dxfId="859"/>
      <tableStyleElement type="totalRow" dxfId="858"/>
      <tableStyleElement type="firstRowStripe" dxfId="857"/>
      <tableStyleElement type="secondRowStripe" dxfId="856"/>
    </tableStyle>
    <tableStyle name="Amanda 2" pivot="0" count="7" xr9:uid="{74AF531D-C2E1-49D9-B482-AAA1000C7ED9}">
      <tableStyleElement type="wholeTable" dxfId="855"/>
      <tableStyleElement type="headerRow" dxfId="854"/>
      <tableStyleElement type="totalRow" dxfId="853"/>
      <tableStyleElement type="firstRowStripe" dxfId="852"/>
      <tableStyleElement type="secondRowStripe" dxfId="851"/>
      <tableStyleElement type="firstColumnStripe" dxfId="850"/>
      <tableStyleElement type="secondColumnStripe" dxfId="849"/>
    </tableStyle>
    <tableStyle name="Amanda-kostnad" pivot="0" count="5" xr9:uid="{F3503A9D-0017-470B-8F5B-E3E69ADBA9C0}">
      <tableStyleElement type="wholeTable" dxfId="848"/>
      <tableStyleElement type="headerRow" dxfId="847"/>
      <tableStyleElement type="totalRow" dxfId="846"/>
      <tableStyleElement type="firstRowStripe" dxfId="845"/>
      <tableStyleElement type="secondRowStripe" dxfId="844"/>
    </tableStyle>
    <tableStyle name="Inera" pivot="0" table="0" count="6" xr9:uid="{F9B4E7CF-E84B-461F-91FD-65EE83086272}">
      <tableStyleElement type="wholeTable" dxfId="843"/>
      <tableStyleElement type="headerRow" dxfId="842"/>
    </tableStyle>
    <tableStyle name="Kostnader" pivot="0" table="0" count="10" xr9:uid="{C48A96E6-6740-4340-BF5D-A27DF4867F4F}">
      <tableStyleElement type="wholeTable" dxfId="841"/>
      <tableStyleElement type="headerRow" dxfId="840"/>
    </tableStyle>
    <tableStyle name="Neutral" pivot="0" table="0" count="10" xr9:uid="{F6236A8C-75BB-4172-91AA-E45D64F3E6B6}">
      <tableStyleElement type="wholeTable" dxfId="839"/>
      <tableStyleElement type="headerRow" dxfId="838"/>
    </tableStyle>
    <tableStyle name="Nyttokalkyl kostnad pivot header" table="0" count="6" xr9:uid="{3B37CD55-4E96-4735-8020-FE3D7905BEF3}">
      <tableStyleElement type="wholeTable" dxfId="837"/>
      <tableStyleElement type="headerRow" dxfId="836"/>
      <tableStyleElement type="totalRow" dxfId="835"/>
      <tableStyleElement type="firstRowStripe" dxfId="834"/>
      <tableStyleElement type="secondRowStripe" dxfId="833"/>
      <tableStyleElement type="firstRowSubheading" dxfId="832"/>
    </tableStyle>
    <tableStyle name="Nyttokalkyl pivot" table="0" count="6" xr9:uid="{8944E33F-1FB5-4155-AEC0-830503ED4DBC}">
      <tableStyleElement type="wholeTable" dxfId="831"/>
      <tableStyleElement type="headerRow" dxfId="830"/>
      <tableStyleElement type="totalRow" dxfId="829"/>
      <tableStyleElement type="firstRowStripe" dxfId="828"/>
      <tableStyleElement type="secondRowStripe" dxfId="827"/>
      <tableStyleElement type="firstRowSubheading" dxfId="826"/>
    </tableStyle>
    <tableStyle name="Nyttokalkyl pivot - kostnad" table="0" count="6" xr9:uid="{881C724D-8C58-43BA-8657-68B7268567D5}">
      <tableStyleElement type="wholeTable" dxfId="825"/>
      <tableStyleElement type="headerRow" dxfId="824"/>
      <tableStyleElement type="totalRow" dxfId="823"/>
      <tableStyleElement type="firstRowStripe" dxfId="822"/>
      <tableStyleElement type="secondRowStripe" dxfId="821"/>
      <tableStyleElement type="firstRowSubheading" dxfId="820"/>
    </tableStyle>
    <tableStyle name="Nyttokalkyl pivot - mörk header" table="0" count="6" xr9:uid="{F2BDF023-35A6-4E2D-B300-2BAF5C3CAC67}">
      <tableStyleElement type="wholeTable" dxfId="819"/>
      <tableStyleElement type="headerRow" dxfId="818"/>
      <tableStyleElement type="totalRow" dxfId="817"/>
      <tableStyleElement type="firstRowStripe" dxfId="816"/>
      <tableStyleElement type="secondRowStripe" dxfId="815"/>
      <tableStyleElement type="firstRowSubheading" dxfId="814"/>
    </tableStyle>
    <tableStyle name="Nyttor" pivot="0" table="0" count="10" xr9:uid="{EA5B2808-16AD-4561-ADA6-94A9830F31C6}">
      <tableStyleElement type="wholeTable" dxfId="813"/>
      <tableStyleElement type="headerRow" dxfId="812"/>
    </tableStyle>
    <tableStyle name="SlicerKostnad" pivot="0" table="0" count="10" xr9:uid="{895DF140-03B8-4AC7-B9F6-D8FA9AB8F24E}">
      <tableStyleElement type="wholeTable" dxfId="811"/>
      <tableStyleElement type="headerRow" dxfId="810"/>
    </tableStyle>
    <tableStyle name="SlicerNytta" pivot="0" table="0" count="10" xr9:uid="{B89BA1B0-62A9-42ED-94A1-3A53731B4F22}">
      <tableStyleElement type="wholeTable" dxfId="809"/>
      <tableStyleElement type="headerRow" dxfId="808"/>
    </tableStyle>
    <tableStyle name="Utsnittsformat 1" pivot="0" table="0" count="1" xr9:uid="{F62C0325-60DB-47D2-A283-4E2B844B6A0A}">
      <tableStyleElement type="wholeTable" dxfId="807"/>
    </tableStyle>
    <tableStyle name="Utsnittsformat 2" pivot="0" table="0" count="1" xr9:uid="{F403AB4B-7344-4555-A590-6A2E1A817915}">
      <tableStyleElement type="wholeTable" dxfId="806"/>
    </tableStyle>
  </tableStyles>
  <colors>
    <mruColors>
      <color rgb="FFE1D1B9"/>
      <color rgb="FF40775E"/>
      <color rgb="FFF9EBF1"/>
      <color rgb="FFAFD4C4"/>
      <color rgb="FFE3ABC1"/>
      <color rgb="FFE2E2E2"/>
      <color rgb="FFF7E9EF"/>
      <color rgb="FFA33662"/>
      <color rgb="FFBEA3D5"/>
      <color rgb="FFFF5050"/>
    </mruColors>
  </colors>
  <extLst>
    <ext xmlns:x14="http://schemas.microsoft.com/office/spreadsheetml/2009/9/main" uri="{46F421CA-312F-682f-3DD2-61675219B42D}">
      <x14:dxfs count="44">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left style="thin">
              <color rgb="FF999999"/>
            </left>
            <right style="thin">
              <color theme="4" tint="0.39994506668294322"/>
            </right>
            <top style="thin">
              <color rgb="FF999999"/>
            </top>
            <bottom style="thin">
              <color theme="4" tint="0.39994506668294322"/>
            </bottom>
            <vertical/>
            <horizontal/>
          </border>
        </dxf>
        <dxf>
          <font>
            <b val="0"/>
            <i val="0"/>
            <sz val="14"/>
            <color auto="1"/>
            <name val="Arial"/>
            <family val="2"/>
            <scheme val="minor"/>
          </font>
          <fill>
            <patternFill patternType="solid">
              <fgColor theme="4" tint="0.79998168889431442"/>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theme="4" tint="0.59999389629810485"/>
              <bgColor theme="4" tint="0.59999389629810485"/>
            </patternFill>
          </fill>
          <border diagonalUp="0" diagonalDown="0">
            <left/>
            <right style="thin">
              <color theme="4" tint="0.39994506668294322"/>
            </right>
            <top/>
            <bottom style="thin">
              <color theme="4" tint="0.39994506668294322"/>
            </bottom>
            <vertical/>
            <horizontal/>
          </border>
        </dxf>
        <dxf>
          <font>
            <b val="0"/>
            <i val="0"/>
            <sz val="14"/>
            <color auto="1"/>
            <name val="Arial"/>
            <family val="2"/>
            <scheme val="minor"/>
          </font>
          <fill>
            <patternFill patternType="solid">
              <fgColor rgb="FFFFFFFF"/>
              <bgColor rgb="FFFFFFFF"/>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4" tint="0.39994506668294322"/>
            </right>
            <top/>
            <bottom style="thin">
              <color theme="4" tint="0.399945066682943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color auto="1"/>
            <name val="Arial"/>
            <family val="2"/>
            <scheme val="minor"/>
          </font>
          <fill>
            <patternFill patternType="solid">
              <fgColor theme="5" tint="0.79998168889431442"/>
              <bgColor theme="5" tint="0.79998168889431442"/>
            </patternFill>
          </fill>
          <border diagonalUp="0" diagonalDown="0">
            <left/>
            <right style="thin">
              <color theme="5" tint="0.39994506668294322"/>
            </right>
            <top/>
            <bottom style="thin">
              <color theme="5" tint="0.39994506668294322"/>
            </bottom>
            <vertical/>
            <horizontal/>
          </border>
        </dxf>
        <dxf>
          <font>
            <sz val="14"/>
            <color rgb="FF000000"/>
            <name val="Arial"/>
            <family val="2"/>
            <scheme val="minor"/>
          </font>
          <fill>
            <patternFill patternType="solid">
              <fgColor theme="5" tint="0.59999389629810485"/>
              <bgColor theme="5" tint="0.79998168889431442"/>
            </patternFill>
          </fill>
          <border diagonalUp="0" diagonalDown="0">
            <left/>
            <right style="thin">
              <color theme="5" tint="0.39991454817346722"/>
            </right>
            <top/>
            <bottom style="thin">
              <color theme="5" tint="0.39994506668294322"/>
            </bottom>
            <vertical/>
            <horizontal/>
          </border>
        </dxf>
        <dxf>
          <font>
            <b val="0"/>
            <i val="0"/>
            <sz val="14"/>
            <color auto="1"/>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2065187536243"/>
              <bgColor theme="7" tint="0.59996337778862885"/>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6"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7" tint="0.7999816888943144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theme="2" tint="-9.9948118533890809E-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2" tint="-0.2499465926084170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rgb="FFF9EBF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9EBF1"/>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9EBF1"/>
            </patternFill>
          </fill>
          <border>
            <left style="thin">
              <color rgb="FFCCCCCC"/>
            </left>
            <right style="thin">
              <color rgb="FFCCCCCC"/>
            </right>
            <top style="thin">
              <color rgb="FFCCCCCC"/>
            </top>
            <bottom style="thin">
              <color rgb="FFCCCCCC"/>
            </bottom>
            <vertical/>
            <horizontal/>
          </border>
        </dxf>
        <dxf>
          <font>
            <name val="Open Sans"/>
            <family val="2"/>
            <scheme val="none"/>
          </font>
          <fill>
            <patternFill>
              <bgColor theme="1" tint="0.749961851863155"/>
            </patternFill>
          </fill>
          <border diagonalUp="0" diagonalDown="0">
            <left/>
            <right/>
            <top/>
            <bottom style="thin">
              <color theme="1" tint="0.749961851863155"/>
            </bottom>
            <vertical/>
            <horizontal/>
          </border>
        </dxf>
        <dxf>
          <font>
            <name val="Open Sans"/>
            <family val="2"/>
          </font>
          <fill>
            <patternFill>
              <bgColor theme="1" tint="0.749961851863155"/>
            </patternFill>
          </fill>
          <border diagonalUp="0" diagonalDown="0">
            <left/>
            <right/>
            <top/>
            <bottom style="thin">
              <color theme="1" tint="0.749961851863155"/>
            </bottom>
            <vertical/>
            <horizontal/>
          </border>
        </dxf>
        <dxf>
          <font>
            <name val="Open Sans"/>
            <family val="2"/>
          </font>
          <fill>
            <patternFill patternType="solid">
              <bgColor theme="1" tint="0.89996032593768116"/>
            </patternFill>
          </fill>
          <border diagonalUp="0" diagonalDown="0">
            <left/>
            <right/>
            <top/>
            <bottom style="thin">
              <color theme="1" tint="0.749961851863155"/>
            </bottom>
            <vertical/>
            <horizontal/>
          </border>
        </dxf>
        <dxf>
          <fill>
            <patternFill>
              <bgColor theme="1" tint="0.89996032593768116"/>
            </patternFill>
          </fill>
          <border diagonalUp="0" diagonalDown="0">
            <left/>
            <right/>
            <top/>
            <bottom style="thin">
              <color theme="1" tint="0.749961851863155"/>
            </bottom>
            <vertical/>
            <horizontal/>
          </border>
        </dxf>
      </x14:dxfs>
    </ext>
    <ext xmlns:x14="http://schemas.microsoft.com/office/spreadsheetml/2009/9/main" uri="{EB79DEF2-80B8-43e5-95BD-54CBDDF9020C}">
      <x14:slicerStyles defaultSlicerStyle="SlicerStyleLight1">
        <x14:slicerStyle name="Inera">
          <x14:slicerStyleElements>
            <x14:slicerStyleElement type="unselectedItemWithData" dxfId="43"/>
            <x14:slicerStyleElement type="unselectedItemWithNoData" dxfId="42"/>
            <x14:slicerStyleElement type="selectedItemWithData" dxfId="41"/>
            <x14:slicerStyleElement type="selectedItemWithNoData" dxfId="40"/>
          </x14:slicerStyleElements>
        </x14:slicerStyle>
        <x14:slicerStyle name="Kostnader">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Neutral">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ytto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117" Type="http://schemas.openxmlformats.org/officeDocument/2006/relationships/customXml" Target="../customXml/item66.xml"/><Relationship Id="rId21" Type="http://schemas.openxmlformats.org/officeDocument/2006/relationships/pivotCacheDefinition" Target="pivotCache/pivotCacheDefinition6.xml"/><Relationship Id="rId42" Type="http://schemas.microsoft.com/office/2007/relationships/slicerCache" Target="slicerCaches/slicerCache7.xml"/><Relationship Id="rId47" Type="http://schemas.openxmlformats.org/officeDocument/2006/relationships/sharedStrings" Target="sharedStrings.xml"/><Relationship Id="rId63" Type="http://schemas.openxmlformats.org/officeDocument/2006/relationships/customXml" Target="../customXml/item12.xml"/><Relationship Id="rId68" Type="http://schemas.openxmlformats.org/officeDocument/2006/relationships/customXml" Target="../customXml/item17.xml"/><Relationship Id="rId84" Type="http://schemas.openxmlformats.org/officeDocument/2006/relationships/customXml" Target="../customXml/item33.xml"/><Relationship Id="rId89" Type="http://schemas.openxmlformats.org/officeDocument/2006/relationships/customXml" Target="../customXml/item38.xml"/><Relationship Id="rId112" Type="http://schemas.openxmlformats.org/officeDocument/2006/relationships/customXml" Target="../customXml/item61.xml"/><Relationship Id="rId16" Type="http://schemas.openxmlformats.org/officeDocument/2006/relationships/pivotCacheDefinition" Target="pivotCache/pivotCacheDefinition1.xml"/><Relationship Id="rId107" Type="http://schemas.openxmlformats.org/officeDocument/2006/relationships/customXml" Target="../customXml/item56.xml"/><Relationship Id="rId11" Type="http://schemas.openxmlformats.org/officeDocument/2006/relationships/worksheet" Target="worksheets/sheet11.xml"/><Relationship Id="rId32" Type="http://schemas.openxmlformats.org/officeDocument/2006/relationships/pivotCacheDefinition" Target="pivotCache/pivotCacheDefinition17.xml"/><Relationship Id="rId37" Type="http://schemas.microsoft.com/office/2007/relationships/slicerCache" Target="slicerCaches/slicerCache2.xml"/><Relationship Id="rId53" Type="http://schemas.openxmlformats.org/officeDocument/2006/relationships/customXml" Target="../customXml/item2.xml"/><Relationship Id="rId58" Type="http://schemas.openxmlformats.org/officeDocument/2006/relationships/customXml" Target="../customXml/item7.xml"/><Relationship Id="rId74" Type="http://schemas.openxmlformats.org/officeDocument/2006/relationships/customXml" Target="../customXml/item23.xml"/><Relationship Id="rId79" Type="http://schemas.openxmlformats.org/officeDocument/2006/relationships/customXml" Target="../customXml/item28.xml"/><Relationship Id="rId102" Type="http://schemas.openxmlformats.org/officeDocument/2006/relationships/customXml" Target="../customXml/item51.xml"/><Relationship Id="rId5" Type="http://schemas.openxmlformats.org/officeDocument/2006/relationships/worksheet" Target="worksheets/sheet5.xml"/><Relationship Id="rId90" Type="http://schemas.openxmlformats.org/officeDocument/2006/relationships/customXml" Target="../customXml/item39.xml"/><Relationship Id="rId95" Type="http://schemas.openxmlformats.org/officeDocument/2006/relationships/customXml" Target="../customXml/item44.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43" Type="http://schemas.microsoft.com/office/2007/relationships/slicerCache" Target="slicerCaches/slicerCache8.xml"/><Relationship Id="rId48" Type="http://schemas.openxmlformats.org/officeDocument/2006/relationships/sheetMetadata" Target="metadata.xml"/><Relationship Id="rId64" Type="http://schemas.openxmlformats.org/officeDocument/2006/relationships/customXml" Target="../customXml/item13.xml"/><Relationship Id="rId69" Type="http://schemas.openxmlformats.org/officeDocument/2006/relationships/customXml" Target="../customXml/item18.xml"/><Relationship Id="rId113" Type="http://schemas.openxmlformats.org/officeDocument/2006/relationships/customXml" Target="../customXml/item62.xml"/><Relationship Id="rId118" Type="http://schemas.openxmlformats.org/officeDocument/2006/relationships/customXml" Target="../customXml/item67.xml"/><Relationship Id="rId80" Type="http://schemas.openxmlformats.org/officeDocument/2006/relationships/customXml" Target="../customXml/item29.xml"/><Relationship Id="rId85" Type="http://schemas.openxmlformats.org/officeDocument/2006/relationships/customXml" Target="../customXml/item34.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33" Type="http://schemas.openxmlformats.org/officeDocument/2006/relationships/pivotCacheDefinition" Target="pivotCache/pivotCacheDefinition18.xml"/><Relationship Id="rId38" Type="http://schemas.microsoft.com/office/2007/relationships/slicerCache" Target="slicerCaches/slicerCache3.xml"/><Relationship Id="rId59" Type="http://schemas.openxmlformats.org/officeDocument/2006/relationships/customXml" Target="../customXml/item8.xml"/><Relationship Id="rId103" Type="http://schemas.openxmlformats.org/officeDocument/2006/relationships/customXml" Target="../customXml/item52.xml"/><Relationship Id="rId108" Type="http://schemas.openxmlformats.org/officeDocument/2006/relationships/customXml" Target="../customXml/item57.xml"/><Relationship Id="rId54" Type="http://schemas.openxmlformats.org/officeDocument/2006/relationships/customXml" Target="../customXml/item3.xml"/><Relationship Id="rId70" Type="http://schemas.openxmlformats.org/officeDocument/2006/relationships/customXml" Target="../customXml/item19.xml"/><Relationship Id="rId75" Type="http://schemas.openxmlformats.org/officeDocument/2006/relationships/customXml" Target="../customXml/item24.xml"/><Relationship Id="rId91" Type="http://schemas.openxmlformats.org/officeDocument/2006/relationships/customXml" Target="../customXml/item40.xml"/><Relationship Id="rId96" Type="http://schemas.openxmlformats.org/officeDocument/2006/relationships/customXml" Target="../customXml/item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8.xml"/><Relationship Id="rId28" Type="http://schemas.openxmlformats.org/officeDocument/2006/relationships/pivotCacheDefinition" Target="pivotCache/pivotCacheDefinition13.xml"/><Relationship Id="rId49" Type="http://schemas.openxmlformats.org/officeDocument/2006/relationships/powerPivotData" Target="model/item.data"/><Relationship Id="rId114" Type="http://schemas.openxmlformats.org/officeDocument/2006/relationships/customXml" Target="../customXml/item63.xml"/><Relationship Id="rId10" Type="http://schemas.openxmlformats.org/officeDocument/2006/relationships/worksheet" Target="worksheets/sheet10.xml"/><Relationship Id="rId31" Type="http://schemas.openxmlformats.org/officeDocument/2006/relationships/pivotCacheDefinition" Target="pivotCache/pivotCacheDefinition16.xml"/><Relationship Id="rId44" Type="http://schemas.openxmlformats.org/officeDocument/2006/relationships/theme" Target="theme/theme1.xml"/><Relationship Id="rId52" Type="http://schemas.openxmlformats.org/officeDocument/2006/relationships/customXml" Target="../customXml/item1.xml"/><Relationship Id="rId60" Type="http://schemas.openxmlformats.org/officeDocument/2006/relationships/customXml" Target="../customXml/item9.xml"/><Relationship Id="rId65" Type="http://schemas.openxmlformats.org/officeDocument/2006/relationships/customXml" Target="../customXml/item14.xml"/><Relationship Id="rId73" Type="http://schemas.openxmlformats.org/officeDocument/2006/relationships/customXml" Target="../customXml/item22.xml"/><Relationship Id="rId78" Type="http://schemas.openxmlformats.org/officeDocument/2006/relationships/customXml" Target="../customXml/item27.xml"/><Relationship Id="rId81" Type="http://schemas.openxmlformats.org/officeDocument/2006/relationships/customXml" Target="../customXml/item30.xml"/><Relationship Id="rId86" Type="http://schemas.openxmlformats.org/officeDocument/2006/relationships/customXml" Target="../customXml/item35.xml"/><Relationship Id="rId94" Type="http://schemas.openxmlformats.org/officeDocument/2006/relationships/customXml" Target="../customXml/item43.xml"/><Relationship Id="rId99" Type="http://schemas.openxmlformats.org/officeDocument/2006/relationships/customXml" Target="../customXml/item48.xml"/><Relationship Id="rId101" Type="http://schemas.openxmlformats.org/officeDocument/2006/relationships/customXml" Target="../customXml/item5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9" Type="http://schemas.microsoft.com/office/2007/relationships/slicerCache" Target="slicerCaches/slicerCache4.xml"/><Relationship Id="rId109" Type="http://schemas.openxmlformats.org/officeDocument/2006/relationships/customXml" Target="../customXml/item58.xml"/><Relationship Id="rId34" Type="http://schemas.openxmlformats.org/officeDocument/2006/relationships/pivotCacheDefinition" Target="pivotCache/pivotCacheDefinition19.xml"/><Relationship Id="rId50" Type="http://schemas.microsoft.com/office/2017/10/relationships/person" Target="persons/person.xml"/><Relationship Id="rId55" Type="http://schemas.openxmlformats.org/officeDocument/2006/relationships/customXml" Target="../customXml/item4.xml"/><Relationship Id="rId76" Type="http://schemas.openxmlformats.org/officeDocument/2006/relationships/customXml" Target="../customXml/item25.xml"/><Relationship Id="rId97" Type="http://schemas.openxmlformats.org/officeDocument/2006/relationships/customXml" Target="../customXml/item46.xml"/><Relationship Id="rId104" Type="http://schemas.openxmlformats.org/officeDocument/2006/relationships/customXml" Target="../customXml/item53.xml"/><Relationship Id="rId7" Type="http://schemas.openxmlformats.org/officeDocument/2006/relationships/worksheet" Target="worksheets/sheet7.xml"/><Relationship Id="rId71" Type="http://schemas.openxmlformats.org/officeDocument/2006/relationships/customXml" Target="../customXml/item20.xml"/><Relationship Id="rId92" Type="http://schemas.openxmlformats.org/officeDocument/2006/relationships/customXml" Target="../customXml/item41.xml"/><Relationship Id="rId2" Type="http://schemas.openxmlformats.org/officeDocument/2006/relationships/worksheet" Target="worksheets/sheet2.xml"/><Relationship Id="rId29" Type="http://schemas.openxmlformats.org/officeDocument/2006/relationships/pivotCacheDefinition" Target="pivotCache/pivotCacheDefinition14.xml"/><Relationship Id="rId24" Type="http://schemas.openxmlformats.org/officeDocument/2006/relationships/pivotCacheDefinition" Target="pivotCache/pivotCacheDefinition9.xml"/><Relationship Id="rId40" Type="http://schemas.microsoft.com/office/2007/relationships/slicerCache" Target="slicerCaches/slicerCache5.xml"/><Relationship Id="rId45" Type="http://schemas.openxmlformats.org/officeDocument/2006/relationships/connections" Target="connections.xml"/><Relationship Id="rId66" Type="http://schemas.openxmlformats.org/officeDocument/2006/relationships/customXml" Target="../customXml/item15.xml"/><Relationship Id="rId87" Type="http://schemas.openxmlformats.org/officeDocument/2006/relationships/customXml" Target="../customXml/item36.xml"/><Relationship Id="rId110" Type="http://schemas.openxmlformats.org/officeDocument/2006/relationships/customXml" Target="../customXml/item59.xml"/><Relationship Id="rId115" Type="http://schemas.openxmlformats.org/officeDocument/2006/relationships/customXml" Target="../customXml/item64.xml"/><Relationship Id="rId61" Type="http://schemas.openxmlformats.org/officeDocument/2006/relationships/customXml" Target="../customXml/item10.xml"/><Relationship Id="rId82" Type="http://schemas.openxmlformats.org/officeDocument/2006/relationships/customXml" Target="../customXml/item31.xml"/><Relationship Id="rId19" Type="http://schemas.openxmlformats.org/officeDocument/2006/relationships/pivotCacheDefinition" Target="pivotCache/pivotCacheDefinition4.xml"/><Relationship Id="rId14" Type="http://schemas.openxmlformats.org/officeDocument/2006/relationships/worksheet" Target="worksheets/sheet14.xml"/><Relationship Id="rId30" Type="http://schemas.openxmlformats.org/officeDocument/2006/relationships/pivotCacheDefinition" Target="pivotCache/pivotCacheDefinition15.xml"/><Relationship Id="rId35" Type="http://schemas.openxmlformats.org/officeDocument/2006/relationships/pivotCacheDefinition" Target="pivotCache/pivotCacheDefinition20.xml"/><Relationship Id="rId56" Type="http://schemas.openxmlformats.org/officeDocument/2006/relationships/customXml" Target="../customXml/item5.xml"/><Relationship Id="rId77" Type="http://schemas.openxmlformats.org/officeDocument/2006/relationships/customXml" Target="../customXml/item26.xml"/><Relationship Id="rId100" Type="http://schemas.openxmlformats.org/officeDocument/2006/relationships/customXml" Target="../customXml/item49.xml"/><Relationship Id="rId105" Type="http://schemas.openxmlformats.org/officeDocument/2006/relationships/customXml" Target="../customXml/item54.xml"/><Relationship Id="rId8" Type="http://schemas.openxmlformats.org/officeDocument/2006/relationships/worksheet" Target="worksheets/sheet8.xml"/><Relationship Id="rId51" Type="http://schemas.openxmlformats.org/officeDocument/2006/relationships/calcChain" Target="calcChain.xml"/><Relationship Id="rId72" Type="http://schemas.openxmlformats.org/officeDocument/2006/relationships/customXml" Target="../customXml/item21.xml"/><Relationship Id="rId93" Type="http://schemas.openxmlformats.org/officeDocument/2006/relationships/customXml" Target="../customXml/item42.xml"/><Relationship Id="rId98" Type="http://schemas.openxmlformats.org/officeDocument/2006/relationships/customXml" Target="../customXml/item47.xml"/><Relationship Id="rId3" Type="http://schemas.openxmlformats.org/officeDocument/2006/relationships/worksheet" Target="worksheets/sheet3.xml"/><Relationship Id="rId25" Type="http://schemas.openxmlformats.org/officeDocument/2006/relationships/pivotCacheDefinition" Target="pivotCache/pivotCacheDefinition10.xml"/><Relationship Id="rId46" Type="http://schemas.openxmlformats.org/officeDocument/2006/relationships/styles" Target="styles.xml"/><Relationship Id="rId67" Type="http://schemas.openxmlformats.org/officeDocument/2006/relationships/customXml" Target="../customXml/item16.xml"/><Relationship Id="rId116" Type="http://schemas.openxmlformats.org/officeDocument/2006/relationships/customXml" Target="../customXml/item65.xml"/><Relationship Id="rId20" Type="http://schemas.openxmlformats.org/officeDocument/2006/relationships/pivotCacheDefinition" Target="pivotCache/pivotCacheDefinition5.xml"/><Relationship Id="rId41" Type="http://schemas.microsoft.com/office/2007/relationships/slicerCache" Target="slicerCaches/slicerCache6.xml"/><Relationship Id="rId62" Type="http://schemas.openxmlformats.org/officeDocument/2006/relationships/customXml" Target="../customXml/item11.xml"/><Relationship Id="rId83" Type="http://schemas.openxmlformats.org/officeDocument/2006/relationships/customXml" Target="../customXml/item32.xml"/><Relationship Id="rId88" Type="http://schemas.openxmlformats.org/officeDocument/2006/relationships/customXml" Target="../customXml/item37.xml"/><Relationship Id="rId111" Type="http://schemas.openxmlformats.org/officeDocument/2006/relationships/customXml" Target="../customXml/item60.xml"/><Relationship Id="rId15" Type="http://schemas.openxmlformats.org/officeDocument/2006/relationships/externalLink" Target="externalLinks/externalLink1.xml"/><Relationship Id="rId36" Type="http://schemas.microsoft.com/office/2007/relationships/slicerCache" Target="slicerCaches/slicerCache1.xml"/><Relationship Id="rId57" Type="http://schemas.openxmlformats.org/officeDocument/2006/relationships/customXml" Target="../customXml/item6.xml"/><Relationship Id="rId106" Type="http://schemas.openxmlformats.org/officeDocument/2006/relationships/customXml" Target="../customXml/item5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text'!$B$6</c:f>
          <c:strCache>
            <c:ptCount val="1"/>
            <c:pt idx="0">
              <c:v>Osäkerhet: lägsta, troliga och högsta värdena för SDK i Sigtuna kommun efter 6 år</c:v>
            </c:pt>
          </c:strCache>
        </c:strRef>
      </c:tx>
      <c:layout>
        <c:manualLayout>
          <c:xMode val="edge"/>
          <c:yMode val="edge"/>
          <c:x val="0"/>
          <c:y val="2.600655930846376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2295873474268441E-2"/>
          <c:y val="0.16467767643924217"/>
          <c:w val="0.93867821637426896"/>
          <c:h val="0.70986310158944843"/>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numFmt formatCode="#,##0" sourceLinked="0"/>
            <c:spPr>
              <a:noFill/>
              <a:ln>
                <a:noFill/>
              </a:ln>
              <a:effectLst/>
            </c:spPr>
            <c:txPr>
              <a:bodyPr wrap="square" lIns="38100" tIns="19050" rIns="38100" bIns="19050" anchor="ctr">
                <a:spAutoFit/>
              </a:bodyPr>
              <a:lstStyle/>
              <a:p>
                <a:pPr>
                  <a:defRPr sz="14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Grafunderlag!$C$99:$E$99</c:f>
              <c:numCache>
                <c:formatCode>_-* #\ ##0\ _k_r_-;\-* #\ ##0\ _k_r_-;_-* "-"??\ _k_r_-;_-@_-</c:formatCode>
                <c:ptCount val="3"/>
                <c:pt idx="0">
                  <c:v>2508489.9154139217</c:v>
                </c:pt>
                <c:pt idx="1">
                  <c:v>-1399842.0662332852</c:v>
                </c:pt>
                <c:pt idx="2">
                  <c:v>1108647.8491806365</c:v>
                </c:pt>
              </c:numCache>
            </c:numRef>
          </c:val>
          <c:smooth val="0"/>
          <c:extLst>
            <c:ext xmlns:c16="http://schemas.microsoft.com/office/drawing/2014/chart" uri="{C3380CC4-5D6E-409C-BE32-E72D297353CC}">
              <c16:uniqueId val="{00000002-9416-45E3-9FCD-4A84395B02E9}"/>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6.9002988318391427E-3"/>
                  <c:y val="7.9763347799599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6-45E3-9FCD-4A84395B02E9}"/>
                </c:ext>
              </c:extLst>
            </c:dLbl>
            <c:dLbl>
              <c:idx val="1"/>
              <c:layout>
                <c:manualLayout>
                  <c:x val="2.7635289323553382E-2"/>
                  <c:y val="0.140387753948465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Grafunderlag!$C$100:$E$100</c:f>
              <c:numCache>
                <c:formatCode>_-* #\ ##0\ _k_r_-;\-* #\ ##0\ _k_r_-;_-* "-"??\ _k_r_-;_-@_-</c:formatCode>
                <c:ptCount val="3"/>
                <c:pt idx="0">
                  <c:v>2504680.0030951216</c:v>
                </c:pt>
                <c:pt idx="1">
                  <c:v>-1033103.9665135917</c:v>
                </c:pt>
                <c:pt idx="2">
                  <c:v>1471576.0365815298</c:v>
                </c:pt>
              </c:numCache>
            </c:numRef>
          </c:val>
          <c:smooth val="0"/>
          <c:extLst>
            <c:ext xmlns:c16="http://schemas.microsoft.com/office/drawing/2014/chart" uri="{C3380CC4-5D6E-409C-BE32-E72D297353CC}">
              <c16:uniqueId val="{00000006-9416-45E3-9FCD-4A84395B02E9}"/>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16-45E3-9FCD-4A84395B02E9}"/>
                </c:ext>
              </c:extLst>
            </c:dLbl>
            <c:dLbl>
              <c:idx val="1"/>
              <c:layout>
                <c:manualLayout>
                  <c:x val="1.2194787379972566E-2"/>
                  <c:y val="-8.3852083604017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f>Grafunderlag!$C$98:$E$98</c:f>
              <c:strCache>
                <c:ptCount val="3"/>
                <c:pt idx="0">
                  <c:v>Nytta</c:v>
                </c:pt>
                <c:pt idx="1">
                  <c:v>Kostnad</c:v>
                </c:pt>
                <c:pt idx="2">
                  <c:v>Nettonytta</c:v>
                </c:pt>
              </c:strCache>
            </c:strRef>
          </c:cat>
          <c:val>
            <c:numRef>
              <c:f>Grafunderlag!$C$101:$E$101</c:f>
              <c:numCache>
                <c:formatCode>_-* #\ ##0\ _k_r_-;\-* #\ ##0\ _k_r_-;_-* "-"??\ _k_r_-;_-@_-</c:formatCode>
                <c:ptCount val="3"/>
                <c:pt idx="0">
                  <c:v>3070693.7857142864</c:v>
                </c:pt>
                <c:pt idx="1">
                  <c:v>-687355.51043710031</c:v>
                </c:pt>
                <c:pt idx="2">
                  <c:v>2383338.2752771862</c:v>
                </c:pt>
              </c:numCache>
            </c:numRef>
          </c:val>
          <c:smooth val="0"/>
          <c:extLst>
            <c:ext xmlns:c16="http://schemas.microsoft.com/office/drawing/2014/chart" uri="{C3380CC4-5D6E-409C-BE32-E72D297353CC}">
              <c16:uniqueId val="{00000009-9416-45E3-9FCD-4A84395B02E9}"/>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Nyttor och kostnader: SDK i Sigtuna kommun</c:v>
            </c:pt>
          </c:strCache>
        </c:strRef>
      </c:tx>
      <c:layout>
        <c:manualLayout>
          <c:xMode val="edge"/>
          <c:yMode val="edge"/>
          <c:x val="3.3310268234351612E-2"/>
          <c:y val="5.2554435221899721E-3"/>
        </c:manualLayout>
      </c:layout>
      <c:overlay val="0"/>
      <c:spPr>
        <a:noFill/>
        <a:ln>
          <a:noFill/>
        </a:ln>
        <a:effectLst/>
      </c:spPr>
      <c:txPr>
        <a:bodyPr rot="0" vert="horz"/>
        <a:lstStyle/>
        <a:p>
          <a:pPr algn="l">
            <a:defRPr sz="1400" b="1">
              <a:solidFill>
                <a:schemeClr val="tx1"/>
              </a:solidFill>
            </a:defRPr>
          </a:pPr>
          <a:endParaRPr lang="sv-SE"/>
        </a:p>
      </c:txPr>
    </c:title>
    <c:autoTitleDeleted val="0"/>
    <c:plotArea>
      <c:layout>
        <c:manualLayout>
          <c:layoutTarget val="inner"/>
          <c:xMode val="edge"/>
          <c:yMode val="edge"/>
          <c:x val="2.8698972412430929E-2"/>
          <c:y val="9.6569986794944357E-2"/>
          <c:w val="0.94532355315754146"/>
          <c:h val="0.60762478905764272"/>
        </c:manualLayout>
      </c:layout>
      <c:barChart>
        <c:barDir val="col"/>
        <c:grouping val="stacked"/>
        <c:varyColors val="0"/>
        <c:ser>
          <c:idx val="0"/>
          <c:order val="0"/>
          <c:tx>
            <c:strRef>
              <c:f>Grafunderlag!$B$43</c:f>
              <c:strCache>
                <c:ptCount val="1"/>
                <c:pt idx="0">
                  <c:v>Finansiell nytta</c:v>
                </c:pt>
              </c:strCache>
            </c:strRef>
          </c:tx>
          <c:spPr>
            <a:solidFill>
              <a:srgbClr val="40775E"/>
            </a:solidFill>
            <a:ln>
              <a:solidFill>
                <a:schemeClr val="tx1"/>
              </a:solidFill>
            </a:ln>
          </c:spPr>
          <c:invertIfNegative val="0"/>
          <c:cat>
            <c:numRef>
              <c:f>Grafunderlag!$C$41:$H$41</c:f>
              <c:numCache>
                <c:formatCode>General</c:formatCode>
                <c:ptCount val="6"/>
                <c:pt idx="0">
                  <c:v>2023</c:v>
                </c:pt>
                <c:pt idx="1">
                  <c:v>2024</c:v>
                </c:pt>
                <c:pt idx="2">
                  <c:v>2025</c:v>
                </c:pt>
                <c:pt idx="3">
                  <c:v>2026</c:v>
                </c:pt>
                <c:pt idx="4">
                  <c:v>2027</c:v>
                </c:pt>
                <c:pt idx="5">
                  <c:v>2028</c:v>
                </c:pt>
              </c:numCache>
            </c:numRef>
          </c:cat>
          <c:val>
            <c:numRef>
              <c:f>Grafunderlag!$C$43:$H$43</c:f>
              <c:numCache>
                <c:formatCode>_-* #\ ##0\ _k_r_-;\-* #\ ##0\ _k_r_-;_-* "-"??\ _k_r_-;_-@_-</c:formatCode>
                <c:ptCount val="6"/>
                <c:pt idx="0">
                  <c:v>0</c:v>
                </c:pt>
                <c:pt idx="1">
                  <c:v>8800.8737864077684</c:v>
                </c:pt>
                <c:pt idx="2">
                  <c:v>8544.5376567065723</c:v>
                </c:pt>
                <c:pt idx="3">
                  <c:v>8295.6676278704581</c:v>
                </c:pt>
                <c:pt idx="4">
                  <c:v>8054.0462406509305</c:v>
                </c:pt>
                <c:pt idx="5">
                  <c:v>7819.4623695640103</c:v>
                </c:pt>
              </c:numCache>
            </c:numRef>
          </c:val>
          <c:extLst>
            <c:ext xmlns:c16="http://schemas.microsoft.com/office/drawing/2014/chart" uri="{C3380CC4-5D6E-409C-BE32-E72D297353CC}">
              <c16:uniqueId val="{00000000-2078-40BD-B120-E62554A41D0B}"/>
            </c:ext>
          </c:extLst>
        </c:ser>
        <c:ser>
          <c:idx val="1"/>
          <c:order val="1"/>
          <c:tx>
            <c:strRef>
              <c:f>Grafunderlag!$B$44</c:f>
              <c:strCache>
                <c:ptCount val="1"/>
                <c:pt idx="0">
                  <c:v>Omfördelningsnytta</c:v>
                </c:pt>
              </c:strCache>
            </c:strRef>
          </c:tx>
          <c:spPr>
            <a:solidFill>
              <a:srgbClr val="AFD4C4"/>
            </a:solidFill>
            <a:ln>
              <a:solidFill>
                <a:schemeClr val="tx1"/>
              </a:solidFill>
            </a:ln>
            <a:effectLst>
              <a:softEdge rad="0"/>
            </a:effectLst>
          </c:spPr>
          <c:invertIfNegative val="0"/>
          <c:cat>
            <c:numRef>
              <c:f>Grafunderlag!$C$41:$H$41</c:f>
              <c:numCache>
                <c:formatCode>General</c:formatCode>
                <c:ptCount val="6"/>
                <c:pt idx="0">
                  <c:v>2023</c:v>
                </c:pt>
                <c:pt idx="1">
                  <c:v>2024</c:v>
                </c:pt>
                <c:pt idx="2">
                  <c:v>2025</c:v>
                </c:pt>
                <c:pt idx="3">
                  <c:v>2026</c:v>
                </c:pt>
                <c:pt idx="4">
                  <c:v>2027</c:v>
                </c:pt>
                <c:pt idx="5">
                  <c:v>2028</c:v>
                </c:pt>
              </c:numCache>
            </c:numRef>
          </c:cat>
          <c:val>
            <c:numRef>
              <c:f>Grafunderlag!$C$44:$H$44</c:f>
              <c:numCache>
                <c:formatCode>_-* #\ ##0\ _k_r_-;\-* #\ ##0\ _k_r_-;_-* "-"??\ _k_r_-;_-@_-</c:formatCode>
                <c:ptCount val="6"/>
                <c:pt idx="0">
                  <c:v>0</c:v>
                </c:pt>
                <c:pt idx="1">
                  <c:v>522178.08599167829</c:v>
                </c:pt>
                <c:pt idx="2">
                  <c:v>506969.01552590128</c:v>
                </c:pt>
                <c:pt idx="3">
                  <c:v>492202.92769504973</c:v>
                </c:pt>
                <c:pt idx="4">
                  <c:v>477866.92009228136</c:v>
                </c:pt>
                <c:pt idx="5">
                  <c:v>463948.46610901103</c:v>
                </c:pt>
              </c:numCache>
            </c:numRef>
          </c:val>
          <c:extLst>
            <c:ext xmlns:c16="http://schemas.microsoft.com/office/drawing/2014/chart" uri="{C3380CC4-5D6E-409C-BE32-E72D297353CC}">
              <c16:uniqueId val="{00000001-2078-40BD-B120-E62554A41D0B}"/>
            </c:ext>
          </c:extLst>
        </c:ser>
        <c:ser>
          <c:idx val="5"/>
          <c:order val="2"/>
          <c:tx>
            <c:strRef>
              <c:f>Grafunderlag!$B$48</c:f>
              <c:strCache>
                <c:ptCount val="1"/>
                <c:pt idx="0">
                  <c:v>Omfördelningskostnad</c:v>
                </c:pt>
              </c:strCache>
            </c:strRef>
          </c:tx>
          <c:spPr>
            <a:pattFill prst="openDmnd">
              <a:fgClr>
                <a:schemeClr val="accent2"/>
              </a:fgClr>
              <a:bgClr>
                <a:srgbClr val="E3ABC1"/>
              </a:bgClr>
            </a:pattFill>
            <a:ln w="9525">
              <a:solidFill>
                <a:srgbClr val="000000"/>
              </a:solidFill>
            </a:ln>
          </c:spPr>
          <c:invertIfNegative val="0"/>
          <c:val>
            <c:numRef>
              <c:f>Grafunderlag!$C$48:$H$48</c:f>
              <c:numCache>
                <c:formatCode>_-* #\ ##0\ _k_r_-;\-* #\ ##0\ _k_r_-;_-* "-"??\ _k_r_-;_-@_-</c:formatCode>
                <c:ptCount val="6"/>
                <c:pt idx="0">
                  <c:v>-142795.71428571429</c:v>
                </c:pt>
                <c:pt idx="1">
                  <c:v>-31535.367545076282</c:v>
                </c:pt>
                <c:pt idx="2">
                  <c:v>-30616.861694248822</c:v>
                </c:pt>
                <c:pt idx="3">
                  <c:v>-18508.086387803829</c:v>
                </c:pt>
                <c:pt idx="4">
                  <c:v>-17969.015910489157</c:v>
                </c:pt>
                <c:pt idx="5">
                  <c:v>-17445.646515038017</c:v>
                </c:pt>
              </c:numCache>
            </c:numRef>
          </c:val>
          <c:extLst>
            <c:ext xmlns:c16="http://schemas.microsoft.com/office/drawing/2014/chart" uri="{C3380CC4-5D6E-409C-BE32-E72D297353CC}">
              <c16:uniqueId val="{00000003-2078-40BD-B120-E62554A41D0B}"/>
            </c:ext>
          </c:extLst>
        </c:ser>
        <c:ser>
          <c:idx val="2"/>
          <c:order val="3"/>
          <c:tx>
            <c:strRef>
              <c:f>Grafunderlag!$B$47</c:f>
              <c:strCache>
                <c:ptCount val="1"/>
                <c:pt idx="0">
                  <c:v>Finansiell kostnad</c:v>
                </c:pt>
              </c:strCache>
            </c:strRef>
          </c:tx>
          <c:spPr>
            <a:pattFill prst="dotGrid">
              <a:fgClr>
                <a:schemeClr val="accent2"/>
              </a:fgClr>
              <a:bgClr>
                <a:schemeClr val="accent1"/>
              </a:bgClr>
            </a:pattFill>
            <a:ln>
              <a:solidFill>
                <a:srgbClr val="000000"/>
              </a:solidFill>
            </a:ln>
          </c:spPr>
          <c:invertIfNegative val="0"/>
          <c:cat>
            <c:numRef>
              <c:f>Grafunderlag!$C$41:$H$41</c:f>
              <c:numCache>
                <c:formatCode>General</c:formatCode>
                <c:ptCount val="6"/>
                <c:pt idx="0">
                  <c:v>2023</c:v>
                </c:pt>
                <c:pt idx="1">
                  <c:v>2024</c:v>
                </c:pt>
                <c:pt idx="2">
                  <c:v>2025</c:v>
                </c:pt>
                <c:pt idx="3">
                  <c:v>2026</c:v>
                </c:pt>
                <c:pt idx="4">
                  <c:v>2027</c:v>
                </c:pt>
                <c:pt idx="5">
                  <c:v>2028</c:v>
                </c:pt>
              </c:numCache>
            </c:numRef>
          </c:cat>
          <c:val>
            <c:numRef>
              <c:f>Grafunderlag!$C$47:$H$47</c:f>
              <c:numCache>
                <c:formatCode>_-* #\ ##0\ _k_r_-;\-* #\ ##0\ _k_r_-;_-* "-"??\ _k_r_-;_-@_-</c:formatCode>
                <c:ptCount val="6"/>
                <c:pt idx="0">
                  <c:v>-121625</c:v>
                </c:pt>
                <c:pt idx="1">
                  <c:v>-138349.51456310679</c:v>
                </c:pt>
                <c:pt idx="2">
                  <c:v>-134319.91705156001</c:v>
                </c:pt>
                <c:pt idx="3">
                  <c:v>-130407.68645782524</c:v>
                </c:pt>
                <c:pt idx="4">
                  <c:v>-126609.40432798569</c:v>
                </c:pt>
                <c:pt idx="5">
                  <c:v>-122921.75177474339</c:v>
                </c:pt>
              </c:numCache>
            </c:numRef>
          </c:val>
          <c:extLst>
            <c:ext xmlns:c16="http://schemas.microsoft.com/office/drawing/2014/chart" uri="{C3380CC4-5D6E-409C-BE32-E72D297353CC}">
              <c16:uniqueId val="{00000002-2078-40BD-B120-E62554A41D0B}"/>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4"/>
          <c:tx>
            <c:strRef>
              <c:f>Grafunderlag!$B$51</c:f>
              <c:strCache>
                <c:ptCount val="1"/>
                <c:pt idx="0">
                  <c:v>Sammanlagd nettonytta</c:v>
                </c:pt>
              </c:strCache>
            </c:strRef>
          </c:tx>
          <c:spPr>
            <a:ln>
              <a:noFill/>
            </a:ln>
          </c:spPr>
          <c:marker>
            <c:symbol val="circle"/>
            <c:size val="14"/>
            <c:spPr>
              <a:solidFill>
                <a:schemeClr val="bg2">
                  <a:lumMod val="75000"/>
                </a:schemeClr>
              </a:solidFill>
              <a:ln w="12700">
                <a:solidFill>
                  <a:srgbClr val="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1003-4D95-80B3-D88EABFD3B3B}"/>
                </c:ext>
              </c:extLst>
            </c:dLbl>
            <c:dLbl>
              <c:idx val="1"/>
              <c:delete val="1"/>
              <c:extLst>
                <c:ext xmlns:c15="http://schemas.microsoft.com/office/drawing/2012/chart" uri="{CE6537A1-D6FC-4f65-9D91-7224C49458BB}"/>
                <c:ext xmlns:c16="http://schemas.microsoft.com/office/drawing/2014/chart" uri="{C3380CC4-5D6E-409C-BE32-E72D297353CC}">
                  <c16:uniqueId val="{00000002-1003-4D95-80B3-D88EABFD3B3B}"/>
                </c:ext>
              </c:extLst>
            </c:dLbl>
            <c:dLbl>
              <c:idx val="2"/>
              <c:delete val="1"/>
              <c:extLst>
                <c:ext xmlns:c15="http://schemas.microsoft.com/office/drawing/2012/chart" uri="{CE6537A1-D6FC-4f65-9D91-7224C49458BB}"/>
                <c:ext xmlns:c16="http://schemas.microsoft.com/office/drawing/2014/chart" uri="{C3380CC4-5D6E-409C-BE32-E72D297353CC}">
                  <c16:uniqueId val="{00000003-1003-4D95-80B3-D88EABFD3B3B}"/>
                </c:ext>
              </c:extLst>
            </c:dLbl>
            <c:dLbl>
              <c:idx val="3"/>
              <c:delete val="1"/>
              <c:extLst>
                <c:ext xmlns:c15="http://schemas.microsoft.com/office/drawing/2012/chart" uri="{CE6537A1-D6FC-4f65-9D91-7224C49458BB}"/>
                <c:ext xmlns:c16="http://schemas.microsoft.com/office/drawing/2014/chart" uri="{C3380CC4-5D6E-409C-BE32-E72D297353CC}">
                  <c16:uniqueId val="{00000004-1003-4D95-80B3-D88EABFD3B3B}"/>
                </c:ext>
              </c:extLst>
            </c:dLbl>
            <c:dLbl>
              <c:idx val="4"/>
              <c:delete val="1"/>
              <c:extLst>
                <c:ext xmlns:c15="http://schemas.microsoft.com/office/drawing/2012/chart" uri="{CE6537A1-D6FC-4f65-9D91-7224C49458BB}"/>
                <c:ext xmlns:c16="http://schemas.microsoft.com/office/drawing/2014/chart" uri="{C3380CC4-5D6E-409C-BE32-E72D297353CC}">
                  <c16:uniqueId val="{00000005-1003-4D95-80B3-D88EABFD3B3B}"/>
                </c:ext>
              </c:extLst>
            </c:dLbl>
            <c:numFmt formatCode="#,##0" sourceLinked="0"/>
            <c:spPr>
              <a:solidFill>
                <a:schemeClr val="bg2">
                  <a:alpha val="47000"/>
                </a:schemeClr>
              </a:solidFill>
              <a:ln>
                <a:noFill/>
              </a:ln>
              <a:effectLst/>
            </c:spPr>
            <c:txPr>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Grafunderlag!$C$41:$H$41</c:f>
              <c:numCache>
                <c:formatCode>General</c:formatCode>
                <c:ptCount val="6"/>
                <c:pt idx="0">
                  <c:v>2023</c:v>
                </c:pt>
                <c:pt idx="1">
                  <c:v>2024</c:v>
                </c:pt>
                <c:pt idx="2">
                  <c:v>2025</c:v>
                </c:pt>
                <c:pt idx="3">
                  <c:v>2026</c:v>
                </c:pt>
                <c:pt idx="4">
                  <c:v>2027</c:v>
                </c:pt>
                <c:pt idx="5">
                  <c:v>2028</c:v>
                </c:pt>
              </c:numCache>
            </c:numRef>
          </c:cat>
          <c:val>
            <c:numRef>
              <c:f>Grafunderlag!$C$51:$H$51</c:f>
              <c:numCache>
                <c:formatCode>_-* #\ ##0\ _k_r_-;\-* #\ ##0\ _k_r_-;_-* "-"??\ _k_r_-;_-@_-</c:formatCode>
                <c:ptCount val="6"/>
                <c:pt idx="0">
                  <c:v>-264420.71428571432</c:v>
                </c:pt>
                <c:pt idx="1">
                  <c:v>96673.363384188677</c:v>
                </c:pt>
                <c:pt idx="2">
                  <c:v>447250.13782098767</c:v>
                </c:pt>
                <c:pt idx="3">
                  <c:v>798832.96029827883</c:v>
                </c:pt>
                <c:pt idx="4">
                  <c:v>1140175.5063927362</c:v>
                </c:pt>
                <c:pt idx="5">
                  <c:v>1471576.0365815298</c:v>
                </c:pt>
              </c:numCache>
            </c:numRef>
          </c:val>
          <c:smooth val="0"/>
          <c:extLst>
            <c:ext xmlns:c16="http://schemas.microsoft.com/office/drawing/2014/chart" uri="{C3380CC4-5D6E-409C-BE32-E72D297353CC}">
              <c16:uniqueId val="{00000004-2078-40BD-B120-E62554A41D0B}"/>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458308208"/>
        <c:crosses val="autoZero"/>
        <c:auto val="1"/>
        <c:lblAlgn val="ctr"/>
        <c:lblOffset val="1"/>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ysClr val="window" lastClr="FFFFFF"/>
        </a:solidFill>
        <a:ln>
          <a:noFill/>
        </a:ln>
        <a:effectLst/>
      </c:spPr>
    </c:plotArea>
    <c:legend>
      <c:legendPos val="b"/>
      <c:layout>
        <c:manualLayout>
          <c:xMode val="edge"/>
          <c:yMode val="edge"/>
          <c:x val="0"/>
          <c:y val="0.80475700211274726"/>
          <c:w val="0.9609916225059143"/>
          <c:h val="0.17684896527222665"/>
        </c:manualLayout>
      </c:layout>
      <c:overlay val="0"/>
      <c:spPr>
        <a:noFill/>
        <a:ln>
          <a:noFill/>
        </a:ln>
        <a:effectLst/>
      </c:spPr>
      <c:txPr>
        <a:bodyPr rot="0" vert="horz"/>
        <a:lstStyle/>
        <a:p>
          <a:pPr>
            <a:defRPr sz="1400"/>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kommunikation_Inera_Sigtuna1.1.xlsx]Nyttokalkyl!Nyttor_intressent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Nyttor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0.33892520552633359"/>
              <c:y val="0.15731625955631517"/>
            </c:manualLayout>
          </c:layout>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pivotFmt>
      <c:pivotFmt>
        <c:idx val="64"/>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pivotFmt>
      <c:pivotFmt>
        <c:idx val="69"/>
        <c:spPr>
          <a:solidFill>
            <a:schemeClr val="accent1"/>
          </a:solidFill>
          <a:ln w="19050">
            <a:solidFill>
              <a:schemeClr val="lt1"/>
            </a:solidFill>
          </a:ln>
          <a:effectLst/>
        </c:spPr>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3">
              <a:tint val="86000"/>
            </a:schemeClr>
          </a:solidFill>
          <a:ln w="19050">
            <a:solidFill>
              <a:schemeClr val="lt1"/>
            </a:solidFill>
          </a:ln>
          <a:effectLst/>
        </c:spPr>
      </c:pivotFmt>
      <c:pivotFmt>
        <c:idx val="100"/>
        <c:spPr>
          <a:solidFill>
            <a:schemeClr val="accent1"/>
          </a:solidFill>
          <a:ln w="19050">
            <a:solidFill>
              <a:schemeClr val="lt1"/>
            </a:solidFill>
          </a:ln>
          <a:effectLst/>
        </c:spPr>
        <c:dLbl>
          <c:idx val="0"/>
          <c:layout>
            <c:manualLayout>
              <c:x val="-0.16201648395676405"/>
              <c:y val="1.2292325578488118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1"/>
        <c:spPr>
          <a:solidFill>
            <a:schemeClr val="accent3">
              <a:tint val="86000"/>
            </a:schemeClr>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dLbl>
          <c:idx val="0"/>
          <c:layout>
            <c:manualLayout>
              <c:x val="0.20497671463180292"/>
              <c:y val="1.6261422874501517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s>
    <c:plotArea>
      <c:layout>
        <c:manualLayout>
          <c:layoutTarget val="inner"/>
          <c:xMode val="edge"/>
          <c:yMode val="edge"/>
          <c:x val="0.16272719275753195"/>
          <c:y val="0.18648232491940195"/>
          <c:w val="0.73540869540869525"/>
          <c:h val="0.74233816183717349"/>
        </c:manualLayout>
      </c:layout>
      <c:pieChart>
        <c:varyColors val="1"/>
        <c:ser>
          <c:idx val="0"/>
          <c:order val="0"/>
          <c:tx>
            <c:strRef>
              <c:f>Nyttokalkyl!$F$130</c:f>
              <c:strCache>
                <c:ptCount val="1"/>
                <c:pt idx="0">
                  <c:v>Andel av den värderade nyttan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25E-4C69-9E16-BCCEA702AEB7}"/>
              </c:ext>
            </c:extLst>
          </c:dPt>
          <c:dLbls>
            <c:dLbl>
              <c:idx val="1"/>
              <c:layout>
                <c:manualLayout>
                  <c:x val="-0.16201648395676405"/>
                  <c:y val="1.22923255784881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5E-4C69-9E16-BCCEA702AEB7}"/>
                </c:ext>
              </c:extLst>
            </c:dLbl>
            <c:dLbl>
              <c:idx val="2"/>
              <c:layout>
                <c:manualLayout>
                  <c:x val="0.20497671463180292"/>
                  <c:y val="1.6261422874501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5E-4C69-9E16-BCCEA702AEB7}"/>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Invånare</c:v>
                </c:pt>
                <c:pt idx="1">
                  <c:v>Samhälle</c:v>
                </c:pt>
                <c:pt idx="2">
                  <c:v>Sigtuna kommun</c:v>
                </c:pt>
              </c:strCache>
            </c:strRef>
          </c:cat>
          <c:val>
            <c:numRef>
              <c:f>Nyttokalkyl!$F$131:$F$134</c:f>
              <c:numCache>
                <c:formatCode>0%</c:formatCode>
                <c:ptCount val="3"/>
                <c:pt idx="0">
                  <c:v>0</c:v>
                </c:pt>
                <c:pt idx="1">
                  <c:v>0</c:v>
                </c:pt>
                <c:pt idx="2">
                  <c:v>1</c:v>
                </c:pt>
              </c:numCache>
            </c:numRef>
          </c:val>
          <c:extLst>
            <c:ext xmlns:c16="http://schemas.microsoft.com/office/drawing/2014/chart" uri="{C3380CC4-5D6E-409C-BE32-E72D297353CC}">
              <c16:uniqueId val="{00000000-B1A6-4C15-AD41-C1A3CADF0CFD}"/>
            </c:ext>
          </c:extLst>
        </c:ser>
        <c:ser>
          <c:idx val="1"/>
          <c:order val="1"/>
          <c:tx>
            <c:strRef>
              <c:f>Nyttokalkyl!$G$130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625E-4C69-9E16-BCCEA702AEB7}"/>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Invånare</c:v>
                </c:pt>
                <c:pt idx="1">
                  <c:v>Samhälle</c:v>
                </c:pt>
                <c:pt idx="2">
                  <c:v>Sigtuna kommun</c:v>
                </c:pt>
              </c:strCache>
            </c:strRef>
          </c:cat>
          <c:val>
            <c:numRef>
              <c:f>Nyttokalkyl!$G$131:$G$134</c:f>
              <c:numCache>
                <c:formatCode>_-* #\ ##0\ _k_r_-;\-* #\ ##0\ _k_r_-;_-* "-"??\ _k_r_-;_-@_-</c:formatCode>
                <c:ptCount val="3"/>
                <c:pt idx="0">
                  <c:v>0</c:v>
                </c:pt>
                <c:pt idx="1">
                  <c:v>0</c:v>
                </c:pt>
                <c:pt idx="2">
                  <c:v>2504680.0030951216</c:v>
                </c:pt>
              </c:numCache>
            </c:numRef>
          </c:val>
          <c:extLst>
            <c:ext xmlns:c16="http://schemas.microsoft.com/office/drawing/2014/chart" uri="{C3380CC4-5D6E-409C-BE32-E72D297353CC}">
              <c16:uniqueId val="{00000001-B1A6-4C15-AD41-C1A3CADF0CF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kommunikation_Inera_Sigtuna1.1.xlsx]Nyttokalkyl!Kostnader_intressent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Kostnader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pivotFmt>
      <c:pivotFmt>
        <c:idx val="15"/>
      </c:pivotFmt>
      <c:pivotFmt>
        <c:idx val="16"/>
        <c:dLbl>
          <c:idx val="0"/>
          <c:layout>
            <c:manualLayout>
              <c:x val="0.18904584904388047"/>
              <c:y val="1.9803626732172057E-2"/>
            </c:manualLayout>
          </c:layout>
          <c:numFmt formatCode="0.0%" sourceLinked="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pivotFmt>
      <c:pivotFmt>
        <c:idx val="82"/>
      </c:pivotFmt>
      <c:pivotFmt>
        <c:idx val="83"/>
      </c:pivotFmt>
      <c:pivotFmt>
        <c:idx val="84"/>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s>
    <c:plotArea>
      <c:layout>
        <c:manualLayout>
          <c:layoutTarget val="inner"/>
          <c:xMode val="edge"/>
          <c:yMode val="edge"/>
          <c:x val="0.11512052593133676"/>
          <c:y val="0.14398334061673107"/>
          <c:w val="0.79052591052591048"/>
          <c:h val="0.79618840814715064"/>
        </c:manualLayout>
      </c:layout>
      <c:pieChart>
        <c:varyColors val="1"/>
        <c:ser>
          <c:idx val="0"/>
          <c:order val="0"/>
          <c:tx>
            <c:strRef>
              <c:f>Nyttokalkyl!$J$130</c:f>
              <c:strCache>
                <c:ptCount val="1"/>
                <c:pt idx="0">
                  <c:v>Andel av den värderade kostnaden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Nyttokalkyl!$I$131:$I$132</c:f>
              <c:strCache>
                <c:ptCount val="1"/>
                <c:pt idx="0">
                  <c:v>Sigtuna kommun</c:v>
                </c:pt>
              </c:strCache>
            </c:strRef>
          </c:cat>
          <c:val>
            <c:numRef>
              <c:f>Nyttokalkyl!$J$131:$J$132</c:f>
              <c:numCache>
                <c:formatCode>0%</c:formatCode>
                <c:ptCount val="1"/>
                <c:pt idx="0">
                  <c:v>1</c:v>
                </c:pt>
              </c:numCache>
            </c:numRef>
          </c:val>
          <c:extLst>
            <c:ext xmlns:c16="http://schemas.microsoft.com/office/drawing/2014/chart" uri="{C3380CC4-5D6E-409C-BE32-E72D297353CC}">
              <c16:uniqueId val="{00000000-232B-4C95-9044-664DAB1C7CD1}"/>
            </c:ext>
          </c:extLst>
        </c:ser>
        <c:ser>
          <c:idx val="1"/>
          <c:order val="1"/>
          <c:tx>
            <c:strRef>
              <c:f>Nyttokalkyl!$K$130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Nyttokalkyl!$I$131:$I$132</c:f>
              <c:strCache>
                <c:ptCount val="1"/>
                <c:pt idx="0">
                  <c:v>Sigtuna kommun</c:v>
                </c:pt>
              </c:strCache>
            </c:strRef>
          </c:cat>
          <c:val>
            <c:numRef>
              <c:f>Nyttokalkyl!$K$131:$K$132</c:f>
              <c:numCache>
                <c:formatCode>#,##0</c:formatCode>
                <c:ptCount val="1"/>
                <c:pt idx="0">
                  <c:v>-1033103.9665135917</c:v>
                </c:pt>
              </c:numCache>
            </c:numRef>
          </c:val>
          <c:extLst>
            <c:ext xmlns:c16="http://schemas.microsoft.com/office/drawing/2014/chart" uri="{C3380CC4-5D6E-409C-BE32-E72D297353CC}">
              <c16:uniqueId val="{00000001-232B-4C95-9044-664DAB1C7C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400" b="1">
                <a:solidFill>
                  <a:schemeClr val="tx1"/>
                </a:solidFill>
              </a:defRPr>
            </a:pPr>
            <a:r>
              <a:rPr lang="en-US" sz="1400" b="1">
                <a:solidFill>
                  <a:schemeClr val="tx1"/>
                </a:solidFill>
              </a:rPr>
              <a:t>Osäkerhet:</a:t>
            </a:r>
            <a:r>
              <a:rPr lang="en-US" sz="1400" b="1" baseline="0">
                <a:solidFill>
                  <a:schemeClr val="tx1"/>
                </a:solidFill>
              </a:rPr>
              <a:t> l</a:t>
            </a:r>
            <a:r>
              <a:rPr lang="en-US" sz="1400" b="1">
                <a:solidFill>
                  <a:schemeClr val="tx1"/>
                </a:solidFill>
              </a:rPr>
              <a:t>ägsta,</a:t>
            </a:r>
            <a:r>
              <a:rPr lang="en-US" sz="1400" b="1" baseline="0">
                <a:solidFill>
                  <a:schemeClr val="tx1"/>
                </a:solidFill>
              </a:rPr>
              <a:t> troliga och högsta nettonyttan efter 6 år (kr)</a:t>
            </a:r>
          </a:p>
        </c:rich>
      </c:tx>
      <c:layout>
        <c:manualLayout>
          <c:xMode val="edge"/>
          <c:yMode val="edge"/>
          <c:x val="0"/>
          <c:y val="8.5901224792203218E-3"/>
        </c:manualLayout>
      </c:layout>
      <c:overlay val="0"/>
      <c:spPr>
        <a:noFill/>
        <a:ln>
          <a:noFill/>
        </a:ln>
        <a:effectLst/>
      </c:spPr>
    </c:title>
    <c:autoTitleDeleted val="0"/>
    <c:plotArea>
      <c:layout>
        <c:manualLayout>
          <c:layoutTarget val="inner"/>
          <c:xMode val="edge"/>
          <c:yMode val="edge"/>
          <c:x val="5.7078508625514029E-2"/>
          <c:y val="0.2486932891504445"/>
          <c:w val="0.89230135329687921"/>
          <c:h val="0.73099643689462324"/>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dLbl>
              <c:idx val="0"/>
              <c:layout>
                <c:manualLayout>
                  <c:x val="-2.9282675582398027E-2"/>
                  <c:y val="6.2409318428287487E-2"/>
                </c:manualLayout>
              </c:layout>
              <c:numFmt formatCode="#,##0" sourceLinked="0"/>
              <c:spPr>
                <a:noFill/>
                <a:ln>
                  <a:noFill/>
                </a:ln>
                <a:effectLst/>
              </c:spPr>
              <c:txPr>
                <a:bodyPr wrap="square" lIns="38100" tIns="19050" rIns="38100" bIns="19050" anchor="ctr">
                  <a:noAutofit/>
                </a:bodyPr>
                <a:lstStyle/>
                <a:p>
                  <a:pPr>
                    <a:defRPr sz="1400"/>
                  </a:pPr>
                  <a:endParaRPr lang="sv-SE"/>
                </a:p>
              </c:txPr>
              <c:showLegendKey val="0"/>
              <c:showVal val="1"/>
              <c:showCatName val="0"/>
              <c:showSerName val="0"/>
              <c:showPercent val="0"/>
              <c:showBubbleSize val="0"/>
              <c:extLst>
                <c:ext xmlns:c15="http://schemas.microsoft.com/office/drawing/2012/chart" uri="{CE6537A1-D6FC-4f65-9D91-7224C49458BB}">
                  <c15:layout>
                    <c:manualLayout>
                      <c:w val="0.51871386620701032"/>
                      <c:h val="0.12258886941405643"/>
                    </c:manualLayout>
                  </c15:layout>
                </c:ext>
                <c:ext xmlns:c16="http://schemas.microsoft.com/office/drawing/2014/chart" uri="{C3380CC4-5D6E-409C-BE32-E72D297353CC}">
                  <c16:uniqueId val="{00000000-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Grafunderlag!$C$99:$E$99</c15:sqref>
                  </c15:fullRef>
                </c:ext>
              </c:extLst>
              <c:f>Grafunderlag!$E$99</c:f>
              <c:numCache>
                <c:formatCode>_-* #\ ##0\ _k_r_-;\-* #\ ##0\ _k_r_-;_-* "-"??\ _k_r_-;_-@_-</c:formatCode>
                <c:ptCount val="1"/>
                <c:pt idx="0">
                  <c:v>1108647.8491806365</c:v>
                </c:pt>
              </c:numCache>
            </c:numRef>
          </c:val>
          <c:smooth val="0"/>
          <c:extLst>
            <c:ext xmlns:c15="http://schemas.microsoft.com/office/drawing/2012/chart" uri="{02D57815-91ED-43cb-92C2-25804820EDAC}">
              <c15:categoryFilterExceptions>
                <c15:categoryFilterException>
                  <c15:sqref>Grafunderlag!$D$99</c15:sqref>
                  <c15:dLbl>
                    <c:idx val="-1"/>
                    <c:layout>
                      <c:manualLayout>
                        <c:x val="2.1994833234712581E-2"/>
                        <c:y val="5.243395179969168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B1D-4752-A969-51BEABB12857}"/>
                      </c:ext>
                    </c:extLst>
                  </c15:dLbl>
                </c15:categoryFilterException>
              </c15:categoryFilterExceptions>
            </c:ext>
            <c:ext xmlns:c16="http://schemas.microsoft.com/office/drawing/2014/chart" uri="{C3380CC4-5D6E-409C-BE32-E72D297353CC}">
              <c16:uniqueId val="{00000001-2D65-40A1-B694-74EB1B55AA84}"/>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0.49677082487575941"/>
                  <c:y val="-2.6906065935250576E-3"/>
                </c:manualLayout>
              </c:layout>
              <c:numFmt formatCode="#,##0" sourceLinked="0"/>
              <c:spPr>
                <a:noFill/>
                <a:ln>
                  <a:noFill/>
                </a:ln>
                <a:effectLst/>
              </c:spPr>
              <c:txPr>
                <a:bodyPr wrap="square" lIns="38100" tIns="19050" rIns="38100" bIns="19050" anchor="ctr">
                  <a:spAutoFit/>
                </a:bodyPr>
                <a:lstStyle/>
                <a:p>
                  <a:pPr>
                    <a:defRPr sz="1400">
                      <a:solidFill>
                        <a:schemeClr val="tx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0.4820634703066447"/>
                      <c:h val="0.1239258809833331"/>
                    </c:manualLayout>
                  </c15:layout>
                </c:ext>
                <c:ext xmlns:c16="http://schemas.microsoft.com/office/drawing/2014/chart" uri="{C3380CC4-5D6E-409C-BE32-E72D297353CC}">
                  <c16:uniqueId val="{00000002-2D65-40A1-B694-74EB1B55AA84}"/>
                </c:ext>
              </c:extLst>
            </c:dLbl>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Grafunderlag!$C$100:$E$100</c15:sqref>
                  </c15:fullRef>
                </c:ext>
              </c:extLst>
              <c:f>Grafunderlag!$E$100</c:f>
              <c:numCache>
                <c:formatCode>_-* #\ ##0\ _k_r_-;\-* #\ ##0\ _k_r_-;_-* "-"??\ _k_r_-;_-@_-</c:formatCode>
                <c:ptCount val="1"/>
                <c:pt idx="0">
                  <c:v>1471576.0365815298</c:v>
                </c:pt>
              </c:numCache>
            </c:numRef>
          </c:val>
          <c:smooth val="0"/>
          <c:extLst>
            <c:ext xmlns:c15="http://schemas.microsoft.com/office/drawing/2012/chart" uri="{02D57815-91ED-43cb-92C2-25804820EDAC}">
              <c15:categoryFilterExceptions>
                <c15:categoryFilterException>
                  <c15:sqref>Grafunderlag!$C$100</c15:sqref>
                  <c15:dLbl>
                    <c:idx val="-1"/>
                    <c:layout>
                      <c:manualLayout>
                        <c:x val="4.3194444444444443E-3"/>
                        <c:y val="-8.68376068376068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B1D-4752-A969-51BEABB12857}"/>
                      </c:ext>
                    </c:extLst>
                  </c15:dLbl>
                </c15:categoryFilterException>
                <c15:categoryFilterException>
                  <c15:sqref>Grafunderlag!$D$100</c15:sqref>
                  <c15:dLbl>
                    <c:idx val="-1"/>
                    <c:layout>
                      <c:manualLayout>
                        <c:x val="4.8986274877686281E-2"/>
                        <c:y val="-5.134477259845508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B1D-4752-A969-51BEABB12857}"/>
                      </c:ext>
                    </c:extLst>
                  </c15:dLbl>
                </c15:categoryFilterException>
              </c15:categoryFilterExceptions>
            </c:ext>
            <c:ext xmlns:c16="http://schemas.microsoft.com/office/drawing/2014/chart" uri="{C3380CC4-5D6E-409C-BE32-E72D297353CC}">
              <c16:uniqueId val="{00000003-2D65-40A1-B694-74EB1B55AA84}"/>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layout>
                <c:manualLayout>
                  <c:x val="-0.4428083397738139"/>
                  <c:y val="-4.9947167999630289E-2"/>
                </c:manualLayout>
              </c:layout>
              <c:showLegendKey val="0"/>
              <c:showVal val="1"/>
              <c:showCatName val="0"/>
              <c:showSerName val="0"/>
              <c:showPercent val="0"/>
              <c:showBubbleSize val="0"/>
              <c:extLst>
                <c:ext xmlns:c15="http://schemas.microsoft.com/office/drawing/2012/chart" uri="{CE6537A1-D6FC-4f65-9D91-7224C49458BB}">
                  <c15:layout>
                    <c:manualLayout>
                      <c:w val="0.55284364663316687"/>
                      <c:h val="0.1239258809833331"/>
                    </c:manualLayout>
                  </c15:layout>
                </c:ext>
                <c:ext xmlns:c16="http://schemas.microsoft.com/office/drawing/2014/chart" uri="{C3380CC4-5D6E-409C-BE32-E72D297353CC}">
                  <c16:uniqueId val="{00000004-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Grafunderlag!$C$101:$E$101</c15:sqref>
                  </c15:fullRef>
                </c:ext>
              </c:extLst>
              <c:f>Grafunderlag!$E$101</c:f>
              <c:numCache>
                <c:formatCode>_-* #\ ##0\ _k_r_-;\-* #\ ##0\ _k_r_-;_-* "-"??\ _k_r_-;_-@_-</c:formatCode>
                <c:ptCount val="1"/>
                <c:pt idx="0">
                  <c:v>2383338.2752771862</c:v>
                </c:pt>
              </c:numCache>
            </c:numRef>
          </c:val>
          <c:smooth val="0"/>
          <c:extLst>
            <c:ext xmlns:c15="http://schemas.microsoft.com/office/drawing/2012/chart" uri="{02D57815-91ED-43cb-92C2-25804820EDAC}">
              <c15:categoryFilterExceptions>
                <c15:categoryFilterException>
                  <c15:sqref>Grafunderlag!$C$101</c15:sqref>
                  <c15:dLbl>
                    <c:idx val="-1"/>
                    <c:layout>
                      <c:manualLayout>
                        <c:x val="0"/>
                        <c:y val="6.78418803418803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4B1D-4752-A969-51BEABB12857}"/>
                      </c:ext>
                    </c:extLst>
                  </c15:dLbl>
                </c15:categoryFilterException>
                <c15:categoryFilterException>
                  <c15:sqref>Grafunderlag!$D$101</c15:sqref>
                  <c15:dLbl>
                    <c:idx val="-1"/>
                    <c:layout>
                      <c:manualLayout>
                        <c:x val="1.8329027695593817E-3"/>
                        <c:y val="-7.7402500275735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4B1D-4752-A969-51BEABB12857}"/>
                      </c:ext>
                    </c:extLst>
                  </c15:dLbl>
                </c15:categoryFilterException>
              </c15:categoryFilterExceptions>
            </c:ext>
            <c:ext xmlns:c16="http://schemas.microsoft.com/office/drawing/2014/chart" uri="{C3380CC4-5D6E-409C-BE32-E72D297353CC}">
              <c16:uniqueId val="{00000005-2D65-40A1-B694-74EB1B55AA8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none"/>
        <c:spPr>
          <a:ln>
            <a:solidFill>
              <a:schemeClr val="tx1"/>
            </a:solidFill>
          </a:ln>
        </c:sp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kommunikation_Inera_Sigtuna1.1.xlsx]Grafunderlag!Nyttor_osäkerhet2</c:name>
    <c:fmtId val="9"/>
  </c:pivotSource>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sv-SE"/>
              <a:t>Osäkerhet</a:t>
            </a:r>
            <a:r>
              <a:rPr lang="sv-SE" baseline="0"/>
              <a:t> per nytta</a:t>
            </a:r>
            <a:endParaRPr lang="sv-SE"/>
          </a:p>
        </c:rich>
      </c:tx>
      <c:layout>
        <c:manualLayout>
          <c:xMode val="edge"/>
          <c:yMode val="edge"/>
          <c:x val="1.205644225499085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dash"/>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pivotFmt>
      <c:pivotFmt>
        <c:idx val="10"/>
        <c:dLbl>
          <c:idx val="0"/>
          <c:layout>
            <c:manualLayout>
              <c:x val="2.8859158092765656E-2"/>
              <c:y val="-0.1845298751004541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678634394514319E-2"/>
          <c:y val="0.17887777777777777"/>
          <c:w val="0.91073649269921275"/>
          <c:h val="0.61111122534667017"/>
        </c:manualLayout>
      </c:layout>
      <c:lineChart>
        <c:grouping val="standard"/>
        <c:varyColors val="0"/>
        <c:ser>
          <c:idx val="0"/>
          <c:order val="0"/>
          <c:tx>
            <c:strRef>
              <c:f>Grafunderlag!$C$119</c:f>
              <c:strCache>
                <c:ptCount val="1"/>
                <c:pt idx="0">
                  <c:v>Lägst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Grafunderlag!$C$120:$C$130</c:f>
              <c:numCache>
                <c:formatCode>_-* #\ ##0\ _k_r_-;\-* #\ ##0\ _k_r_-;_-* "-"??\ _k_r_-;_-@_-</c:formatCode>
                <c:ptCount val="10"/>
                <c:pt idx="0">
                  <c:v>0</c:v>
                </c:pt>
                <c:pt idx="1">
                  <c:v>2463165.4154139217</c:v>
                </c:pt>
                <c:pt idx="2">
                  <c:v>0</c:v>
                </c:pt>
                <c:pt idx="3">
                  <c:v>45324.500000000007</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644-4CB8-9330-36C699F7D35F}"/>
            </c:ext>
          </c:extLst>
        </c:ser>
        <c:ser>
          <c:idx val="1"/>
          <c:order val="1"/>
          <c:tx>
            <c:strRef>
              <c:f>Grafunderlag!$D$119</c:f>
              <c:strCache>
                <c:ptCount val="1"/>
                <c:pt idx="0">
                  <c:v>Trolig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Grafunderlag!$D$120:$D$130</c:f>
              <c:numCache>
                <c:formatCode>_-* #\ ##0\ _k_r_-;\-* #\ ##0\ _k_r_-;_-* "-"??\ _k_r_-;_-@_-</c:formatCode>
                <c:ptCount val="10"/>
                <c:pt idx="0">
                  <c:v>0</c:v>
                </c:pt>
                <c:pt idx="1">
                  <c:v>2463165.4154139217</c:v>
                </c:pt>
                <c:pt idx="2">
                  <c:v>0</c:v>
                </c:pt>
                <c:pt idx="3">
                  <c:v>41514.587681199737</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1644-4CB8-9330-36C699F7D35F}"/>
            </c:ext>
          </c:extLst>
        </c:ser>
        <c:ser>
          <c:idx val="2"/>
          <c:order val="2"/>
          <c:tx>
            <c:strRef>
              <c:f>Grafunderlag!$E$119</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Grafunderlag!$E$120:$E$130</c:f>
              <c:numCache>
                <c:formatCode>_-* #\ ##0\ _k_r_-;\-* #\ ##0\ _k_r_-;_-* "-"??\ _k_r_-;_-@_-</c:formatCode>
                <c:ptCount val="10"/>
                <c:pt idx="0">
                  <c:v>0</c:v>
                </c:pt>
                <c:pt idx="1">
                  <c:v>3025369.2857142864</c:v>
                </c:pt>
                <c:pt idx="2">
                  <c:v>0</c:v>
                </c:pt>
                <c:pt idx="3">
                  <c:v>45324.500000000007</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1644-4CB8-9330-36C699F7D35F}"/>
            </c:ext>
          </c:extLst>
        </c:ser>
        <c:dLbls>
          <c:dLblPos val="r"/>
          <c:showLegendKey val="0"/>
          <c:showVal val="1"/>
          <c:showCatName val="0"/>
          <c:showSerName val="0"/>
          <c:showPercent val="0"/>
          <c:showBubbleSize val="0"/>
        </c:dLbls>
        <c:marker val="1"/>
        <c:smooth val="0"/>
        <c:axId val="1472914815"/>
        <c:axId val="39572544"/>
      </c:lineChart>
      <c:catAx>
        <c:axId val="1472914815"/>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sv-SE"/>
          </a:p>
        </c:txPr>
        <c:crossAx val="39572544"/>
        <c:crosses val="autoZero"/>
        <c:auto val="0"/>
        <c:lblAlgn val="ctr"/>
        <c:lblOffset val="100"/>
        <c:noMultiLvlLbl val="0"/>
      </c:catAx>
      <c:valAx>
        <c:axId val="3957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1472914815"/>
        <c:crosses val="autoZero"/>
        <c:crossBetween val="between"/>
      </c:valAx>
      <c:spPr>
        <a:solidFill>
          <a:schemeClr val="bg2">
            <a:lumMod val="90000"/>
          </a:schemeClr>
        </a:solidFill>
        <a:ln>
          <a:noFill/>
        </a:ln>
        <a:effectLst/>
      </c:spPr>
    </c:plotArea>
    <c:legend>
      <c:legendPos val="b"/>
      <c:layout>
        <c:manualLayout>
          <c:xMode val="edge"/>
          <c:yMode val="edge"/>
          <c:x val="0"/>
          <c:y val="6.6165850945688526E-2"/>
          <c:w val="0.35966053213594429"/>
          <c:h val="4.739717846060360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kommunikation_Inera_Sigtuna1.1.xlsx]Grafunderlag!Kostnader_osäkerhet2</c:name>
    <c:fmtId val="8"/>
  </c:pivotSource>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sv-SE"/>
              <a:t>Osäkerhet per kostnad</a:t>
            </a:r>
          </a:p>
        </c:rich>
      </c:tx>
      <c:layout>
        <c:manualLayout>
          <c:xMode val="edge"/>
          <c:yMode val="edge"/>
          <c:x val="3.7093411835442225E-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6042510885380491E-2"/>
              <c:y val="-0.1434598220850971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3.1282896226491962E-2"/>
              <c:y val="-7.57900946864664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circle"/>
          <c:size val="10"/>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3603854234762"/>
          <c:y val="0.36854659918591726"/>
          <c:w val="0.86042631425468907"/>
          <c:h val="0.60314592832848735"/>
        </c:manualLayout>
      </c:layout>
      <c:lineChart>
        <c:grouping val="standard"/>
        <c:varyColors val="0"/>
        <c:ser>
          <c:idx val="0"/>
          <c:order val="0"/>
          <c:tx>
            <c:strRef>
              <c:f>Grafunderlag!$I$119</c:f>
              <c:strCache>
                <c:ptCount val="1"/>
                <c:pt idx="0">
                  <c:v>Trolig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Konsultkostnad verksamhetsfrågor</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Grafunderlag!$I$120:$I$128</c:f>
              <c:numCache>
                <c:formatCode>_-* #\ ##0\ _k_r_-;\-* #\ ##0\ _k_r_-;_-* "-"??\ _k_r_-;_-@_-</c:formatCode>
                <c:ptCount val="8"/>
                <c:pt idx="0">
                  <c:v>-33680.475142396375</c:v>
                </c:pt>
                <c:pt idx="1">
                  <c:v>-36771.428571428572</c:v>
                </c:pt>
                <c:pt idx="2">
                  <c:v>0</c:v>
                </c:pt>
                <c:pt idx="3">
                  <c:v>-652608.27417522122</c:v>
                </c:pt>
                <c:pt idx="4">
                  <c:v>-121625</c:v>
                </c:pt>
                <c:pt idx="5">
                  <c:v>-98222.242839637518</c:v>
                </c:pt>
                <c:pt idx="6">
                  <c:v>-58940.83149919365</c:v>
                </c:pt>
                <c:pt idx="7">
                  <c:v>-31255.714285714286</c:v>
                </c:pt>
              </c:numCache>
            </c:numRef>
          </c:val>
          <c:smooth val="0"/>
          <c:extLst>
            <c:ext xmlns:c16="http://schemas.microsoft.com/office/drawing/2014/chart" uri="{C3380CC4-5D6E-409C-BE32-E72D297353CC}">
              <c16:uniqueId val="{00000000-266B-4439-B589-EF6B829C2F35}"/>
            </c:ext>
          </c:extLst>
        </c:ser>
        <c:ser>
          <c:idx val="1"/>
          <c:order val="1"/>
          <c:tx>
            <c:strRef>
              <c:f>Grafunderlag!$J$119</c:f>
              <c:strCache>
                <c:ptCount val="1"/>
                <c:pt idx="0">
                  <c:v>Lägst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Konsultkostnad verksamhetsfrågor</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Grafunderlag!$J$120:$J$128</c:f>
              <c:numCache>
                <c:formatCode>_-* #\ ##0\ _k_r_-;\-* #\ ##0\ _k_r_-;_-* "-"??\ _k_r_-;_-@_-</c:formatCode>
                <c:ptCount val="8"/>
                <c:pt idx="0">
                  <c:v>-33680.475142396375</c:v>
                </c:pt>
                <c:pt idx="1">
                  <c:v>-36771.428571428572</c:v>
                </c:pt>
                <c:pt idx="2">
                  <c:v>0</c:v>
                </c:pt>
                <c:pt idx="3">
                  <c:v>-393854.81809872988</c:v>
                </c:pt>
                <c:pt idx="4">
                  <c:v>-47500</c:v>
                </c:pt>
                <c:pt idx="5">
                  <c:v>-98222.242839637518</c:v>
                </c:pt>
                <c:pt idx="6">
                  <c:v>-58940.83149919365</c:v>
                </c:pt>
                <c:pt idx="7">
                  <c:v>-18385.714285714286</c:v>
                </c:pt>
              </c:numCache>
            </c:numRef>
          </c:val>
          <c:smooth val="0"/>
          <c:extLst>
            <c:ext xmlns:c16="http://schemas.microsoft.com/office/drawing/2014/chart" uri="{C3380CC4-5D6E-409C-BE32-E72D297353CC}">
              <c16:uniqueId val="{00000001-266B-4439-B589-EF6B829C2F35}"/>
            </c:ext>
          </c:extLst>
        </c:ser>
        <c:ser>
          <c:idx val="2"/>
          <c:order val="2"/>
          <c:tx>
            <c:strRef>
              <c:f>Grafunderlag!$K$119</c:f>
              <c:strCache>
                <c:ptCount val="1"/>
                <c:pt idx="0">
                  <c:v>Högst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Konsultkostnad verksamhetsfrågor</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Grafunderlag!$K$120:$K$128</c:f>
              <c:numCache>
                <c:formatCode>_-* #\ ##0\ _k_r_-;\-* #\ ##0\ _k_r_-;_-* "-"??\ _k_r_-;_-@_-</c:formatCode>
                <c:ptCount val="8"/>
                <c:pt idx="0">
                  <c:v>-33680.475142396375</c:v>
                </c:pt>
                <c:pt idx="1">
                  <c:v>-36771.428571428572</c:v>
                </c:pt>
                <c:pt idx="2">
                  <c:v>0</c:v>
                </c:pt>
                <c:pt idx="3">
                  <c:v>-911361.73025171226</c:v>
                </c:pt>
                <c:pt idx="4">
                  <c:v>-242000</c:v>
                </c:pt>
                <c:pt idx="5">
                  <c:v>-98222.242839637518</c:v>
                </c:pt>
                <c:pt idx="6">
                  <c:v>-33680.475142396375</c:v>
                </c:pt>
                <c:pt idx="7">
                  <c:v>-44125.71428571429</c:v>
                </c:pt>
              </c:numCache>
            </c:numRef>
          </c:val>
          <c:smooth val="0"/>
          <c:extLst>
            <c:ext xmlns:c16="http://schemas.microsoft.com/office/drawing/2014/chart" uri="{C3380CC4-5D6E-409C-BE32-E72D297353CC}">
              <c16:uniqueId val="{00000002-266B-4439-B589-EF6B829C2F35}"/>
            </c:ext>
          </c:extLst>
        </c:ser>
        <c:dLbls>
          <c:dLblPos val="r"/>
          <c:showLegendKey val="0"/>
          <c:showVal val="1"/>
          <c:showCatName val="0"/>
          <c:showSerName val="0"/>
          <c:showPercent val="0"/>
          <c:showBubbleSize val="0"/>
        </c:dLbls>
        <c:marker val="1"/>
        <c:smooth val="0"/>
        <c:axId val="39893328"/>
        <c:axId val="39890000"/>
      </c:lineChart>
      <c:catAx>
        <c:axId val="39893328"/>
        <c:scaling>
          <c:orientation val="minMax"/>
        </c:scaling>
        <c:delete val="0"/>
        <c:axPos val="t"/>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t" anchorCtr="0"/>
          <a:lstStyle/>
          <a:p>
            <a:pPr algn="ctr">
              <a:defRPr lang="en-US" sz="1200" b="0" i="0" u="none" strike="noStrike" kern="1200" baseline="0">
                <a:solidFill>
                  <a:sysClr val="windowText" lastClr="000000"/>
                </a:solidFill>
                <a:latin typeface="+mn-lt"/>
                <a:ea typeface="+mn-ea"/>
                <a:cs typeface="+mn-cs"/>
              </a:defRPr>
            </a:pPr>
            <a:endParaRPr lang="sv-SE"/>
          </a:p>
        </c:txPr>
        <c:crossAx val="39890000"/>
        <c:crosses val="max"/>
        <c:auto val="1"/>
        <c:lblAlgn val="ctr"/>
        <c:lblOffset val="100"/>
        <c:noMultiLvlLbl val="0"/>
      </c:catAx>
      <c:valAx>
        <c:axId val="39890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9893328"/>
        <c:crosses val="autoZero"/>
        <c:crossBetween val="between"/>
      </c:valAx>
      <c:spPr>
        <a:solidFill>
          <a:schemeClr val="bg2">
            <a:lumMod val="90000"/>
          </a:schemeClr>
        </a:solidFill>
        <a:ln>
          <a:noFill/>
        </a:ln>
        <a:effectLst/>
      </c:spPr>
    </c:plotArea>
    <c:legend>
      <c:legendPos val="t"/>
      <c:layout>
        <c:manualLayout>
          <c:xMode val="edge"/>
          <c:yMode val="edge"/>
          <c:x val="3.5097729523642373E-4"/>
          <c:y val="7.2745063520027881E-2"/>
          <c:w val="0.36104609016532901"/>
          <c:h val="5.952612888608369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39</xdr:row>
      <xdr:rowOff>0</xdr:rowOff>
    </xdr:from>
    <xdr:to>
      <xdr:col>9</xdr:col>
      <xdr:colOff>304800</xdr:colOff>
      <xdr:row>40</xdr:row>
      <xdr:rowOff>95249</xdr:rowOff>
    </xdr:to>
    <xdr:sp macro="" textlink="">
      <xdr:nvSpPr>
        <xdr:cNvPr id="1031" name="AutoShape 7">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95249</xdr:rowOff>
    </xdr:to>
    <xdr:sp macro="" textlink="">
      <xdr:nvSpPr>
        <xdr:cNvPr id="1032" name="AutoShape 8">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146602</xdr:colOff>
      <xdr:row>26</xdr:row>
      <xdr:rowOff>123666</xdr:rowOff>
    </xdr:from>
    <xdr:to>
      <xdr:col>15</xdr:col>
      <xdr:colOff>44120</xdr:colOff>
      <xdr:row>28</xdr:row>
      <xdr:rowOff>21770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73475" y="6573452"/>
          <a:ext cx="1116718" cy="379797"/>
        </a:xfrm>
        <a:prstGeom prst="rect">
          <a:avLst/>
        </a:prstGeom>
      </xdr:spPr>
    </xdr:pic>
    <xdr:clientData/>
  </xdr:twoCellAnchor>
  <xdr:twoCellAnchor>
    <xdr:from>
      <xdr:col>3</xdr:col>
      <xdr:colOff>314325</xdr:colOff>
      <xdr:row>12</xdr:row>
      <xdr:rowOff>190500</xdr:rowOff>
    </xdr:from>
    <xdr:to>
      <xdr:col>4</xdr:col>
      <xdr:colOff>752475</xdr:colOff>
      <xdr:row>16</xdr:row>
      <xdr:rowOff>171450</xdr:rowOff>
    </xdr:to>
    <xdr:sp macro="" textlink="">
      <xdr:nvSpPr>
        <xdr:cNvPr id="5" name="Speech Bubble: Rectangle with Corners Rounded 4">
          <a:extLst>
            <a:ext uri="{FF2B5EF4-FFF2-40B4-BE49-F238E27FC236}">
              <a16:creationId xmlns:a16="http://schemas.microsoft.com/office/drawing/2014/main" id="{B296ACF7-9E7E-42F4-826D-7C04AFA911E0}"/>
            </a:ext>
          </a:extLst>
        </xdr:cNvPr>
        <xdr:cNvSpPr/>
      </xdr:nvSpPr>
      <xdr:spPr>
        <a:xfrm>
          <a:off x="4648200" y="4191000"/>
          <a:ext cx="1504950" cy="819150"/>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kommentarerna hittar du förklarande</a:t>
          </a:r>
          <a:r>
            <a:rPr lang="sv-SE" sz="1100" baseline="0">
              <a:solidFill>
                <a:sysClr val="windowText" lastClr="000000"/>
              </a:solidFill>
            </a:rPr>
            <a:t> texter</a:t>
          </a:r>
          <a:r>
            <a:rPr lang="sv-SE" sz="1100">
              <a:solidFill>
                <a:sysClr val="windowText" lastClr="000000"/>
              </a:solidFill>
            </a:rPr>
            <a:t>.</a:t>
          </a:r>
        </a:p>
      </xdr:txBody>
    </xdr:sp>
    <xdr:clientData/>
  </xdr:twoCellAnchor>
  <xdr:twoCellAnchor>
    <xdr:from>
      <xdr:col>3</xdr:col>
      <xdr:colOff>276225</xdr:colOff>
      <xdr:row>7</xdr:row>
      <xdr:rowOff>142875</xdr:rowOff>
    </xdr:from>
    <xdr:to>
      <xdr:col>4</xdr:col>
      <xdr:colOff>523875</xdr:colOff>
      <xdr:row>10</xdr:row>
      <xdr:rowOff>9525</xdr:rowOff>
    </xdr:to>
    <xdr:sp macro="" textlink="">
      <xdr:nvSpPr>
        <xdr:cNvPr id="7" name="Speech Bubble: Rectangle with Corners Rounded 6">
          <a:extLst>
            <a:ext uri="{FF2B5EF4-FFF2-40B4-BE49-F238E27FC236}">
              <a16:creationId xmlns:a16="http://schemas.microsoft.com/office/drawing/2014/main" id="{EF750967-6221-4D1B-9DD9-C31F66F432E9}"/>
            </a:ext>
          </a:extLst>
        </xdr:cNvPr>
        <xdr:cNvSpPr/>
      </xdr:nvSpPr>
      <xdr:spPr>
        <a:xfrm>
          <a:off x="4610100" y="3267075"/>
          <a:ext cx="1314450" cy="495300"/>
        </a:xfrm>
        <a:prstGeom prst="wedgeRoundRectCallout">
          <a:avLst>
            <a:gd name="adj1" fmla="val -64118"/>
            <a:gd name="adj2" fmla="val -2293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De grå fälten  är för er</a:t>
          </a:r>
          <a:r>
            <a:rPr lang="sv-SE" sz="1100" baseline="0">
              <a:solidFill>
                <a:sysClr val="windowText" lastClr="000000"/>
              </a:solidFill>
            </a:rPr>
            <a:t> att fylla i.</a:t>
          </a:r>
          <a:endParaRPr lang="sv-SE"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130969</xdr:colOff>
      <xdr:row>218</xdr:row>
      <xdr:rowOff>83341</xdr:rowOff>
    </xdr:from>
    <xdr:to>
      <xdr:col>6</xdr:col>
      <xdr:colOff>1039782</xdr:colOff>
      <xdr:row>220</xdr:row>
      <xdr:rowOff>124311</xdr:rowOff>
    </xdr:to>
    <xdr:graphicFrame macro="">
      <xdr:nvGraphicFramePr>
        <xdr:cNvPr id="34" name="Diagram 6">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321477</xdr:colOff>
      <xdr:row>16</xdr:row>
      <xdr:rowOff>0</xdr:rowOff>
    </xdr:from>
    <xdr:to>
      <xdr:col>8</xdr:col>
      <xdr:colOff>4845847</xdr:colOff>
      <xdr:row>32</xdr:row>
      <xdr:rowOff>100012</xdr:rowOff>
    </xdr:to>
    <xdr:graphicFrame macro="">
      <xdr:nvGraphicFramePr>
        <xdr:cNvPr id="35" name="Diagram 69">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345278</xdr:colOff>
      <xdr:row>11</xdr:row>
      <xdr:rowOff>0</xdr:rowOff>
    </xdr:from>
    <xdr:to>
      <xdr:col>8</xdr:col>
      <xdr:colOff>738185</xdr:colOff>
      <xdr:row>15</xdr:row>
      <xdr:rowOff>1</xdr:rowOff>
    </xdr:to>
    <xdr:sp macro="" textlink="Grafunderlag!I51">
      <xdr:nvSpPr>
        <xdr:cNvPr id="23" name="Rektangel 23">
          <a:extLst>
            <a:ext uri="{FF2B5EF4-FFF2-40B4-BE49-F238E27FC236}">
              <a16:creationId xmlns:a16="http://schemas.microsoft.com/office/drawing/2014/main" id="{00000000-0008-0000-0800-000017000000}"/>
            </a:ext>
          </a:extLst>
        </xdr:cNvPr>
        <xdr:cNvSpPr>
          <a:spLocks/>
        </xdr:cNvSpPr>
      </xdr:nvSpPr>
      <xdr:spPr>
        <a:xfrm>
          <a:off x="8501059"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45D8684-2C2D-4BDD-8AC4-0527EEE5B150}" type="TxLink">
            <a:rPr lang="en-US" sz="2000" b="1" i="0" u="none" strike="noStrike" baseline="0">
              <a:solidFill>
                <a:schemeClr val="tx1"/>
              </a:solidFill>
              <a:latin typeface="Open sans"/>
              <a:ea typeface="Open sans"/>
              <a:cs typeface="Open sans"/>
            </a:rPr>
            <a:pPr algn="l"/>
            <a:t> 1 471 576    </a:t>
          </a:fld>
          <a:r>
            <a:rPr lang="en-US" sz="2000" b="1" i="0" u="none" strike="noStrike" baseline="0">
              <a:solidFill>
                <a:schemeClr val="tx1"/>
              </a:solidFill>
              <a:latin typeface="Open sans"/>
              <a:ea typeface="Open sans"/>
              <a:cs typeface="Open sans"/>
            </a:rPr>
            <a:t>kr</a:t>
          </a:r>
        </a:p>
        <a:p>
          <a:pPr algn="l"/>
          <a:r>
            <a:rPr lang="en-US" sz="1400" b="0" i="0" u="none" strike="noStrike" baseline="0">
              <a:solidFill>
                <a:schemeClr val="tx1"/>
              </a:solidFill>
              <a:latin typeface="Open sans"/>
              <a:ea typeface="Open sans"/>
              <a:cs typeface="Open sans"/>
            </a:rPr>
            <a:t>Sammanlagd nettonytta efter 6 år</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2</xdr:row>
      <xdr:rowOff>23812</xdr:rowOff>
    </xdr:from>
    <xdr:to>
      <xdr:col>10</xdr:col>
      <xdr:colOff>1107282</xdr:colOff>
      <xdr:row>6</xdr:row>
      <xdr:rowOff>23813</xdr:rowOff>
    </xdr:to>
    <xdr:sp macro="" textlink="Grafunderlag!C60">
      <xdr:nvSpPr>
        <xdr:cNvPr id="25" name="Rektangel 25">
          <a:extLst>
            <a:ext uri="{FF2B5EF4-FFF2-40B4-BE49-F238E27FC236}">
              <a16:creationId xmlns:a16="http://schemas.microsoft.com/office/drawing/2014/main" id="{00000000-0008-0000-0800-000019000000}"/>
            </a:ext>
          </a:extLst>
        </xdr:cNvPr>
        <xdr:cNvSpPr>
          <a:spLocks/>
        </xdr:cNvSpPr>
      </xdr:nvSpPr>
      <xdr:spPr>
        <a:xfrm>
          <a:off x="15597188" y="797718"/>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220024E3-F0B8-4645-958B-A07E8FE22E2C}" type="TxLink">
            <a:rPr lang="en-US" sz="2000" b="1" i="0" u="none" strike="noStrike">
              <a:solidFill>
                <a:schemeClr val="tx1"/>
              </a:solidFill>
              <a:latin typeface="Open sans"/>
              <a:ea typeface="Open sans"/>
              <a:cs typeface="Open sans"/>
            </a:rPr>
            <a:pPr algn="l"/>
            <a:t>2024</a:t>
          </a:fld>
          <a:endParaRPr lang="en-US" sz="2000" b="1" i="0" u="none" strike="noStrike">
            <a:solidFill>
              <a:schemeClr val="tx1"/>
            </a:solidFill>
            <a:latin typeface="Open sans"/>
            <a:ea typeface="Open sans"/>
            <a:cs typeface="Open sans"/>
          </a:endParaRPr>
        </a:p>
        <a:p>
          <a:pPr algn="l"/>
          <a:r>
            <a:rPr lang="en-US" sz="1400" b="0" i="0" u="none" strike="noStrike">
              <a:solidFill>
                <a:schemeClr val="tx1"/>
              </a:solidFill>
              <a:latin typeface="Open sans"/>
              <a:ea typeface="Open sans"/>
              <a:cs typeface="Open sans"/>
            </a:rPr>
            <a:t>Första året som de</a:t>
          </a:r>
          <a:r>
            <a:rPr lang="en-US" sz="1400" b="0" i="0" u="none" strike="noStrike" baseline="0">
              <a:solidFill>
                <a:schemeClr val="tx1"/>
              </a:solidFill>
              <a:latin typeface="Open sans"/>
              <a:ea typeface="Open sans"/>
              <a:cs typeface="Open sans"/>
            </a:rPr>
            <a:t> sammanlagda nyttorna överstiger kostnaderna</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6</xdr:row>
      <xdr:rowOff>154771</xdr:rowOff>
    </xdr:from>
    <xdr:to>
      <xdr:col>8</xdr:col>
      <xdr:colOff>702475</xdr:colOff>
      <xdr:row>10</xdr:row>
      <xdr:rowOff>154772</xdr:rowOff>
    </xdr:to>
    <xdr:sp macro="" textlink="Grafunderlag!I46">
      <xdr:nvSpPr>
        <xdr:cNvPr id="30" name="Rektangel 60">
          <a:extLst>
            <a:ext uri="{FF2B5EF4-FFF2-40B4-BE49-F238E27FC236}">
              <a16:creationId xmlns:a16="http://schemas.microsoft.com/office/drawing/2014/main" id="{00000000-0008-0000-0800-00001E000000}"/>
            </a:ext>
          </a:extLst>
        </xdr:cNvPr>
        <xdr:cNvSpPr>
          <a:spLocks/>
        </xdr:cNvSpPr>
      </xdr:nvSpPr>
      <xdr:spPr>
        <a:xfrm>
          <a:off x="8465349" y="2024052"/>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0290CC99-F72C-4DD0-8575-0ECC98DE68FE}" type="TxLink">
            <a:rPr lang="en-US" sz="2000" b="1" i="0" u="none" strike="noStrike">
              <a:solidFill>
                <a:schemeClr val="tx2"/>
              </a:solidFill>
              <a:effectLst/>
              <a:latin typeface="Open sans"/>
              <a:ea typeface="Open sans"/>
              <a:cs typeface="Open sans"/>
            </a:rPr>
            <a:pPr/>
            <a:t>-1 033 104    </a:t>
          </a:fld>
          <a:r>
            <a:rPr lang="en-US" sz="2000" b="1" i="0" u="none" strike="noStrike">
              <a:solidFill>
                <a:schemeClr val="tx2"/>
              </a:solidFill>
              <a:effectLst/>
              <a:latin typeface="Open sans"/>
              <a:ea typeface="Open sans"/>
              <a:cs typeface="Open sans"/>
            </a:rPr>
            <a:t>kr</a:t>
          </a:r>
        </a:p>
        <a:p>
          <a:r>
            <a:rPr lang="en-US" sz="1400" b="0" i="0" u="none" strike="noStrike">
              <a:solidFill>
                <a:schemeClr val="tx2"/>
              </a:solidFill>
              <a:effectLst/>
              <a:latin typeface="Open sans"/>
              <a:ea typeface="Open sans"/>
              <a:cs typeface="Open sans"/>
            </a:rPr>
            <a:t>Sammanlagd kostnad efter</a:t>
          </a:r>
          <a:r>
            <a:rPr lang="en-US" sz="1400" b="0" i="0" u="none" strike="noStrike" baseline="0">
              <a:solidFill>
                <a:schemeClr val="tx2"/>
              </a:solidFill>
              <a:effectLst/>
              <a:latin typeface="Open sans"/>
              <a:ea typeface="Open sans"/>
              <a:cs typeface="Open sans"/>
            </a:rPr>
            <a:t> 6 år</a:t>
          </a:r>
          <a:endParaRPr lang="en-US" sz="1400" b="0" i="0" u="none" strike="noStrike">
            <a:solidFill>
              <a:schemeClr val="tx2"/>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6</xdr:row>
      <xdr:rowOff>166686</xdr:rowOff>
    </xdr:from>
    <xdr:to>
      <xdr:col>10</xdr:col>
      <xdr:colOff>1107282</xdr:colOff>
      <xdr:row>10</xdr:row>
      <xdr:rowOff>166687</xdr:rowOff>
    </xdr:to>
    <xdr:sp macro="" textlink="Grafunderlag!G108">
      <xdr:nvSpPr>
        <xdr:cNvPr id="31" name="Rektangel 18">
          <a:extLst>
            <a:ext uri="{FF2B5EF4-FFF2-40B4-BE49-F238E27FC236}">
              <a16:creationId xmlns:a16="http://schemas.microsoft.com/office/drawing/2014/main" id="{00000000-0008-0000-0800-00001F000000}"/>
            </a:ext>
          </a:extLst>
        </xdr:cNvPr>
        <xdr:cNvSpPr>
          <a:spLocks/>
        </xdr:cNvSpPr>
      </xdr:nvSpPr>
      <xdr:spPr>
        <a:xfrm>
          <a:off x="15597188" y="2035967"/>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1,4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twoCellAnchor editAs="oneCell">
    <xdr:from>
      <xdr:col>9</xdr:col>
      <xdr:colOff>353218</xdr:colOff>
      <xdr:row>218</xdr:row>
      <xdr:rowOff>0</xdr:rowOff>
    </xdr:from>
    <xdr:to>
      <xdr:col>10</xdr:col>
      <xdr:colOff>1131093</xdr:colOff>
      <xdr:row>219</xdr:row>
      <xdr:rowOff>923307</xdr:rowOff>
    </xdr:to>
    <xdr:sp macro="" textlink="Grafunderlag!F109">
      <xdr:nvSpPr>
        <xdr:cNvPr id="36" name="Rektangel 18">
          <a:extLst>
            <a:ext uri="{FF2B5EF4-FFF2-40B4-BE49-F238E27FC236}">
              <a16:creationId xmlns:a16="http://schemas.microsoft.com/office/drawing/2014/main" id="{00000000-0008-0000-0800-000024000000}"/>
            </a:ext>
          </a:extLst>
        </xdr:cNvPr>
        <xdr:cNvSpPr>
          <a:spLocks/>
        </xdr:cNvSpPr>
      </xdr:nvSpPr>
      <xdr:spPr>
        <a:xfrm>
          <a:off x="16664781" y="59947969"/>
          <a:ext cx="2373312" cy="1268588"/>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6D842D0-DB18-4048-89E3-8FA3AC9FEC4D}"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3,5    </a:t>
          </a:fld>
          <a:r>
            <a:rPr lang="en-US" sz="2000" b="1" i="0" u="none" strike="noStrike">
              <a:solidFill>
                <a:srgbClr val="000000"/>
              </a:solidFill>
              <a:effectLst/>
              <a:latin typeface="Open sans"/>
              <a:ea typeface="Open sans"/>
              <a:cs typeface="Open sans"/>
            </a:rPr>
            <a:t>kr</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BÄSTA SCENARIOT</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a:t>
          </a:r>
          <a:r>
            <a:rPr lang="en-US" sz="1400" b="0" i="0" u="none" strike="noStrike" baseline="0">
              <a:solidFill>
                <a:srgbClr val="000000"/>
              </a:solidFill>
              <a:effectLst/>
              <a:latin typeface="Open sans"/>
              <a:ea typeface="Open sans"/>
              <a:cs typeface="Open sans"/>
            </a:rPr>
            <a:t> per investerad krona efter 6 år</a:t>
          </a:r>
          <a:endParaRPr lang="en-US" sz="1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9</xdr:col>
      <xdr:colOff>354242</xdr:colOff>
      <xdr:row>219</xdr:row>
      <xdr:rowOff>2803304</xdr:rowOff>
    </xdr:from>
    <xdr:to>
      <xdr:col>10</xdr:col>
      <xdr:colOff>1131205</xdr:colOff>
      <xdr:row>220</xdr:row>
      <xdr:rowOff>23767</xdr:rowOff>
    </xdr:to>
    <xdr:sp macro="" textlink="Grafunderlag!G107">
      <xdr:nvSpPr>
        <xdr:cNvPr id="37" name="Rektangel 18">
          <a:extLst>
            <a:ext uri="{FF2B5EF4-FFF2-40B4-BE49-F238E27FC236}">
              <a16:creationId xmlns:a16="http://schemas.microsoft.com/office/drawing/2014/main" id="{00000000-0008-0000-0800-000025000000}"/>
            </a:ext>
          </a:extLst>
        </xdr:cNvPr>
        <xdr:cNvSpPr>
          <a:spLocks/>
        </xdr:cNvSpPr>
      </xdr:nvSpPr>
      <xdr:spPr>
        <a:xfrm>
          <a:off x="16665805" y="63096554"/>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B029EFD-964D-4659-9109-D18B30256D86}"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0,8    </a:t>
          </a:fld>
          <a:r>
            <a:rPr lang="en-US" sz="2000" b="1" i="0" u="none" strike="noStrike">
              <a:solidFill>
                <a:srgbClr val="000000"/>
              </a:solidFill>
              <a:effectLst/>
              <a:latin typeface="Open sans"/>
              <a:ea typeface="Open sans"/>
              <a:cs typeface="Open sans"/>
            </a:rPr>
            <a:t>kr</a:t>
          </a:r>
          <a:br>
            <a:rPr lang="en-US" sz="2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SÄMSTA</a:t>
          </a:r>
          <a:r>
            <a:rPr lang="en-US" sz="1400" b="0" i="0" u="none" strike="noStrike" baseline="0">
              <a:solidFill>
                <a:srgbClr val="000000"/>
              </a:solidFill>
              <a:effectLst/>
              <a:latin typeface="Open sans"/>
              <a:ea typeface="Open sans"/>
              <a:cs typeface="Open sans"/>
            </a:rPr>
            <a:t> SCENARIOT</a:t>
          </a:r>
          <a:br>
            <a:rPr lang="en-US" sz="1400" b="0" i="0" u="none" strike="noStrike" baseline="0">
              <a:solidFill>
                <a:srgbClr val="000000"/>
              </a:solidFill>
              <a:effectLst/>
              <a:latin typeface="Open sans"/>
              <a:ea typeface="Open sans"/>
              <a:cs typeface="Open sans"/>
            </a:rPr>
          </a:br>
          <a:r>
            <a:rPr lang="en-US" sz="1400" b="0" i="0" u="none" strike="noStrike" baseline="0">
              <a:solidFill>
                <a:srgbClr val="000000"/>
              </a:solidFill>
              <a:effectLst/>
              <a:latin typeface="Open sans"/>
              <a:ea typeface="Open sans"/>
              <a:cs typeface="Open sans"/>
            </a:rPr>
            <a:t>Nettonytta per investerad krona efter 6 år</a:t>
          </a:r>
          <a:endParaRPr lang="en-US" sz="2000" b="1"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2</xdr:row>
      <xdr:rowOff>35715</xdr:rowOff>
    </xdr:from>
    <xdr:to>
      <xdr:col>8</xdr:col>
      <xdr:colOff>702475</xdr:colOff>
      <xdr:row>6</xdr:row>
      <xdr:rowOff>35716</xdr:rowOff>
    </xdr:to>
    <xdr:sp macro="" textlink="Grafunderlag!I42">
      <xdr:nvSpPr>
        <xdr:cNvPr id="47" name="Rektangel 44">
          <a:extLst>
            <a:ext uri="{FF2B5EF4-FFF2-40B4-BE49-F238E27FC236}">
              <a16:creationId xmlns:a16="http://schemas.microsoft.com/office/drawing/2014/main" id="{00000000-0008-0000-0800-00002F000000}"/>
            </a:ext>
          </a:extLst>
        </xdr:cNvPr>
        <xdr:cNvSpPr>
          <a:spLocks/>
        </xdr:cNvSpPr>
      </xdr:nvSpPr>
      <xdr:spPr>
        <a:xfrm>
          <a:off x="8465349" y="809621"/>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AD356ADF-E33A-4794-B4CE-222E70FB0E0A}" type="TxLink">
            <a:rPr lang="en-US" sz="2000" b="1" i="0" u="none" strike="noStrike">
              <a:solidFill>
                <a:schemeClr val="accent3">
                  <a:lumMod val="75000"/>
                </a:schemeClr>
              </a:solidFill>
              <a:latin typeface="Open sans"/>
              <a:ea typeface="Open sans"/>
              <a:cs typeface="Open sans"/>
            </a:rPr>
            <a:pPr/>
            <a:t> 2 504 680    </a:t>
          </a:fld>
          <a:r>
            <a:rPr lang="en-US" sz="2000" b="1" i="0" u="none" strike="noStrike">
              <a:solidFill>
                <a:schemeClr val="accent3">
                  <a:lumMod val="75000"/>
                </a:schemeClr>
              </a:solidFill>
              <a:latin typeface="Open sans"/>
              <a:ea typeface="Open sans"/>
              <a:cs typeface="Open sans"/>
            </a:rPr>
            <a:t>kr</a:t>
          </a:r>
        </a:p>
        <a:p>
          <a:r>
            <a:rPr lang="en-US" sz="1400" b="0" i="0" u="none" strike="noStrike">
              <a:solidFill>
                <a:schemeClr val="accent3">
                  <a:lumMod val="75000"/>
                </a:schemeClr>
              </a:solidFill>
              <a:latin typeface="Open sans"/>
              <a:ea typeface="Open sans"/>
              <a:cs typeface="Open sans"/>
            </a:rPr>
            <a:t>Sammanlagd nytta efter 6 år</a:t>
          </a:r>
          <a:endParaRPr lang="en-US" sz="1400" b="0" i="0">
            <a:solidFill>
              <a:schemeClr val="accent3">
                <a:lumMod val="75000"/>
              </a:schemeClr>
            </a:solidFill>
          </a:endParaRPr>
        </a:p>
      </xdr:txBody>
    </xdr:sp>
    <xdr:clientData/>
  </xdr:twoCellAnchor>
  <xdr:twoCellAnchor editAs="oneCell">
    <xdr:from>
      <xdr:col>4</xdr:col>
      <xdr:colOff>34017</xdr:colOff>
      <xdr:row>99</xdr:row>
      <xdr:rowOff>268060</xdr:rowOff>
    </xdr:from>
    <xdr:to>
      <xdr:col>6</xdr:col>
      <xdr:colOff>1393032</xdr:colOff>
      <xdr:row>123</xdr:row>
      <xdr:rowOff>95250</xdr:rowOff>
    </xdr:to>
    <xdr:graphicFrame macro="">
      <xdr:nvGraphicFramePr>
        <xdr:cNvPr id="2" name="Nyttor_pie">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74836</xdr:colOff>
      <xdr:row>100</xdr:row>
      <xdr:rowOff>23132</xdr:rowOff>
    </xdr:from>
    <xdr:to>
      <xdr:col>10</xdr:col>
      <xdr:colOff>1119187</xdr:colOff>
      <xdr:row>123</xdr:row>
      <xdr:rowOff>35718</xdr:rowOff>
    </xdr:to>
    <xdr:graphicFrame macro="">
      <xdr:nvGraphicFramePr>
        <xdr:cNvPr id="3" name="Kostnader_pi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2286001</xdr:colOff>
      <xdr:row>1</xdr:row>
      <xdr:rowOff>71438</xdr:rowOff>
    </xdr:from>
    <xdr:to>
      <xdr:col>11</xdr:col>
      <xdr:colOff>119062</xdr:colOff>
      <xdr:row>1</xdr:row>
      <xdr:rowOff>333375</xdr:rowOff>
    </xdr:to>
    <xdr:sp macro="" textlink="">
      <xdr:nvSpPr>
        <xdr:cNvPr id="66" name="Speech Bubble: Rectangle with Corners Rounded 65">
          <a:extLst>
            <a:ext uri="{FF2B5EF4-FFF2-40B4-BE49-F238E27FC236}">
              <a16:creationId xmlns:a16="http://schemas.microsoft.com/office/drawing/2014/main" id="{00000000-0008-0000-0800-000042000000}"/>
            </a:ext>
          </a:extLst>
        </xdr:cNvPr>
        <xdr:cNvSpPr/>
      </xdr:nvSpPr>
      <xdr:spPr>
        <a:xfrm>
          <a:off x="13585032" y="71438"/>
          <a:ext cx="569118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twoCellAnchor editAs="absolute">
    <xdr:from>
      <xdr:col>4</xdr:col>
      <xdr:colOff>1</xdr:colOff>
      <xdr:row>16</xdr:row>
      <xdr:rowOff>119063</xdr:rowOff>
    </xdr:from>
    <xdr:to>
      <xdr:col>5</xdr:col>
      <xdr:colOff>0</xdr:colOff>
      <xdr:row>32</xdr:row>
      <xdr:rowOff>209552</xdr:rowOff>
    </xdr:to>
    <xdr:graphicFrame macro="">
      <xdr:nvGraphicFramePr>
        <xdr:cNvPr id="32" name="Diagram 6">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8</xdr:col>
      <xdr:colOff>869155</xdr:colOff>
      <xdr:row>11</xdr:row>
      <xdr:rowOff>0</xdr:rowOff>
    </xdr:from>
    <xdr:to>
      <xdr:col>8</xdr:col>
      <xdr:colOff>4286250</xdr:colOff>
      <xdr:row>15</xdr:row>
      <xdr:rowOff>1</xdr:rowOff>
    </xdr:to>
    <xdr:sp macro="" textlink="Grafunderlag!J51">
      <xdr:nvSpPr>
        <xdr:cNvPr id="39" name="Rektangel 23">
          <a:extLst>
            <a:ext uri="{FF2B5EF4-FFF2-40B4-BE49-F238E27FC236}">
              <a16:creationId xmlns:a16="http://schemas.microsoft.com/office/drawing/2014/main" id="{00000000-0008-0000-0800-000027000000}"/>
            </a:ext>
          </a:extLst>
        </xdr:cNvPr>
        <xdr:cNvSpPr>
          <a:spLocks/>
        </xdr:cNvSpPr>
      </xdr:nvSpPr>
      <xdr:spPr>
        <a:xfrm>
          <a:off x="12049124"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lgn="l"/>
          <a:fld id="{607C3F64-B15C-467B-A8F7-3CFA2F31F9A7}" type="TxLink">
            <a:rPr lang="en-US" sz="2000" b="1" i="0" u="none" strike="noStrike" baseline="0">
              <a:solidFill>
                <a:schemeClr val="tx1"/>
              </a:solidFill>
              <a:latin typeface="Open sans"/>
              <a:ea typeface="Open sans"/>
              <a:cs typeface="Open sans"/>
            </a:rPr>
            <a:pPr marL="0" indent="0" algn="l"/>
            <a:t> 245 263    </a:t>
          </a:fld>
          <a:r>
            <a:rPr lang="en-US" sz="2000" b="1" i="0" u="none" strike="noStrike" baseline="0">
              <a:solidFill>
                <a:schemeClr val="tx1"/>
              </a:solidFill>
              <a:latin typeface="Open sans"/>
              <a:ea typeface="Open sans"/>
              <a:cs typeface="Open sans"/>
            </a:rPr>
            <a:t>kr</a:t>
          </a:r>
          <a:br>
            <a:rPr lang="en-US" sz="2400" b="0" i="0" u="none" strike="noStrike" baseline="0">
              <a:solidFill>
                <a:schemeClr val="tx1"/>
              </a:solidFill>
              <a:latin typeface="Open sans"/>
              <a:ea typeface="Open sans"/>
              <a:cs typeface="Open sans"/>
            </a:rPr>
          </a:br>
          <a:r>
            <a:rPr lang="en-US" sz="1400" b="0" i="0" u="none" strike="noStrike" baseline="0">
              <a:solidFill>
                <a:schemeClr val="tx1"/>
              </a:solidFill>
              <a:latin typeface="Open sans"/>
              <a:ea typeface="Open sans"/>
              <a:cs typeface="Open sans"/>
            </a:rPr>
            <a:t>Årlig nettonytta i snitt under 6 år</a:t>
          </a:r>
          <a:endParaRPr lang="en-US" sz="2400" b="0" i="0" u="none" strike="noStrike" baseline="0">
            <a:solidFill>
              <a:schemeClr val="tx1"/>
            </a:solidFill>
            <a:latin typeface="Open sans"/>
            <a:ea typeface="Open sans"/>
            <a:cs typeface="Open sans"/>
          </a:endParaRPr>
        </a:p>
      </xdr:txBody>
    </xdr:sp>
    <xdr:clientData/>
  </xdr:twoCellAnchor>
  <xdr:twoCellAnchor editAs="absolute">
    <xdr:from>
      <xdr:col>8</xdr:col>
      <xdr:colOff>854874</xdr:colOff>
      <xdr:row>6</xdr:row>
      <xdr:rowOff>164296</xdr:rowOff>
    </xdr:from>
    <xdr:to>
      <xdr:col>8</xdr:col>
      <xdr:colOff>4271969</xdr:colOff>
      <xdr:row>10</xdr:row>
      <xdr:rowOff>164297</xdr:rowOff>
    </xdr:to>
    <xdr:sp macro="" textlink="Grafunderlag!J46">
      <xdr:nvSpPr>
        <xdr:cNvPr id="40" name="Rektangel 60">
          <a:extLst>
            <a:ext uri="{FF2B5EF4-FFF2-40B4-BE49-F238E27FC236}">
              <a16:creationId xmlns:a16="http://schemas.microsoft.com/office/drawing/2014/main" id="{00000000-0008-0000-0800-000028000000}"/>
            </a:ext>
          </a:extLst>
        </xdr:cNvPr>
        <xdr:cNvSpPr>
          <a:spLocks/>
        </xdr:cNvSpPr>
      </xdr:nvSpPr>
      <xdr:spPr>
        <a:xfrm>
          <a:off x="12034843" y="2033577"/>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A947064E-825A-41C3-ABEB-BEB9E3D1C1EB}" type="TxLink">
            <a:rPr lang="en-US" sz="2000" b="1" i="0" u="none" strike="noStrike">
              <a:solidFill>
                <a:schemeClr val="tx2"/>
              </a:solidFill>
              <a:effectLst/>
              <a:latin typeface="Open sans"/>
              <a:ea typeface="Open sans"/>
              <a:cs typeface="Open sans"/>
            </a:rPr>
            <a:pPr marL="0" indent="0"/>
            <a:t>-172 184    </a:t>
          </a:fld>
          <a:r>
            <a:rPr lang="en-US" sz="2000" b="1" i="0" u="none" strike="noStrike">
              <a:solidFill>
                <a:schemeClr val="tx2"/>
              </a:solidFill>
              <a:effectLst/>
              <a:latin typeface="Open sans"/>
              <a:ea typeface="Open sans"/>
              <a:cs typeface="Open sans"/>
            </a:rPr>
            <a:t>kr</a:t>
          </a:r>
          <a:br>
            <a:rPr lang="en-US" sz="2400" b="0" i="0" u="none" strike="noStrike">
              <a:solidFill>
                <a:schemeClr val="tx2"/>
              </a:solidFill>
              <a:effectLst/>
              <a:latin typeface="Open sans"/>
              <a:ea typeface="Open sans"/>
              <a:cs typeface="Open sans"/>
            </a:rPr>
          </a:br>
          <a:r>
            <a:rPr lang="en-US" sz="1400" b="0" i="0" u="none" strike="noStrike">
              <a:solidFill>
                <a:schemeClr val="tx2"/>
              </a:solidFill>
              <a:effectLst/>
              <a:latin typeface="Open sans"/>
              <a:ea typeface="Open sans"/>
              <a:cs typeface="Open sans"/>
            </a:rPr>
            <a:t>Årlig kostnad</a:t>
          </a:r>
          <a:r>
            <a:rPr lang="en-US" sz="1400" b="0" i="0" u="none" strike="noStrike" baseline="0">
              <a:solidFill>
                <a:schemeClr val="tx2"/>
              </a:solidFill>
              <a:effectLst/>
              <a:latin typeface="Open sans"/>
              <a:ea typeface="Open sans"/>
              <a:cs typeface="Open sans"/>
            </a:rPr>
            <a:t> i snitt under 6 år</a:t>
          </a:r>
          <a:endParaRPr lang="en-US" sz="2400" b="0" i="0" u="none" strike="noStrike">
            <a:solidFill>
              <a:schemeClr val="tx2"/>
            </a:solidFill>
            <a:effectLst/>
            <a:latin typeface="Open sans"/>
            <a:ea typeface="Open sans"/>
            <a:cs typeface="Open sans"/>
          </a:endParaRPr>
        </a:p>
      </xdr:txBody>
    </xdr:sp>
    <xdr:clientData/>
  </xdr:twoCellAnchor>
  <xdr:twoCellAnchor editAs="absolute">
    <xdr:from>
      <xdr:col>8</xdr:col>
      <xdr:colOff>842967</xdr:colOff>
      <xdr:row>2</xdr:row>
      <xdr:rowOff>33333</xdr:rowOff>
    </xdr:from>
    <xdr:to>
      <xdr:col>8</xdr:col>
      <xdr:colOff>4260062</xdr:colOff>
      <xdr:row>6</xdr:row>
      <xdr:rowOff>33334</xdr:rowOff>
    </xdr:to>
    <xdr:sp macro="" textlink="Grafunderlag!J42">
      <xdr:nvSpPr>
        <xdr:cNvPr id="41" name="Rektangel 44">
          <a:extLst>
            <a:ext uri="{FF2B5EF4-FFF2-40B4-BE49-F238E27FC236}">
              <a16:creationId xmlns:a16="http://schemas.microsoft.com/office/drawing/2014/main" id="{00000000-0008-0000-0800-000029000000}"/>
            </a:ext>
          </a:extLst>
        </xdr:cNvPr>
        <xdr:cNvSpPr>
          <a:spLocks/>
        </xdr:cNvSpPr>
      </xdr:nvSpPr>
      <xdr:spPr>
        <a:xfrm>
          <a:off x="12022936" y="807239"/>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8F7613CB-E209-4FA6-84B7-7E805BA37184}" type="TxLink">
            <a:rPr lang="en-US" sz="2000" b="1" i="0" u="none" strike="noStrike">
              <a:solidFill>
                <a:schemeClr val="accent3">
                  <a:lumMod val="75000"/>
                </a:schemeClr>
              </a:solidFill>
              <a:latin typeface="Open sans"/>
              <a:ea typeface="Open sans"/>
              <a:cs typeface="Open sans"/>
            </a:rPr>
            <a:pPr marL="0" indent="0"/>
            <a:t> 417 447    </a:t>
          </a:fld>
          <a:r>
            <a:rPr lang="en-US" sz="2000" b="1" i="0" u="none" strike="noStrike">
              <a:solidFill>
                <a:schemeClr val="accent3">
                  <a:lumMod val="75000"/>
                </a:schemeClr>
              </a:solidFill>
              <a:latin typeface="Open sans"/>
              <a:ea typeface="Open sans"/>
              <a:cs typeface="Open sans"/>
            </a:rPr>
            <a:t>kr</a:t>
          </a:r>
          <a:br>
            <a:rPr lang="en-US" sz="2400" b="0" i="0" u="none" strike="noStrike">
              <a:solidFill>
                <a:schemeClr val="accent3">
                  <a:lumMod val="75000"/>
                </a:schemeClr>
              </a:solidFill>
              <a:latin typeface="Open sans"/>
              <a:ea typeface="Open sans"/>
              <a:cs typeface="Open sans"/>
            </a:rPr>
          </a:br>
          <a:r>
            <a:rPr lang="en-US" sz="1400" b="0" i="0" u="none" strike="noStrike">
              <a:solidFill>
                <a:schemeClr val="accent3">
                  <a:lumMod val="75000"/>
                </a:schemeClr>
              </a:solidFill>
              <a:latin typeface="Open sans"/>
              <a:ea typeface="Open sans"/>
              <a:cs typeface="Open sans"/>
            </a:rPr>
            <a:t>Årlig</a:t>
          </a:r>
          <a:r>
            <a:rPr lang="en-US" sz="1400" b="0" i="0" u="none" strike="noStrike" baseline="0">
              <a:solidFill>
                <a:schemeClr val="accent3">
                  <a:lumMod val="75000"/>
                </a:schemeClr>
              </a:solidFill>
              <a:latin typeface="Open sans"/>
              <a:ea typeface="Open sans"/>
              <a:cs typeface="Open sans"/>
            </a:rPr>
            <a:t> nytta i snitt under 6 år</a:t>
          </a:r>
          <a:endParaRPr lang="en-US" sz="2400" b="0" i="0" u="none" strike="noStrike">
            <a:solidFill>
              <a:schemeClr val="accent3">
                <a:lumMod val="75000"/>
              </a:schemeClr>
            </a:solidFill>
            <a:latin typeface="Open sans"/>
            <a:ea typeface="Open sans"/>
            <a:cs typeface="Open sans"/>
          </a:endParaRPr>
        </a:p>
      </xdr:txBody>
    </xdr:sp>
    <xdr:clientData/>
  </xdr:twoCellAnchor>
  <xdr:twoCellAnchor editAs="absolute">
    <xdr:from>
      <xdr:col>0</xdr:col>
      <xdr:colOff>0</xdr:colOff>
      <xdr:row>9</xdr:row>
      <xdr:rowOff>0</xdr:rowOff>
    </xdr:from>
    <xdr:to>
      <xdr:col>2</xdr:col>
      <xdr:colOff>39901</xdr:colOff>
      <xdr:row>19</xdr:row>
      <xdr:rowOff>214313</xdr:rowOff>
    </xdr:to>
    <mc:AlternateContent xmlns:mc="http://schemas.openxmlformats.org/markup-compatibility/2006" xmlns:a14="http://schemas.microsoft.com/office/drawing/2010/main">
      <mc:Choice Requires="a14">
        <xdr:graphicFrame macro="">
          <xdr:nvGraphicFramePr>
            <xdr:cNvPr id="14" name="Intressent">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0" y="2690813"/>
              <a:ext cx="2873589" cy="295275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19</xdr:row>
      <xdr:rowOff>182258</xdr:rowOff>
    </xdr:from>
    <xdr:to>
      <xdr:col>2</xdr:col>
      <xdr:colOff>39901</xdr:colOff>
      <xdr:row>54</xdr:row>
      <xdr:rowOff>278539</xdr:rowOff>
    </xdr:to>
    <mc:AlternateContent xmlns:mc="http://schemas.openxmlformats.org/markup-compatibility/2006" xmlns:a14="http://schemas.microsoft.com/office/drawing/2010/main">
      <mc:Choice Requires="a14">
        <xdr:graphicFrame macro="">
          <xdr:nvGraphicFramePr>
            <xdr:cNvPr id="18" name="Namn">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microsoft.com/office/drawing/2010/slicer">
              <sle:slicer xmlns:sle="http://schemas.microsoft.com/office/drawing/2010/slicer" name="Namn"/>
            </a:graphicData>
          </a:graphic>
        </xdr:graphicFrame>
      </mc:Choice>
      <mc:Fallback xmlns="">
        <xdr:sp macro="" textlink="">
          <xdr:nvSpPr>
            <xdr:cNvPr id="0" name=""/>
            <xdr:cNvSpPr>
              <a:spLocks noTextEdit="1"/>
            </xdr:cNvSpPr>
          </xdr:nvSpPr>
          <xdr:spPr>
            <a:xfrm>
              <a:off x="0" y="5611508"/>
              <a:ext cx="2873589" cy="1028803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xdr:row>
      <xdr:rowOff>0</xdr:rowOff>
    </xdr:from>
    <xdr:to>
      <xdr:col>2</xdr:col>
      <xdr:colOff>47228</xdr:colOff>
      <xdr:row>4</xdr:row>
      <xdr:rowOff>139210</xdr:rowOff>
    </xdr:to>
    <mc:AlternateContent xmlns:mc="http://schemas.openxmlformats.org/markup-compatibility/2006" xmlns:a14="http://schemas.microsoft.com/office/drawing/2010/main">
      <mc:Choice Requires="a14">
        <xdr:graphicFrame macro="">
          <xdr:nvGraphicFramePr>
            <xdr:cNvPr id="19" name="Slicer_värderade">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microsoft.com/office/drawing/2010/slicer">
              <sle:slicer xmlns:sle="http://schemas.microsoft.com/office/drawing/2010/slicer" name="Slicer_värderade"/>
            </a:graphicData>
          </a:graphic>
        </xdr:graphicFrame>
      </mc:Choice>
      <mc:Fallback xmlns="">
        <xdr:sp macro="" textlink="">
          <xdr:nvSpPr>
            <xdr:cNvPr id="0" name=""/>
            <xdr:cNvSpPr>
              <a:spLocks noTextEdit="1"/>
            </xdr:cNvSpPr>
          </xdr:nvSpPr>
          <xdr:spPr>
            <a:xfrm>
              <a:off x="0" y="773906"/>
              <a:ext cx="2880916" cy="68689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9</xdr:row>
      <xdr:rowOff>11907</xdr:rowOff>
    </xdr:from>
    <xdr:to>
      <xdr:col>14</xdr:col>
      <xdr:colOff>71041</xdr:colOff>
      <xdr:row>19</xdr:row>
      <xdr:rowOff>225470</xdr:rowOff>
    </xdr:to>
    <mc:AlternateContent xmlns:mc="http://schemas.openxmlformats.org/markup-compatibility/2006" xmlns:a14="http://schemas.microsoft.com/office/drawing/2010/main">
      <mc:Choice Requires="a14">
        <xdr:graphicFrame macro="">
          <xdr:nvGraphicFramePr>
            <xdr:cNvPr id="21" name="Intressent 1">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9371469" y="2702720"/>
              <a:ext cx="2880916" cy="29520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4</xdr:row>
      <xdr:rowOff>19051</xdr:rowOff>
    </xdr:from>
    <xdr:to>
      <xdr:col>14</xdr:col>
      <xdr:colOff>63714</xdr:colOff>
      <xdr:row>9</xdr:row>
      <xdr:rowOff>23813</xdr:rowOff>
    </xdr:to>
    <mc:AlternateContent xmlns:mc="http://schemas.openxmlformats.org/markup-compatibility/2006" xmlns:a14="http://schemas.microsoft.com/office/drawing/2010/main">
      <mc:Choice Requires="a14">
        <xdr:graphicFrame macro="">
          <xdr:nvGraphicFramePr>
            <xdr:cNvPr id="22" name="Kategori 1">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microsoft.com/office/drawing/2010/slicer">
              <sle:slicer xmlns:sle="http://schemas.microsoft.com/office/drawing/2010/slicer" name="Kategori 1"/>
            </a:graphicData>
          </a:graphic>
        </xdr:graphicFrame>
      </mc:Choice>
      <mc:Fallback xmlns="">
        <xdr:sp macro="" textlink="">
          <xdr:nvSpPr>
            <xdr:cNvPr id="0" name=""/>
            <xdr:cNvSpPr>
              <a:spLocks noTextEdit="1"/>
            </xdr:cNvSpPr>
          </xdr:nvSpPr>
          <xdr:spPr>
            <a:xfrm>
              <a:off x="19371469" y="1340645"/>
              <a:ext cx="2873589" cy="137398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19</xdr:row>
      <xdr:rowOff>226219</xdr:rowOff>
    </xdr:from>
    <xdr:to>
      <xdr:col>14</xdr:col>
      <xdr:colOff>71041</xdr:colOff>
      <xdr:row>54</xdr:row>
      <xdr:rowOff>270297</xdr:rowOff>
    </xdr:to>
    <mc:AlternateContent xmlns:mc="http://schemas.openxmlformats.org/markup-compatibility/2006" xmlns:a14="http://schemas.microsoft.com/office/drawing/2010/main">
      <mc:Choice Requires="a14">
        <xdr:graphicFrame macro="">
          <xdr:nvGraphicFramePr>
            <xdr:cNvPr id="24" name="Namn 1">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Namn 1"/>
            </a:graphicData>
          </a:graphic>
        </xdr:graphicFrame>
      </mc:Choice>
      <mc:Fallback xmlns="">
        <xdr:sp macro="" textlink="">
          <xdr:nvSpPr>
            <xdr:cNvPr id="0" name=""/>
            <xdr:cNvSpPr>
              <a:spLocks noTextEdit="1"/>
            </xdr:cNvSpPr>
          </xdr:nvSpPr>
          <xdr:spPr>
            <a:xfrm>
              <a:off x="19371469" y="5655469"/>
              <a:ext cx="2880916" cy="1023582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xdr:row>
      <xdr:rowOff>428625</xdr:rowOff>
    </xdr:from>
    <xdr:to>
      <xdr:col>14</xdr:col>
      <xdr:colOff>63714</xdr:colOff>
      <xdr:row>3</xdr:row>
      <xdr:rowOff>226219</xdr:rowOff>
    </xdr:to>
    <mc:AlternateContent xmlns:mc="http://schemas.openxmlformats.org/markup-compatibility/2006" xmlns:a14="http://schemas.microsoft.com/office/drawing/2010/main">
      <mc:Choice Requires="a14">
        <xdr:graphicFrame macro="">
          <xdr:nvGraphicFramePr>
            <xdr:cNvPr id="26" name="Värderade">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microsoft.com/office/drawing/2010/slicer">
              <sle:slicer xmlns:sle="http://schemas.microsoft.com/office/drawing/2010/slicer" name="Värderade"/>
            </a:graphicData>
          </a:graphic>
        </xdr:graphicFrame>
      </mc:Choice>
      <mc:Fallback xmlns="">
        <xdr:sp macro="" textlink="">
          <xdr:nvSpPr>
            <xdr:cNvPr id="0" name=""/>
            <xdr:cNvSpPr>
              <a:spLocks noTextEdit="1"/>
            </xdr:cNvSpPr>
          </xdr:nvSpPr>
          <xdr:spPr>
            <a:xfrm>
              <a:off x="19371469" y="702469"/>
              <a:ext cx="2873589" cy="5715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64110</xdr:rowOff>
    </xdr:from>
    <xdr:to>
      <xdr:col>2</xdr:col>
      <xdr:colOff>47228</xdr:colOff>
      <xdr:row>9</xdr:row>
      <xdr:rowOff>64109</xdr:rowOff>
    </xdr:to>
    <mc:AlternateContent xmlns:mc="http://schemas.openxmlformats.org/markup-compatibility/2006" xmlns:a14="http://schemas.microsoft.com/office/drawing/2010/main">
      <mc:Choice Requires="a14">
        <xdr:graphicFrame macro="">
          <xdr:nvGraphicFramePr>
            <xdr:cNvPr id="29" name="Kategori 2">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microsoft.com/office/drawing/2010/slicer">
              <sle:slicer xmlns:sle="http://schemas.microsoft.com/office/drawing/2010/slicer" name="Kategori 2"/>
            </a:graphicData>
          </a:graphic>
        </xdr:graphicFrame>
      </mc:Choice>
      <mc:Fallback xmlns="">
        <xdr:sp macro="" textlink="">
          <xdr:nvSpPr>
            <xdr:cNvPr id="0" name=""/>
            <xdr:cNvSpPr>
              <a:spLocks noTextEdit="1"/>
            </xdr:cNvSpPr>
          </xdr:nvSpPr>
          <xdr:spPr>
            <a:xfrm>
              <a:off x="0" y="1385704"/>
              <a:ext cx="2880916" cy="136921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369093</xdr:colOff>
      <xdr:row>219</xdr:row>
      <xdr:rowOff>1178720</xdr:rowOff>
    </xdr:from>
    <xdr:to>
      <xdr:col>10</xdr:col>
      <xdr:colOff>1146056</xdr:colOff>
      <xdr:row>219</xdr:row>
      <xdr:rowOff>2471120</xdr:rowOff>
    </xdr:to>
    <xdr:sp macro="" textlink="Grafunderlag!G108">
      <xdr:nvSpPr>
        <xdr:cNvPr id="38" name="Rektangel 18">
          <a:extLst>
            <a:ext uri="{FF2B5EF4-FFF2-40B4-BE49-F238E27FC236}">
              <a16:creationId xmlns:a16="http://schemas.microsoft.com/office/drawing/2014/main" id="{00000000-0008-0000-0800-000026000000}"/>
            </a:ext>
          </a:extLst>
        </xdr:cNvPr>
        <xdr:cNvSpPr>
          <a:spLocks/>
        </xdr:cNvSpPr>
      </xdr:nvSpPr>
      <xdr:spPr>
        <a:xfrm>
          <a:off x="16680656" y="61471970"/>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1,4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TROLIGT SCENARIO: </a:t>
          </a:r>
          <a:br>
            <a:rPr lang="en-US" sz="14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2202657</xdr:colOff>
      <xdr:row>1</xdr:row>
      <xdr:rowOff>47626</xdr:rowOff>
    </xdr:from>
    <xdr:to>
      <xdr:col>11</xdr:col>
      <xdr:colOff>35718</xdr:colOff>
      <xdr:row>1</xdr:row>
      <xdr:rowOff>309563</xdr:rowOff>
    </xdr:to>
    <xdr:sp macro="" textlink="">
      <xdr:nvSpPr>
        <xdr:cNvPr id="13" name="Speech Bubble: Rectangle with Corners Rounded 12">
          <a:extLst>
            <a:ext uri="{FF2B5EF4-FFF2-40B4-BE49-F238E27FC236}">
              <a16:creationId xmlns:a16="http://schemas.microsoft.com/office/drawing/2014/main" id="{BD78F941-76E5-4F81-80D1-A850CD72CA49}"/>
            </a:ext>
          </a:extLst>
        </xdr:cNvPr>
        <xdr:cNvSpPr/>
      </xdr:nvSpPr>
      <xdr:spPr>
        <a:xfrm>
          <a:off x="10763251" y="47626"/>
          <a:ext cx="578643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4342038</xdr:colOff>
      <xdr:row>34</xdr:row>
      <xdr:rowOff>100240</xdr:rowOff>
    </xdr:from>
    <xdr:to>
      <xdr:col>3</xdr:col>
      <xdr:colOff>876526</xdr:colOff>
      <xdr:row>37</xdr:row>
      <xdr:rowOff>149679</xdr:rowOff>
    </xdr:to>
    <xdr:sp macro="" textlink="">
      <xdr:nvSpPr>
        <xdr:cNvPr id="26" name="Pil: höger 25">
          <a:extLst>
            <a:ext uri="{FF2B5EF4-FFF2-40B4-BE49-F238E27FC236}">
              <a16:creationId xmlns:a16="http://schemas.microsoft.com/office/drawing/2014/main" id="{00000000-0008-0000-0900-00001A000000}"/>
            </a:ext>
          </a:extLst>
        </xdr:cNvPr>
        <xdr:cNvSpPr/>
      </xdr:nvSpPr>
      <xdr:spPr>
        <a:xfrm rot="5400000">
          <a:off x="5704793" y="5445807"/>
          <a:ext cx="620939" cy="897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1357311</xdr:colOff>
      <xdr:row>126</xdr:row>
      <xdr:rowOff>47624</xdr:rowOff>
    </xdr:from>
    <xdr:to>
      <xdr:col>13</xdr:col>
      <xdr:colOff>1045709</xdr:colOff>
      <xdr:row>153</xdr:row>
      <xdr:rowOff>17689</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126</xdr:row>
      <xdr:rowOff>45243</xdr:rowOff>
    </xdr:from>
    <xdr:to>
      <xdr:col>5</xdr:col>
      <xdr:colOff>862013</xdr:colOff>
      <xdr:row>147</xdr:row>
      <xdr:rowOff>128247</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yttokalkyl_S&#228;ker%20digital%20kommunikation_Inera_0.5_Sigtu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yll i verksamheter"/>
      <sheetName val="Fyll i processer"/>
      <sheetName val="Räkna på nyttor"/>
      <sheetName val="Sheet1"/>
      <sheetName val="Välj kostnader"/>
      <sheetName val="Räkna på kostnader"/>
      <sheetName val="Ej värderade"/>
      <sheetName val="Nyttokalkyl"/>
      <sheetName val="Alla nyttor"/>
      <sheetName val="Alla kostnader"/>
      <sheetName val="Planera uppföljning"/>
      <sheetName val="Grafunderlag"/>
      <sheetName val="Dynamisk text"/>
      <sheetName val="Nyttokalkyl_Säker digital kommu"/>
    </sheetNames>
    <sheetDataSet>
      <sheetData sheetId="0">
        <row r="7">
          <cell r="C7">
            <v>2023</v>
          </cell>
        </row>
        <row r="10">
          <cell r="C10">
            <v>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56365738" createdVersion="7" refreshedVersion="7" minRefreshableVersion="3" recordCount="0" supportSubquery="1" supportAdvancedDrill="1" xr:uid="{A32628A3-2E91-460A-A644-E1A5456D2149}">
  <cacheSource type="external" connectionId="12"/>
  <cacheFields count="5">
    <cacheField name="[Kostnader_Värderade].[Värderade].[Värderade]" caption="Värderade" numFmtId="0" hierarchy="34" level="1">
      <sharedItems containsSemiMixedTypes="0" containsNonDate="0" containsString="0"/>
    </cacheField>
    <cacheField name="[Kostnader_Kategori].[Kategori].[Kategori]" caption="Kategori" numFmtId="0" hierarchy="32" level="1">
      <sharedItems count="2">
        <s v="Finansiell 💰"/>
        <s v="Omfördelning ↺"/>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1"/>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2"/>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7962963" createdVersion="7" refreshedVersion="7" minRefreshableVersion="3" recordCount="0" supportSubquery="1" supportAdvancedDrill="1" xr:uid="{3690D854-AD7D-4467-BFB0-537F71C39E8C}">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81712962" createdVersion="7" refreshedVersion="7" minRefreshableVersion="3" recordCount="0" supportSubquery="1" supportAdvancedDrill="1" xr:uid="{6584D0D7-176B-40AC-856E-9E779DA124C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Kategori].[Kategori].[Kategori]" caption="Kategori" numFmtId="0" hierarchy="58" level="1">
      <sharedItems containsSemiMixedTypes="0" containsNonDate="0" containsString="0"/>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5"/>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7"/>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83680556" createdVersion="7" refreshedVersion="7" minRefreshableVersion="3" recordCount="0" supportSubquery="1" supportAdvancedDrill="1" xr:uid="{A389CFC7-423B-4B19-9EB3-18CD061825A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Namn].[Namn].[Namn]" caption="Namn" numFmtId="0" hierarchy="59" level="1">
      <sharedItems count="10">
        <s v="Frigjord tid för invånare"/>
        <s v="Frigjord tid för personal"/>
        <s v="Minskad klimatpåverkan"/>
        <s v="Minskade kostnader"/>
        <s v="Minskade samhällskostnader för långa ledtider"/>
        <s v="Minskade samhällskostnader genom ökat förtroende för myndigheter"/>
        <s v="Ökad säkerhet"/>
        <s v="Ökad trygghet för invånare genom kortare väntan"/>
        <s v="Ökad trygghet för invånare genom ökad säkerhet"/>
        <s v="Ökad trygghet för personal"/>
      </sharedItems>
    </cacheField>
    <cacheField name="[Nyttor_Kategori].[Kategori].[Kategori]" caption="Kategori" numFmtId="0" hierarchy="58" level="1">
      <sharedItems containsSemiMixedTypes="0" containsNonDate="0" containsString="0"/>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6"/>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5"/>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7"/>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85995373" createdVersion="7" refreshedVersion="7" minRefreshableVersion="3" recordCount="0" supportSubquery="1" supportAdvancedDrill="1" xr:uid="{649B77FE-290B-4956-9B76-B28501CF1864}">
  <cacheSource type="external" connectionId="12"/>
  <cacheFields count="7">
    <cacheField name="[Nyttor_Namn].[Namn].[Namn]" caption="Namn" numFmtId="0" hierarchy="59" level="1">
      <sharedItems count="10">
        <s v="Frigjord tid för invånare"/>
        <s v="Ökad trygghet för invånare genom kortare väntan"/>
        <s v="Ökad trygghet för invånare genom ökad säkerhet"/>
        <s v="Minskad klimatpåverkan"/>
        <s v="Minskade samhällskostnader för långa ledtider"/>
        <s v="Minskade samhällskostnader genom ökat förtroende för myndigheter"/>
        <s v="Frigjord tid för personal"/>
        <s v="Minskade kostnader"/>
        <s v="Ökad säkerhet"/>
        <s v="Ökad trygghet för personal"/>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Invånare"/>
        <s v="Samhälle"/>
        <s v="Sigtuna kommun"/>
      </sharedItems>
    </cacheField>
    <cacheField name="[Nyttor_Kategori].[Kategori].[Kategori]" caption="Kategori" numFmtId="0" hierarchy="58"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87731482" createdVersion="7" refreshedVersion="7" minRefreshableVersion="3" recordCount="0" supportSubquery="1" supportAdvancedDrill="1" xr:uid="{886991D3-5BC4-4FC9-B7C6-0066954D99E4}">
  <cacheSource type="external" connectionId="12"/>
  <cacheFields count="7">
    <cacheField name="[Nyttor_Namn].[Namn].[Namn]" caption="Namn" numFmtId="0" hierarchy="59" level="1">
      <sharedItems count="6">
        <s v="0"/>
        <s v="Nytta3"/>
        <s v="Ej värderad nytta"/>
        <s v="Nytta1"/>
        <s v="Nytta2"/>
        <s v="EN TILL EJ VÄRDERAD NYTTA"/>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Invånare"/>
        <s v="Samhälle"/>
        <s v="Sigtuna kommun"/>
      </sharedItems>
    </cacheField>
    <cacheField name="[Nyttor_Kategori].[Kategori].[Kategori]" caption="Kategori" numFmtId="0" hierarchy="58"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89467591" createdVersion="7" refreshedVersion="7" minRefreshableVersion="3" recordCount="0" supportSubquery="1" supportAdvancedDrill="1" xr:uid="{718A0F23-9608-4E8F-8179-FE2BF01A036F}">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unt="2">
        <s v="Ja"/>
        <s v="Nej"/>
      </sharedItems>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91550923" createdVersion="7" refreshedVersion="7" minRefreshableVersion="3" recordCount="0" supportSubquery="1" supportAdvancedDrill="1" xr:uid="{93570DC1-9266-44F9-B626-91D285BC665E}">
  <cacheSource type="external" connectionId="12"/>
  <cacheFields count="7">
    <cacheField name="[Measures].[Sum of Summa trolig 2]" caption="Sum of Summa trolig 2" numFmtId="0" hierarchy="90" level="32767"/>
    <cacheField name="[Nyttor_Namn].[Namn].[Namn]" caption="Namn" numFmtId="0" hierarchy="59" level="1">
      <sharedItems count="10">
        <s v="Minskade kostnader"/>
        <s v="Ökad säkerhet"/>
        <s v="Ökad trygghet för invånare genom kortare väntan"/>
        <s v="Ökad trygghet för invånare genom ökad säkerhet"/>
        <s v="Ökad trygghet för personal"/>
        <s v="Minskad klimatpåverkan"/>
        <s v="Frigjord tid för invånare"/>
        <s v="Frigjord tid för personal"/>
        <s v="Minskade samhällskostnader för långa ledtider"/>
        <s v="Minskade samhällskostnader genom ökat förtroende för myndigheter"/>
      </sharedItems>
    </cacheField>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1"/>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5020.444496643519" createdVersion="7" refreshedVersion="7" minRefreshableVersion="3" recordCount="53" xr:uid="{AAAD5254-F974-42DB-B353-A39E2277D21A}">
  <cacheSource type="worksheet">
    <worksheetSource name="Table4"/>
  </cacheSource>
  <cacheFields count="16">
    <cacheField name="Vår verksamhet" numFmtId="165">
      <sharedItems containsMixedTypes="1" containsNumber="1" containsInteger="1" minValue="0" maxValue="0" count="3">
        <s v="Försörjningsstöd"/>
        <s v="Enheten för missbruk och våld i nära relationer"/>
        <n v="0"/>
      </sharedItems>
    </cacheField>
    <cacheField name="Vår verksamhets organisation" numFmtId="165">
      <sharedItems/>
    </cacheField>
    <cacheField name="Motpartens organisation" numFmtId="165">
      <sharedItems/>
    </cacheField>
    <cacheField name="Antal meddelanden som vi skickar per år i snitt" numFmtId="165">
      <sharedItems containsSemiMixedTypes="0" containsString="0" containsNumber="1" containsInteger="1" minValue="0" maxValue="750"/>
    </cacheField>
    <cacheField name="Tidsåtgång per meddelande i snitt (min) -troligt värde" numFmtId="165">
      <sharedItems containsMixedTypes="1" containsNumber="1" containsInteger="1" minValue="16" maxValue="16"/>
    </cacheField>
    <cacheField name="Tidsåtgång per meddelande i snitt (min) - lägsta värde" numFmtId="165">
      <sharedItems containsMixedTypes="1" containsNumber="1" containsInteger="1" minValue="16" maxValue="16"/>
    </cacheField>
    <cacheField name="Tidsåtgång per meddelande i snitt (min) - högsta värde" numFmtId="165">
      <sharedItems containsMixedTypes="1" containsNumber="1" containsInteger="1" minValue="18" maxValue="18"/>
    </cacheField>
    <cacheField name="Frigjord tid per år i snitt (timmar) - troligt värde" numFmtId="165">
      <sharedItems containsMixedTypes="1" containsNumber="1" minValue="1.0666666666666667" maxValue="200"/>
    </cacheField>
    <cacheField name="Frigjord tid per år i snitt (timmar) - lägsta värde" numFmtId="165">
      <sharedItems containsMixedTypes="1" containsNumber="1" minValue="1.0666666666666667" maxValue="200"/>
    </cacheField>
    <cacheField name="Frigjord tid per år i snitt (timmar) - högsta värde" numFmtId="165">
      <sharedItems containsMixedTypes="1" containsNumber="1" minValue="1.2" maxValue="225"/>
    </cacheField>
    <cacheField name="Sparade pengar per meddelande i snitt (kr) - troligt värde" numFmtId="165">
      <sharedItems containsMixedTypes="1" containsNumber="1" minValue="0.1" maxValue="9.5"/>
    </cacheField>
    <cacheField name="Sparade pengar per meddelande i snitt (kr) lägsta värde" numFmtId="165">
      <sharedItems containsMixedTypes="1" containsNumber="1" minValue="0.1" maxValue="9.5"/>
    </cacheField>
    <cacheField name="Sparade pengar per meddelande i snitt (kr - högsta värde" numFmtId="165">
      <sharedItems containsMixedTypes="1" containsNumber="1" minValue="0.1" maxValue="9.5"/>
    </cacheField>
    <cacheField name="Sparade pengar per år (kr) - troligt värde" numFmtId="165">
      <sharedItems containsMixedTypes="1" containsNumber="1" minValue="0.4" maxValue="7125"/>
    </cacheField>
    <cacheField name="Sparade pengar per år (kr) - lägsta värde" numFmtId="165">
      <sharedItems containsMixedTypes="1" containsNumber="1" minValue="0.4" maxValue="7125"/>
    </cacheField>
    <cacheField name="Sparade pengar per år (kr) - högsta värde" numFmtId="165">
      <sharedItems containsMixedTypes="1" containsNumber="1" minValue="0.4" maxValue="7125"/>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5020.444496990742" createdVersion="7" refreshedVersion="7" minRefreshableVersion="3" recordCount="54" xr:uid="{0B40AF12-8F2E-4E8C-BFA4-9D811712D382}">
  <cacheSource type="worksheet">
    <worksheetSource name="Table6"/>
  </cacheSource>
  <cacheFields count="7">
    <cacheField name="Vår verksamhet_x000a_(välj från de ni angett i fliken &quot;Lista verksamheter&quot;)" numFmtId="0">
      <sharedItems containsBlank="1"/>
    </cacheField>
    <cacheField name="Information som ska delas via Säker digital kommunikation" numFmtId="0">
      <sharedItems containsBlank="1"/>
    </cacheField>
    <cacheField name="Inkommande eller utgående" numFmtId="0">
      <sharedItems containsBlank="1"/>
    </cacheField>
    <cacheField name="Motpart_x000a_(välj från de ni angett i fliken &quot;Lista verksamheter&quot;)" numFmtId="0">
      <sharedItems containsBlank="1"/>
    </cacheField>
    <cacheField name="Kanal som används mest" numFmtId="0">
      <sharedItems containsBlank="1" count="3">
        <s v="Fax"/>
        <s v="Post"/>
        <m/>
      </sharedItems>
    </cacheField>
    <cacheField name="Antal ärende per år i snitt" numFmtId="165">
      <sharedItems containsString="0" containsBlank="1" containsNumber="1" containsInteger="1" minValue="4" maxValue="3522"/>
    </cacheField>
    <cacheField name="Antal kontakt-tillfällen per ärende (exempelvis antal brev som skickas eller tas emot för ett ärende)" numFmtId="165">
      <sharedItems containsString="0" containsBlank="1" containsNumber="1" containsInteger="1" minValue="1" maxValue="44"/>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53819444" createdVersion="3" refreshedVersion="7" minRefreshableVersion="3" recordCount="0" supportSubquery="1" supportAdvancedDrill="1" xr:uid="{84743087-6C04-44DB-AD7E-6580005CA9D4}">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cacheHierarchy uniqueName="[Kostnader_Kategori].[Kategori]" caption="Kategori" attribute="1" defaultMemberUniqueName="[Kostnader_Kategori].[Kategori].[All]" allUniqueName="[Kostnader_Kategori].[Kategori].[All]" dimensionUniqueName="[Kostnader_Kategori]" displayFolder="" count="2" memberValueDatatype="130" unbalanced="0"/>
    <cacheHierarchy uniqueName="[Kostnader_Namn].[Namn]" caption="Namn" attribute="1" defaultMemberUniqueName="[Kostnader_Namn].[Namn].[All]" allUniqueName="[Kostnader_Namn].[Namn].[All]" dimensionUniqueName="[Kostnader_Namn]" displayFolder="" count="2"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140130001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58449078" createdVersion="7" refreshedVersion="7" minRefreshableVersion="3" recordCount="0" supportSubquery="1" supportAdvancedDrill="1" xr:uid="{3B9A856C-8445-4800-AF02-1A9FE5ED3D79}">
  <cacheSource type="external" connectionId="12"/>
  <cacheFields count="8">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4"/>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5"/>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6"/>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3"/>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0"/>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2"/>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75578704" createdVersion="3" refreshedVersion="7" minRefreshableVersion="3" recordCount="0" supportSubquery="1" supportAdvancedDrill="1" xr:uid="{D63B0527-8993-4948-9D62-9FC6D36DE61C}">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cacheHierarchy uniqueName="[Nyttor_Namn].[Namn]" caption="Namn" attribute="1" defaultMemberUniqueName="[Nyttor_Namn].[Namn].[All]" allUniqueName="[Nyttor_Namn].[Namn].[All]" dimensionUniqueName="[Nyttor_Namn]" displayFolder="" count="2" memberValueDatatype="130" unbalanced="0"/>
    <cacheHierarchy uniqueName="[Nyttor_Värderade].[Värderade]" caption="Värderade" attribute="1" defaultMemberUniqueName="[Nyttor_Värderade].[Värderade].[All]" allUniqueName="[Nyttor_Värderade].[Värderade].[All]" dimensionUniqueName="[Nyttor_Värderade]" displayFolder="" count="2"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200346372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60416664" createdVersion="7" refreshedVersion="7" minRefreshableVersion="3" recordCount="0" supportSubquery="1" supportAdvancedDrill="1" xr:uid="{E77662F0-430F-433B-B91B-F29304885202}">
  <cacheSource type="external" connectionId="12"/>
  <cacheFields count="8">
    <cacheField name="[Kostnader_Namn].[Namn].[Namn]" caption="Namn" numFmtId="0" hierarchy="33" level="1">
      <sharedItems count="8">
        <s v="Informationssäkerhet - löpande kostnader"/>
        <s v="Informationssäkerhet - uppstartskostnader"/>
        <s v="Konsultkostnad verksamhetsfrågor"/>
        <s v="Teknik - löpande kostnader"/>
        <s v="Teknik - uppstartskostnader"/>
        <s v="Verksamhet - uppstartskostnader"/>
        <s v="Övergripande - löpande kostnader"/>
        <s v="Övergripande - uppstartskostnader"/>
      </sharedItems>
    </cacheField>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6"/>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3"/>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62268519" createdVersion="7" refreshedVersion="7" minRefreshableVersion="3" recordCount="0" supportSubquery="1" supportAdvancedDrill="1" xr:uid="{57245DFC-0DB9-4A69-B258-B6D1060F6347}">
  <cacheSource type="external" connectionId="12"/>
  <cacheFields count="11">
    <cacheField name="[Measures].[Sum of -Troligt år 1]" caption="Sum of -Troligt år 1" numFmtId="0" hierarchy="102" level="32767"/>
    <cacheField name="[Measures].[Sum of -Troligt år 2]" caption="Sum of -Troligt år 2" numFmtId="0" hierarchy="103" level="32767"/>
    <cacheField name="[Measures].[Sum of -Troligt år 3]" caption="Sum of -Troligt år 3" numFmtId="0" hierarchy="104" level="32767"/>
    <cacheField name="[Measures].[Sum of -Troligt år 4]" caption="Sum of -Troligt år 4" numFmtId="0" hierarchy="105" level="32767"/>
    <cacheField name="[Measures].[Sum of -Troligt år 5]" caption="Sum of -Troligt år 5" numFmtId="0" hierarchy="106" level="32767"/>
    <cacheField name="[Measures].[Sum of -Troligt år 6]" caption="Sum of -Troligt år 6" numFmtId="0" hierarchy="107"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8"/>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7"/>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9"/>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1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oneField="1" hidden="1">
      <fieldsUsage count="1">
        <fieldUsage x="0"/>
      </fieldsUsage>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oneField="1" hidden="1">
      <fieldsUsage count="1">
        <fieldUsage x="1"/>
      </fieldsUsage>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oneField="1" hidden="1">
      <fieldsUsage count="1">
        <fieldUsage x="2"/>
      </fieldsUsage>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oneField="1" hidden="1">
      <fieldsUsage count="1">
        <fieldUsage x="3"/>
      </fieldsUsage>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oneField="1" hidden="1">
      <fieldsUsage count="1">
        <fieldUsage x="4"/>
      </fieldsUsage>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oneField="1" hidden="1">
      <fieldsUsage count="1">
        <fieldUsage x="5"/>
      </fieldsUsage>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65046297" createdVersion="7" refreshedVersion="7" minRefreshableVersion="3" recordCount="0" supportSubquery="1" supportAdvancedDrill="1" xr:uid="{EB68C8DA-4CAC-4730-8B0B-583A869E1C95}">
  <cacheSource type="external" connectionId="12"/>
  <cacheFields count="7">
    <cacheField name="[Kostnader_Namn].[Namn].[Namn]" caption="Namn" numFmtId="0" hierarchy="33" level="1">
      <sharedItems count="5">
        <s v="0"/>
        <s v="Ej värderad kostnad"/>
        <s v="Kostnad1"/>
        <s v="Kostnad2"/>
        <s v="Kostnad3"/>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1">
        <s v="Sigtuna kommu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67361114" createdVersion="7" refreshedVersion="7" minRefreshableVersion="3" recordCount="0" supportSubquery="1" supportAdvancedDrill="1" xr:uid="{31C37630-76DE-4447-95C6-12F1D7E27558}">
  <cacheSource type="external" connectionId="12"/>
  <cacheFields count="7">
    <cacheField name="[Kostnader_Namn].[Namn].[Namn]" caption="Namn" numFmtId="0" hierarchy="33" level="1">
      <sharedItems count="8">
        <s v="Informationssäkerhet - löpande kostnader"/>
        <s v="Informationssäkerhet - uppstartskostnader"/>
        <s v="Konsultkostnad verksamhetsfrågor"/>
        <s v="Teknik - löpande kostnader"/>
        <s v="Teknik - uppstartskostnader"/>
        <s v="Verksamhet - uppstartskostnader"/>
        <s v="Övergripande - löpande kostnader"/>
        <s v="Övergripande - uppstartskostnader"/>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1">
        <s v="Sigtuna kommu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69444446" createdVersion="7" refreshedVersion="7" minRefreshableVersion="3" recordCount="0" supportSubquery="1" supportAdvancedDrill="1" xr:uid="{16B6D044-8377-4CA3-AF22-09324FFAE859}">
  <cacheSource type="external" connectionId="12"/>
  <cacheFields count="5">
    <cacheField name="[Kostnader_Värderade].[Värderade].[Värderade]" caption="Värderade" numFmtId="0" hierarchy="34" level="1">
      <sharedItems count="1">
        <s v="Ja"/>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2"/>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7141204" createdVersion="7" refreshedVersion="7" minRefreshableVersion="3" recordCount="0" supportSubquery="1" supportAdvancedDrill="1" xr:uid="{A35D6150-3BD2-4B26-BF2D-2F08DAC57F00}">
  <cacheSource type="external" connectionId="12"/>
  <cacheFields count="8">
    <cacheField name="[Kostnader_Namn].[Namn].[Namn]" caption="Namn" numFmtId="0" hierarchy="33" level="1">
      <sharedItems count="8">
        <s v="Konsultkostnad verksamhetsfrågor"/>
        <s v="Teknik - löpande kostnader"/>
        <s v="Teknik - uppstartskostnader"/>
        <s v="Informationssäkerhet - löpande kostnader"/>
        <s v="Informationssäkerhet - uppstartskostnader"/>
        <s v="Verksamhet - uppstartskostnader"/>
        <s v="Övergripande - löpande kostnader"/>
        <s v="Övergripande - uppstartskostnader"/>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Nyttor_Kategori].[Kategori].[Kategori]" caption="Kategori" numFmtId="0" hierarchy="58"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6"/>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5020.444477314813" createdVersion="7" refreshedVersion="7" minRefreshableVersion="3" recordCount="0" supportSubquery="1" supportAdvancedDrill="1" xr:uid="{E0EFF835-B6FE-4790-AFD1-5ADFEA55E24A}">
  <cacheSource type="external" connectionId="12"/>
  <cacheFields count="11">
    <cacheField name="[Measures].[Sum of Troligt år 1]" caption="Sum of Troligt år 1" numFmtId="0" hierarchy="91" level="32767"/>
    <cacheField name="[Measures].[Sum of Troligt år 2]" caption="Sum of Troligt år 2" numFmtId="0" hierarchy="92" level="32767"/>
    <cacheField name="[Measures].[Sum of Troligt år 3]" caption="Sum of Troligt år 3" numFmtId="0" hierarchy="93" level="32767"/>
    <cacheField name="[Measures].[Sum of Troligt år 4]" caption="Sum of Troligt år 4" numFmtId="0" hierarchy="94" level="32767"/>
    <cacheField name="[Measures].[Sum of Troligt år 5]" caption="Sum of Troligt år 5" numFmtId="0" hierarchy="95" level="32767"/>
    <cacheField name="[Measures].[Sum of Troligt år 6 2]" caption="Sum of Troligt år 6 2" numFmtId="0" hierarchy="101" level="32767"/>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8"/>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9"/>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10"/>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6"/>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oneField="1" hidden="1">
      <fieldsUsage count="1">
        <fieldUsage x="0"/>
      </fieldsUsage>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oneField="1" hidden="1">
      <fieldsUsage count="1">
        <fieldUsage x="1"/>
      </fieldsUsage>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oneField="1" hidden="1">
      <fieldsUsage count="1">
        <fieldUsage x="2"/>
      </fieldsUsage>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oneField="1" hidden="1">
      <fieldsUsage count="1">
        <fieldUsage x="3"/>
      </fieldsUsage>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oneField="1" hidden="1">
      <fieldsUsage count="1">
        <fieldUsage x="4"/>
      </fieldsUsage>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oneField="1" hidden="1">
      <fieldsUsage count="1">
        <fieldUsage x="5"/>
      </fieldsUsage>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s v="Myndighet"/>
    <s v="Myndighet"/>
    <n v="175"/>
    <n v="16"/>
    <n v="16"/>
    <n v="18"/>
    <n v="46.666666666666664"/>
    <n v="46.666666666666664"/>
    <n v="52.5"/>
    <n v="0.1"/>
    <n v="0.1"/>
    <n v="0.1"/>
    <n v="17.5"/>
    <n v="17.5"/>
    <n v="17.5"/>
  </r>
  <r>
    <x v="0"/>
    <s v="Myndighet"/>
    <s v="Annan kommun"/>
    <n v="750"/>
    <n v="16"/>
    <n v="16"/>
    <n v="18"/>
    <n v="200"/>
    <n v="200"/>
    <n v="225"/>
    <n v="0.1"/>
    <n v="0.1"/>
    <n v="0.1"/>
    <n v="75"/>
    <n v="75"/>
    <n v="75"/>
  </r>
  <r>
    <x v="0"/>
    <s v="Myndighet"/>
    <s v="Annan kommun"/>
    <n v="750"/>
    <n v="16"/>
    <n v="16"/>
    <n v="18"/>
    <n v="200"/>
    <n v="200"/>
    <n v="225"/>
    <n v="9.5"/>
    <n v="9.5"/>
    <n v="9.5"/>
    <n v="7125"/>
    <n v="7125"/>
    <n v="7125"/>
  </r>
  <r>
    <x v="1"/>
    <s v="Annan kommun"/>
    <s v="Annan kommun"/>
    <n v="72"/>
    <n v="16"/>
    <n v="16"/>
    <n v="18"/>
    <n v="19.2"/>
    <n v="19.2"/>
    <n v="21.6"/>
    <n v="0.1"/>
    <n v="0.1"/>
    <n v="0.1"/>
    <n v="7.2"/>
    <n v="7.2"/>
    <n v="7.2"/>
  </r>
  <r>
    <x v="1"/>
    <s v="Annan kommun"/>
    <s v="Annan kommun"/>
    <n v="48"/>
    <n v="16"/>
    <n v="16"/>
    <n v="18"/>
    <n v="12.8"/>
    <n v="12.8"/>
    <n v="14.4"/>
    <n v="9.5"/>
    <n v="9.5"/>
    <n v="9.5"/>
    <n v="456"/>
    <n v="456"/>
    <n v="456"/>
  </r>
  <r>
    <x v="1"/>
    <s v="Annan kommun"/>
    <s v="Myndighet"/>
    <n v="8"/>
    <n v="16"/>
    <n v="16"/>
    <n v="18"/>
    <n v="2.1333333333333333"/>
    <n v="2.1333333333333333"/>
    <n v="2.4"/>
    <n v="0.1"/>
    <n v="0.1"/>
    <n v="0.1"/>
    <n v="0.8"/>
    <n v="0.8"/>
    <n v="0.8"/>
  </r>
  <r>
    <x v="1"/>
    <s v="Annan kommun"/>
    <s v="Annan kommun"/>
    <n v="8"/>
    <n v="16"/>
    <n v="16"/>
    <n v="18"/>
    <n v="2.1333333333333333"/>
    <n v="2.1333333333333333"/>
    <n v="2.4"/>
    <n v="0.1"/>
    <n v="0.1"/>
    <n v="0.1"/>
    <n v="0.8"/>
    <n v="0.8"/>
    <n v="0.8"/>
  </r>
  <r>
    <x v="1"/>
    <s v="Annan kommun"/>
    <s v="Myndighet"/>
    <n v="4"/>
    <n v="16"/>
    <n v="16"/>
    <n v="18"/>
    <n v="1.0666666666666667"/>
    <n v="1.0666666666666667"/>
    <n v="1.2"/>
    <n v="0.1"/>
    <n v="0.1"/>
    <n v="0.1"/>
    <n v="0.4"/>
    <n v="0.4"/>
    <n v="0.4"/>
  </r>
  <r>
    <x v="1"/>
    <s v="Annan kommun"/>
    <s v="Myndighet"/>
    <n v="4"/>
    <n v="16"/>
    <n v="16"/>
    <n v="18"/>
    <n v="1.0666666666666667"/>
    <n v="1.0666666666666667"/>
    <n v="1.2"/>
    <n v="9.5"/>
    <n v="9.5"/>
    <n v="9.5"/>
    <n v="38"/>
    <n v="38"/>
    <n v="38"/>
  </r>
  <r>
    <x v="1"/>
    <s v="Annan kommun"/>
    <s v="Myndighet"/>
    <n v="358"/>
    <n v="16"/>
    <n v="16"/>
    <n v="18"/>
    <n v="95.466666666666669"/>
    <n v="95.466666666666669"/>
    <n v="107.4"/>
    <n v="0.1"/>
    <n v="0.1"/>
    <n v="0.1"/>
    <n v="35.800000000000004"/>
    <n v="35.800000000000004"/>
    <n v="35.800000000000004"/>
  </r>
  <r>
    <x v="1"/>
    <s v="Annan kommun"/>
    <s v="Annan kommun"/>
    <n v="358"/>
    <n v="16"/>
    <n v="16"/>
    <n v="18"/>
    <n v="95.466666666666669"/>
    <n v="95.466666666666669"/>
    <n v="107.4"/>
    <n v="0.1"/>
    <n v="0.1"/>
    <n v="0.1"/>
    <n v="35.800000000000004"/>
    <n v="35.800000000000004"/>
    <n v="35.800000000000004"/>
  </r>
  <r>
    <x v="1"/>
    <s v="Annan kommun"/>
    <s v="Myndighet"/>
    <n v="358"/>
    <n v="16"/>
    <n v="16"/>
    <n v="18"/>
    <n v="95.466666666666669"/>
    <n v="95.466666666666669"/>
    <n v="107.4"/>
    <n v="0.1"/>
    <n v="0.1"/>
    <n v="0.1"/>
    <n v="35.800000000000004"/>
    <n v="35.800000000000004"/>
    <n v="35.800000000000004"/>
  </r>
  <r>
    <x v="1"/>
    <s v="Annan kommun"/>
    <s v="Myndighet"/>
    <n v="358"/>
    <n v="16"/>
    <n v="16"/>
    <n v="18"/>
    <n v="95.466666666666669"/>
    <n v="95.466666666666669"/>
    <n v="107.4"/>
    <n v="0.1"/>
    <n v="0.1"/>
    <n v="0.1"/>
    <n v="35.800000000000004"/>
    <n v="35.800000000000004"/>
    <n v="35.800000000000004"/>
  </r>
  <r>
    <x v="1"/>
    <s v="Annan kommun"/>
    <s v="Myndighet"/>
    <n v="358"/>
    <n v="16"/>
    <n v="16"/>
    <n v="18"/>
    <n v="95.466666666666669"/>
    <n v="95.466666666666669"/>
    <n v="107.4"/>
    <n v="0.1"/>
    <n v="0.1"/>
    <n v="0.1"/>
    <n v="35.800000000000004"/>
    <n v="35.800000000000004"/>
    <n v="35.800000000000004"/>
  </r>
  <r>
    <x v="1"/>
    <s v="Annan kommun"/>
    <s v="Annan kommun"/>
    <n v="358"/>
    <n v="16"/>
    <n v="16"/>
    <n v="18"/>
    <n v="95.466666666666669"/>
    <n v="95.466666666666669"/>
    <n v="107.4"/>
    <n v="0.1"/>
    <n v="0.1"/>
    <n v="0.1"/>
    <n v="35.800000000000004"/>
    <n v="35.800000000000004"/>
    <n v="35.800000000000004"/>
  </r>
  <r>
    <x v="1"/>
    <s v="Annan kommun"/>
    <s v="Myndighet"/>
    <n v="358"/>
    <n v="16"/>
    <n v="16"/>
    <n v="18"/>
    <n v="95.466666666666669"/>
    <n v="95.466666666666669"/>
    <n v="107.4"/>
    <n v="0.1"/>
    <n v="0.1"/>
    <n v="0.1"/>
    <n v="35.800000000000004"/>
    <n v="35.800000000000004"/>
    <n v="35.800000000000004"/>
  </r>
  <r>
    <x v="1"/>
    <s v="Annan kommun"/>
    <s v="Annan kommun"/>
    <n v="104"/>
    <n v="16"/>
    <n v="16"/>
    <n v="18"/>
    <n v="27.733333333333334"/>
    <n v="27.733333333333334"/>
    <n v="31.2"/>
    <n v="9.5"/>
    <n v="9.5"/>
    <n v="9.5"/>
    <n v="988"/>
    <n v="988"/>
    <n v="988"/>
  </r>
  <r>
    <x v="1"/>
    <s v="Annan kommun"/>
    <s v="Myndighet"/>
    <n v="156"/>
    <n v="16"/>
    <n v="16"/>
    <n v="18"/>
    <n v="41.6"/>
    <n v="41.6"/>
    <n v="46.8"/>
    <n v="0.1"/>
    <n v="0.1"/>
    <n v="0.1"/>
    <n v="15.600000000000001"/>
    <n v="15.600000000000001"/>
    <n v="15.600000000000001"/>
  </r>
  <r>
    <x v="1"/>
    <s v="Annan kommun"/>
    <s v="Myndighet"/>
    <n v="300"/>
    <n v="16"/>
    <n v="16"/>
    <n v="18"/>
    <n v="80"/>
    <n v="80"/>
    <n v="90"/>
    <n v="0.1"/>
    <n v="0.1"/>
    <n v="0.1"/>
    <n v="30"/>
    <n v="30"/>
    <n v="30"/>
  </r>
  <r>
    <x v="1"/>
    <s v="Annan kommun"/>
    <s v="Myndighet"/>
    <n v="300"/>
    <n v="16"/>
    <n v="16"/>
    <n v="18"/>
    <n v="80"/>
    <n v="80"/>
    <n v="90"/>
    <n v="0.1"/>
    <n v="0.1"/>
    <n v="0.1"/>
    <n v="30"/>
    <n v="30"/>
    <n v="30"/>
  </r>
  <r>
    <x v="1"/>
    <s v="Annan kommun"/>
    <s v="Myndighet"/>
    <n v="300"/>
    <n v="16"/>
    <n v="16"/>
    <n v="18"/>
    <n v="80"/>
    <n v="80"/>
    <n v="90"/>
    <n v="0.1"/>
    <n v="0.1"/>
    <n v="0.1"/>
    <n v="30"/>
    <n v="30"/>
    <n v="30"/>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r>
    <x v="2"/>
    <s v=""/>
    <s v=""/>
    <n v="0"/>
    <s v=""/>
    <s v=""/>
    <s v=""/>
    <s v=""/>
    <s v=""/>
    <s v=""/>
    <s v=""/>
    <s v=""/>
    <s v=""/>
    <s v=""/>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s v="Försörjningsstöd"/>
    <s v="Aviseringar till socialjouren"/>
    <s v="Utgående"/>
    <s v="Socialjouren"/>
    <x v="0"/>
    <n v="175"/>
    <n v="1"/>
  </r>
  <r>
    <s v="Försörjningsstöd"/>
    <s v="Förfrågningar om förekomst"/>
    <s v="Inkommande"/>
    <s v="Externa aktörer"/>
    <x v="0"/>
    <n v="750"/>
    <n v="1"/>
  </r>
  <r>
    <s v="Försörjningsstöd"/>
    <s v="Återkoppling om förekomst"/>
    <s v="Utgående"/>
    <s v="Externa aktörer"/>
    <x v="1"/>
    <n v="750"/>
    <n v="1"/>
  </r>
  <r>
    <s v="Enheten för missbruk och våld i nära relationer"/>
    <s v="LVM-utredning och beslut"/>
    <s v="Utgående"/>
    <s v="Externa aktörer"/>
    <x v="0"/>
    <n v="12"/>
    <n v="6"/>
  </r>
  <r>
    <s v="Enheten för missbruk och våld i nära relationer"/>
    <s v="LVM-utredning och beslut"/>
    <s v="Inkommande"/>
    <s v="Externa aktörer"/>
    <x v="1"/>
    <n v="12"/>
    <n v="4"/>
  </r>
  <r>
    <s v="Enheten för missbruk och våld i nära relationer"/>
    <s v="LVM-beslut"/>
    <s v="Utgående"/>
    <s v="Polisen"/>
    <x v="0"/>
    <n v="4"/>
    <n v="2"/>
  </r>
  <r>
    <s v="Enheten för missbruk och våld i nära relationer"/>
    <s v="LVM-beslut"/>
    <s v="Utgående"/>
    <s v="BAS"/>
    <x v="0"/>
    <n v="4"/>
    <n v="2"/>
  </r>
  <r>
    <s v="Enheten för missbruk och våld i nära relationer"/>
    <s v="LVM-beslut, info till socialjouren"/>
    <s v="Utgående"/>
    <s v="Socialjouren"/>
    <x v="0"/>
    <n v="4"/>
    <n v="1"/>
  </r>
  <r>
    <s v="Enheten för missbruk och våld i nära relationer"/>
    <s v="LVM-beslut, bekräftelse från Sis"/>
    <s v="Inkommande"/>
    <s v="SiS"/>
    <x v="1"/>
    <n v="4"/>
    <n v="1"/>
  </r>
  <r>
    <s v="Enheten för missbruk och våld i nära relationer"/>
    <s v="Socialtjänstlagens utredningar"/>
    <s v="Inkommande och utgående"/>
    <s v="Sjukvård"/>
    <x v="0"/>
    <n v="179"/>
    <n v="2"/>
  </r>
  <r>
    <s v="Enheten för missbruk och våld i nära relationer"/>
    <s v="Socialtjänstlagens utredningar"/>
    <s v="Inkommande och utgående"/>
    <s v="Annan kommun"/>
    <x v="0"/>
    <n v="179"/>
    <n v="2"/>
  </r>
  <r>
    <s v="Enheten för missbruk och våld i nära relationer"/>
    <s v="Socialtjänstlagens utredningar"/>
    <s v="Inkommande och utgående"/>
    <s v="Försäkringskassan"/>
    <x v="0"/>
    <n v="179"/>
    <n v="2"/>
  </r>
  <r>
    <s v="Enheten för missbruk och våld i nära relationer"/>
    <s v="Socialtjänstlagens utredningar"/>
    <s v="Inkommande och utgående"/>
    <s v="Skatteverket"/>
    <x v="0"/>
    <n v="179"/>
    <n v="2"/>
  </r>
  <r>
    <s v="Enheten för missbruk och våld i nära relationer"/>
    <s v="Socialtjänstlagens utredningar"/>
    <s v="Inkommande och utgående"/>
    <s v="Tingsrätten"/>
    <x v="0"/>
    <n v="179"/>
    <n v="2"/>
  </r>
  <r>
    <s v="Enheten för missbruk och våld i nära relationer"/>
    <s v="Socialtjänstlagens utredningar"/>
    <s v="Inkommande och utgående"/>
    <s v="Familjerätten"/>
    <x v="0"/>
    <n v="179"/>
    <n v="2"/>
  </r>
  <r>
    <s v="Enheten för missbruk och våld i nära relationer"/>
    <s v="Socialtjänstlagens utredningar"/>
    <s v="Inkommande och utgående"/>
    <s v="Polisen"/>
    <x v="0"/>
    <n v="179"/>
    <n v="2"/>
  </r>
  <r>
    <s v="Enheten för missbruk och våld i nära relationer"/>
    <s v="Utlämnande av information"/>
    <s v="Inkommande och utgående"/>
    <s v="Annan kommun"/>
    <x v="1"/>
    <n v="52"/>
    <n v="2"/>
  </r>
  <r>
    <s v="Enheten för missbruk och våld i nära relationer"/>
    <s v="Utlämnande av information"/>
    <s v="Inkommande och utgående"/>
    <s v="Rättsmedicinalverket"/>
    <x v="0"/>
    <n v="52"/>
    <n v="3"/>
  </r>
  <r>
    <s v="Enheten för missbruk och våld i nära relationer"/>
    <s v="Utredning av uppdragstagare"/>
    <s v="Inkommande och utgående"/>
    <s v="Polisen"/>
    <x v="0"/>
    <n v="150"/>
    <n v="2"/>
  </r>
  <r>
    <s v="Enheten för missbruk och våld i nära relationer"/>
    <s v="Utredning av uppdragstagare"/>
    <s v="Inkommande och utgående"/>
    <s v="Kronofogden"/>
    <x v="0"/>
    <n v="150"/>
    <n v="2"/>
  </r>
  <r>
    <s v="Enheten för missbruk och våld i nära relationer"/>
    <s v="Utredning av uppdragstagare"/>
    <s v="Inkommande och utgående"/>
    <s v="Försäkringskassan"/>
    <x v="0"/>
    <n v="150"/>
    <n v="2"/>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m/>
    <m/>
  </r>
  <r>
    <m/>
    <m/>
    <m/>
    <m/>
    <x v="2"/>
    <n v="3522"/>
    <n v="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B74CD3-DFD9-4691-86C1-46ABD0AD0AA1}" name="Nyttor_intressent" cacheId="83" applyNumberFormats="0" applyBorderFormats="0" applyFontFormats="0" applyPatternFormats="0" applyAlignmentFormats="0" applyWidthHeightFormats="1" dataCaption="Values" grandTotalCaption="Summa" errorCaption="0" showError="1" tag="80977787-8c21-49fe-97c1-729e2fb0504f" updatedVersion="7" minRefreshableVersion="3" showDrill="0" subtotalHiddenItems="1" itemPrintTitles="1" createdVersion="7" indent="0" showHeaders="0" outline="1" outlineData="1" multipleFieldFilters="0" chartFormat="4">
  <location ref="E130:G134" firstHeaderRow="0" firstDataRow="1" firstDataCol="1"/>
  <pivotFields count="7">
    <pivotField allDrilled="1" subtotalTop="0" showAll="0" sortType="descending" defaultSubtotal="0" defaultAttributeDrillState="1">
      <items count="6">
        <item x="1"/>
        <item x="4"/>
        <item x="3"/>
        <item x="5"/>
        <item x="2"/>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i>
    <i>
      <x v="1"/>
    </i>
    <i>
      <x v="2"/>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634">
      <pivotArea type="all" dataOnly="0" outline="0" fieldPosition="0"/>
    </format>
    <format dxfId="633">
      <pivotArea outline="0" collapsedLevelsAreSubtotals="1" fieldPosition="0"/>
    </format>
    <format dxfId="632">
      <pivotArea dataOnly="0" labelOnly="1" grandRow="1" outline="0" fieldPosition="0"/>
    </format>
    <format dxfId="631">
      <pivotArea dataOnly="0" labelOnly="1" outline="0" fieldPosition="0">
        <references count="1">
          <reference field="4294967294" count="2">
            <x v="0"/>
            <x v="1"/>
          </reference>
        </references>
      </pivotArea>
    </format>
    <format dxfId="630">
      <pivotArea outline="0" fieldPosition="0">
        <references count="1">
          <reference field="4294967294" count="1">
            <x v="0"/>
          </reference>
        </references>
      </pivotArea>
    </format>
    <format dxfId="629">
      <pivotArea outline="0" collapsedLevelsAreSubtotals="1" fieldPosition="0">
        <references count="1">
          <reference field="4294967294" count="1" selected="0">
            <x v="0"/>
          </reference>
        </references>
      </pivotArea>
    </format>
    <format dxfId="628">
      <pivotArea dataOnly="0" labelOnly="1" outline="0" fieldPosition="0">
        <references count="1">
          <reference field="4294967294" count="2">
            <x v="0"/>
            <x v="1"/>
          </reference>
        </references>
      </pivotArea>
    </format>
    <format dxfId="627">
      <pivotArea outline="0" collapsedLevelsAreSubtotals="1" fieldPosition="0">
        <references count="1">
          <reference field="4294967294" count="1" selected="0">
            <x v="1"/>
          </reference>
        </references>
      </pivotArea>
    </format>
    <format dxfId="626">
      <pivotArea dataOnly="0" labelOnly="1" outline="0" fieldPosition="0">
        <references count="1">
          <reference field="4294967294" count="1">
            <x v="1"/>
          </reference>
        </references>
      </pivotArea>
    </format>
    <format dxfId="625">
      <pivotArea type="all" dataOnly="0" outline="0" fieldPosition="0"/>
    </format>
    <format dxfId="624">
      <pivotArea outline="0" collapsedLevelsAreSubtotals="1" fieldPosition="0"/>
    </format>
    <format dxfId="623">
      <pivotArea dataOnly="0" labelOnly="1" grandRow="1" outline="0" fieldPosition="0"/>
    </format>
    <format dxfId="622">
      <pivotArea dataOnly="0" labelOnly="1" outline="0" fieldPosition="0">
        <references count="1">
          <reference field="4294967294" count="2">
            <x v="0"/>
            <x v="1"/>
          </reference>
        </references>
      </pivotArea>
    </format>
    <format dxfId="621">
      <pivotArea type="all" dataOnly="0" outline="0" fieldPosition="0"/>
    </format>
    <format dxfId="620">
      <pivotArea outline="0" collapsedLevelsAreSubtotals="1" fieldPosition="0"/>
    </format>
    <format dxfId="619">
      <pivotArea dataOnly="0" labelOnly="1" grandRow="1" outline="0" fieldPosition="0"/>
    </format>
    <format dxfId="618">
      <pivotArea dataOnly="0" labelOnly="1" outline="0" fieldPosition="0">
        <references count="1">
          <reference field="4294967294" count="2">
            <x v="0"/>
            <x v="1"/>
          </reference>
        </references>
      </pivotArea>
    </format>
    <format dxfId="617">
      <pivotArea type="all" dataOnly="0" outline="0" fieldPosition="0"/>
    </format>
    <format dxfId="616">
      <pivotArea outline="0" collapsedLevelsAreSubtotals="1" fieldPosition="0"/>
    </format>
    <format dxfId="615">
      <pivotArea dataOnly="0" labelOnly="1" fieldPosition="0">
        <references count="1">
          <reference field="3" count="0"/>
        </references>
      </pivotArea>
    </format>
    <format dxfId="614">
      <pivotArea dataOnly="0" labelOnly="1" grandRow="1" outline="0" fieldPosition="0"/>
    </format>
    <format dxfId="613">
      <pivotArea dataOnly="0" labelOnly="1" outline="0" fieldPosition="0">
        <references count="1">
          <reference field="4294967294" count="2">
            <x v="0"/>
            <x v="1"/>
          </reference>
        </references>
      </pivotArea>
    </format>
  </formats>
  <chartFormats count="10">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89">
      <pivotArea type="data" outline="0" fieldPosition="0">
        <references count="2">
          <reference field="4294967294" count="1" selected="0">
            <x v="0"/>
          </reference>
          <reference field="3" count="1" selected="0">
            <x v="0"/>
          </reference>
        </references>
      </pivotArea>
    </chartFormat>
    <chartFormat chart="0" format="98">
      <pivotArea type="data" outline="0" fieldPosition="0">
        <references count="2">
          <reference field="4294967294" count="1" selected="0">
            <x v="1"/>
          </reference>
          <reference field="3" count="1" selected="0">
            <x v="0"/>
          </reference>
        </references>
      </pivotArea>
    </chartFormat>
    <chartFormat chart="0" format="100">
      <pivotArea type="data" outline="0" fieldPosition="0">
        <references count="2">
          <reference field="4294967294" count="1" selected="0">
            <x v="0"/>
          </reference>
          <reference field="3" count="1" selected="0">
            <x v="1"/>
          </reference>
        </references>
      </pivotArea>
    </chartFormat>
    <chartFormat chart="0" format="102">
      <pivotArea type="data" outline="0" fieldPosition="0">
        <references count="2">
          <reference field="4294967294" count="1" selected="0">
            <x v="1"/>
          </reference>
          <reference field="3" count="1" selected="0">
            <x v="1"/>
          </reference>
        </references>
      </pivotArea>
    </chartFormat>
    <chartFormat chart="0" format="105">
      <pivotArea type="data" outline="0" fieldPosition="0">
        <references count="2">
          <reference field="4294967294" count="1" selected="0">
            <x v="0"/>
          </reference>
          <reference field="3" count="1" selected="0">
            <x v="2"/>
          </reference>
        </references>
      </pivotArea>
    </chartFormat>
    <chartFormat chart="0" format="108">
      <pivotArea type="data" outline="0" fieldPosition="0">
        <references count="2">
          <reference field="4294967294" count="1" selected="0">
            <x v="1"/>
          </reference>
          <reference field="3" count="1" selected="0">
            <x v="2"/>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1">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8FB4BB8-C10A-42F5-853B-1F9645022B9B}" name="PivotTable2" cacheId="95"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Kanaler som vi ersätter">
  <location ref="E14:G17" firstHeaderRow="0" firstDataRow="1" firstDataCol="1"/>
  <pivotFields count="7">
    <pivotField showAll="0"/>
    <pivotField showAll="0"/>
    <pivotField showAll="0"/>
    <pivotField showAll="0"/>
    <pivotField axis="axisRow" showAll="0">
      <items count="4">
        <item x="0"/>
        <item x="1"/>
        <item h="1" x="2"/>
        <item t="default"/>
      </items>
    </pivotField>
    <pivotField dataField="1" showAll="0"/>
    <pivotField showAll="0"/>
  </pivotFields>
  <rowFields count="1">
    <field x="4"/>
  </rowFields>
  <rowItems count="3">
    <i>
      <x/>
    </i>
    <i>
      <x v="1"/>
    </i>
    <i t="grand">
      <x/>
    </i>
  </rowItems>
  <colFields count="1">
    <field x="-2"/>
  </colFields>
  <colItems count="2">
    <i>
      <x/>
    </i>
    <i i="1">
      <x v="1"/>
    </i>
  </colItems>
  <dataFields count="2">
    <dataField name="Antal ärenden per år i snitt" fld="5" baseField="0" baseItem="0" numFmtId="165"/>
    <dataField name="Andel av total (%)" fld="5" showDataAs="percentOfCol" baseField="4" baseItem="0" numFmtId="9"/>
  </dataFields>
  <formats count="15">
    <format dxfId="612">
      <pivotArea type="all" dataOnly="0" outline="0" fieldPosition="0"/>
    </format>
    <format dxfId="611">
      <pivotArea outline="0" collapsedLevelsAreSubtotals="1" fieldPosition="0"/>
    </format>
    <format dxfId="610">
      <pivotArea field="4" type="button" dataOnly="0" labelOnly="1" outline="0" axis="axisRow" fieldPosition="0"/>
    </format>
    <format dxfId="609">
      <pivotArea dataOnly="0" labelOnly="1" fieldPosition="0">
        <references count="1">
          <reference field="4" count="0"/>
        </references>
      </pivotArea>
    </format>
    <format dxfId="608">
      <pivotArea dataOnly="0" labelOnly="1" grandRow="1" outline="0" fieldPosition="0"/>
    </format>
    <format dxfId="607">
      <pivotArea dataOnly="0" labelOnly="1" outline="0" axis="axisValues" fieldPosition="0"/>
    </format>
    <format dxfId="606">
      <pivotArea dataOnly="0" labelOnly="1" outline="0" axis="axisValues" fieldPosition="0"/>
    </format>
    <format dxfId="605">
      <pivotArea outline="0" collapsedLevelsAreSubtotals="1" fieldPosition="0"/>
    </format>
    <format dxfId="604">
      <pivotArea outline="0" fieldPosition="0">
        <references count="1">
          <reference field="4294967294" count="1">
            <x v="1"/>
          </reference>
        </references>
      </pivotArea>
    </format>
    <format dxfId="603">
      <pivotArea outline="0" collapsedLevelsAreSubtotals="1" fieldPosition="0">
        <references count="1">
          <reference field="4294967294" count="1" selected="0">
            <x v="1"/>
          </reference>
        </references>
      </pivotArea>
    </format>
    <format dxfId="602">
      <pivotArea dataOnly="0" labelOnly="1" outline="0" fieldPosition="0">
        <references count="1">
          <reference field="4294967294" count="1">
            <x v="1"/>
          </reference>
        </references>
      </pivotArea>
    </format>
    <format dxfId="601">
      <pivotArea outline="0" collapsedLevelsAreSubtotals="1" fieldPosition="0">
        <references count="1">
          <reference field="4294967294" count="1" selected="0">
            <x v="0"/>
          </reference>
        </references>
      </pivotArea>
    </format>
    <format dxfId="600">
      <pivotArea dataOnly="0" labelOnly="1" outline="0" fieldPosition="0">
        <references count="1">
          <reference field="4294967294" count="1">
            <x v="0"/>
          </reference>
        </references>
      </pivotArea>
    </format>
    <format dxfId="599">
      <pivotArea outline="0" collapsedLevelsAreSubtotals="1" fieldPosition="0">
        <references count="1">
          <reference field="4294967294" count="1" selected="0">
            <x v="1"/>
          </reference>
        </references>
      </pivotArea>
    </format>
    <format dxfId="598">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D44A31E-CD8D-44D1-B8EA-941C313BE15F}" name="Kostnader_ejvärderade" cacheId="43" applyNumberFormats="0" applyBorderFormats="0" applyFontFormats="0" applyPatternFormats="0" applyAlignmentFormats="0" applyWidthHeightFormats="1" dataCaption="Values" tag="a7f2c37e-ca83-4329-9e2f-7fd1f05663a3" updatedVersion="7" minRefreshableVersion="3" showDrill="0" showDataTips="0" subtotalHiddenItems="1" itemPrintTitles="1" createdVersion="7" indent="0" showHeaders="0" outline="1" outlineData="1" multipleFieldFilters="0">
  <location ref="E69:F72" firstHeaderRow="1" firstDataRow="1"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3">
    <i>
      <x/>
    </i>
    <i>
      <x v="1"/>
    </i>
    <i t="grand">
      <x/>
    </i>
  </rowItems>
  <colItems count="1">
    <i/>
  </colItems>
  <pageFields count="1">
    <pageField fld="0" hier="34" name="[Kostnader_Värderade].[Värderade].[All]" cap="All"/>
  </pageFields>
  <dataFields count="1">
    <dataField name="Count of Summa trolig" fld="2" subtotal="count" baseField="1"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33E4AD-C662-4C43-ACC9-EBC5C59EEEF9}" name="Nytta_överblick" cacheId="68" applyNumberFormats="0" applyBorderFormats="0" applyFontFormats="0" applyPatternFormats="0" applyAlignmentFormats="0" applyWidthHeightFormats="1" dataCaption="Values" tag="8ef60652-cf3c-4848-baba-cdbae2858a57" updatedVersion="7" minRefreshableVersion="3" subtotalHiddenItems="1" itemPrintTitles="1" createdVersion="7" indent="0" outline="1" outlineData="1" multipleFieldFilters="0">
  <location ref="B20:H25"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5">
    <i>
      <x/>
    </i>
    <i>
      <x v="1"/>
    </i>
    <i>
      <x v="2"/>
    </i>
    <i>
      <x v="3"/>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16">
      <pivotArea outline="0" collapsedLevelsAreSubtotals="1" fieldPosition="0"/>
    </format>
    <format dxfId="515">
      <pivotArea dataOnly="0" labelOnly="1" grandRow="1" outline="0" fieldPosition="0"/>
    </format>
    <format dxfId="514">
      <pivotArea type="all" dataOnly="0" outline="0" fieldPosition="0"/>
    </format>
    <format dxfId="513">
      <pivotArea outline="0" collapsedLevelsAreSubtotals="1" fieldPosition="0"/>
    </format>
    <format dxfId="512">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C31DD40-D90E-48B8-B04B-6E97D90F4D87}" name="Kostnader_överblick" cacheId="52" applyNumberFormats="0" applyBorderFormats="0" applyFontFormats="0" applyPatternFormats="0" applyAlignmentFormats="0" applyWidthHeightFormats="1" dataCaption="Values" tag="9eca195f-7f33-4a89-b630-02d715eb3287" updatedVersion="7" minRefreshableVersion="3" subtotalHiddenItems="1" itemPrintTitles="1" createdVersion="7" indent="0" outline="1" outlineData="1" multipleFieldFilters="0">
  <location ref="B28:H31"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3">
    <i>
      <x/>
    </i>
    <i>
      <x v="1"/>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21">
      <pivotArea outline="0" collapsedLevelsAreSubtotals="1" fieldPosition="0"/>
    </format>
    <format dxfId="520">
      <pivotArea dataOnly="0" labelOnly="1" grandRow="1" outline="0" fieldPosition="0"/>
    </format>
    <format dxfId="519">
      <pivotArea type="all" dataOnly="0" outline="0" fieldPosition="0"/>
    </format>
    <format dxfId="518">
      <pivotArea outline="0" collapsedLevelsAreSubtotals="1" fieldPosition="0"/>
    </format>
    <format dxfId="517">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kostnad pivot header" showRowHeaders="1" showColHeaders="1" showRowStripes="1"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Kategori]"/>
        <x15:activeTabTopLevelEntity name="[Kostnader_Namn]"/>
        <x15:activeTabTopLevelEntity name="[Kostnader_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8CB5BAE-9841-4395-9BC2-4A5FCC93D930}" name="Nyttor_osäkerhet2" cacheId="77" applyNumberFormats="0" applyBorderFormats="0" applyFontFormats="0" applyPatternFormats="0" applyAlignmentFormats="0" applyWidthHeightFormats="1" dataCaption="Values" tag="0ab6a485-7856-4d48-9c31-c8beffd834ea" updatedVersion="7" minRefreshableVersion="3" subtotalHiddenItems="1" itemPrintTitles="1" createdVersion="7" indent="0" outline="1" outlineData="1" multipleFieldFilters="0" chartFormat="10">
  <location ref="B119:E130" firstHeaderRow="0"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4"/>
  </rowFields>
  <rowItems count="11">
    <i>
      <x/>
    </i>
    <i>
      <x v="1"/>
    </i>
    <i>
      <x v="2"/>
    </i>
    <i>
      <x v="3"/>
    </i>
    <i>
      <x v="4"/>
    </i>
    <i>
      <x v="5"/>
    </i>
    <i>
      <x v="6"/>
    </i>
    <i>
      <x v="7"/>
    </i>
    <i>
      <x v="8"/>
    </i>
    <i>
      <x v="9"/>
    </i>
    <i t="grand">
      <x/>
    </i>
  </rowItems>
  <colFields count="1">
    <field x="-2"/>
  </colFields>
  <colItems count="3">
    <i>
      <x/>
    </i>
    <i i="1">
      <x v="1"/>
    </i>
    <i i="2">
      <x v="2"/>
    </i>
  </colItems>
  <dataFields count="3">
    <dataField name="Lägst" fld="1" baseField="0" baseItem="0"/>
    <dataField name="Trolig" fld="0" baseField="0" baseItem="0"/>
    <dataField name="Högst" fld="2" baseField="0" baseItem="0"/>
  </dataFields>
  <formats count="7">
    <format dxfId="528">
      <pivotArea outline="0" collapsedLevelsAreSubtotals="1" fieldPosition="0"/>
    </format>
    <format dxfId="527">
      <pivotArea type="all" dataOnly="0" outline="0" fieldPosition="0"/>
    </format>
    <format dxfId="526">
      <pivotArea outline="0" collapsedLevelsAreSubtotals="1" fieldPosition="0"/>
    </format>
    <format dxfId="525">
      <pivotArea field="4" type="button" dataOnly="0" labelOnly="1" outline="0" axis="axisRow" fieldPosition="0"/>
    </format>
    <format dxfId="524">
      <pivotArea dataOnly="0" labelOnly="1" fieldPosition="0">
        <references count="1">
          <reference field="4" count="0"/>
        </references>
      </pivotArea>
    </format>
    <format dxfId="523">
      <pivotArea dataOnly="0" labelOnly="1" grandRow="1" outline="0" fieldPosition="0"/>
    </format>
    <format dxfId="522">
      <pivotArea dataOnly="0" labelOnly="1" outline="0" fieldPosition="0">
        <references count="1">
          <reference field="4294967294" count="3">
            <x v="0"/>
            <x v="1"/>
            <x v="2"/>
          </reference>
        </references>
      </pivotArea>
    </format>
  </formats>
  <chartFormats count="3">
    <chartFormat chart="9" format="23" series="1">
      <pivotArea type="data" outline="0" fieldPosition="0">
        <references count="1">
          <reference field="4294967294" count="1" selected="0">
            <x v="0"/>
          </reference>
        </references>
      </pivotArea>
    </chartFormat>
    <chartFormat chart="9" format="24"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Troli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ägst"/>
    <pivotHierarchy dragToData="1" caption="Högst"/>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7473BAF-F634-4E48-BE89-7475EF68FC2B}" name="Nyttor_osäkerhet" cacheId="74" dataOnRows="1" applyNumberFormats="0" applyBorderFormats="0" applyFontFormats="0" applyPatternFormats="0" applyAlignmentFormats="0" applyWidthHeightFormats="1" dataCaption="Values" tag="b45f98d0-c7c1-482d-9c61-ae4d729d486b" updatedVersion="7" minRefreshableVersion="3" subtotalHiddenItems="1" itemPrintTitles="1" createdVersion="7" indent="0" outline="1" outlineData="1" multipleFieldFilters="0">
  <location ref="B84:C87"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34">
      <pivotArea outline="0" collapsedLevelsAreSubtotals="1" fieldPosition="0"/>
    </format>
    <format dxfId="533">
      <pivotArea type="all" dataOnly="0" outline="0" fieldPosition="0"/>
    </format>
    <format dxfId="532">
      <pivotArea outline="0" collapsedLevelsAreSubtotals="1" fieldPosition="0"/>
    </format>
    <format dxfId="531">
      <pivotArea field="-2" type="button" dataOnly="0" labelOnly="1" outline="0" axis="axisRow" fieldPosition="0"/>
    </format>
    <format dxfId="530">
      <pivotArea dataOnly="0" labelOnly="1" outline="0" fieldPosition="0">
        <references count="1">
          <reference field="4294967294" count="3">
            <x v="0"/>
            <x v="1"/>
            <x v="2"/>
          </reference>
        </references>
      </pivotArea>
    </format>
    <format dxfId="529">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FC14B84-7B6B-4A99-AB4B-0E80AAAE43B3}" name="Kostnader_osäkerhet" cacheId="46" dataOnRows="1" applyNumberFormats="0" applyBorderFormats="0" applyFontFormats="0" applyPatternFormats="0" applyAlignmentFormats="0" applyWidthHeightFormats="1" dataCaption="Values" tag="8bdfa6fb-8eef-4e16-ba22-a9b0544cc057" updatedVersion="7" minRefreshableVersion="3" subtotalHiddenItems="1" itemPrintTitles="1" createdVersion="7" indent="0" outline="1" outlineData="1" multipleFieldFilters="0">
  <location ref="B90:C93"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40">
      <pivotArea outline="0" collapsedLevelsAreSubtotals="1" fieldPosition="0"/>
    </format>
    <format dxfId="539">
      <pivotArea type="all" dataOnly="0" outline="0" fieldPosition="0"/>
    </format>
    <format dxfId="538">
      <pivotArea outline="0" collapsedLevelsAreSubtotals="1" fieldPosition="0"/>
    </format>
    <format dxfId="537">
      <pivotArea field="-2" type="button" dataOnly="0" labelOnly="1" outline="0" axis="axisRow" fieldPosition="0"/>
    </format>
    <format dxfId="536">
      <pivotArea dataOnly="0" labelOnly="1" outline="0" fieldPosition="0">
        <references count="1">
          <reference field="4294967294" count="3">
            <x v="0"/>
            <x v="1"/>
            <x v="2"/>
          </reference>
        </references>
      </pivotArea>
    </format>
    <format dxfId="535">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Namn]"/>
        <x15:activeTabTopLevelEntity name="[Kostnader_Intressent]"/>
        <x15:activeTabTopLevelEntity name="[Kostnader_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5C21E1B-D26B-4B8F-BDF1-BC004F83A445}" name="Nyttor_ejvärderade" cacheId="71" applyNumberFormats="0" applyBorderFormats="0" applyFontFormats="0" applyPatternFormats="0" applyAlignmentFormats="0" applyWidthHeightFormats="1" dataCaption="Values" grandTotalCaption="Totalt" tag="90c85e55-4359-4959-9770-96587674b04e" updatedVersion="7" minRefreshableVersion="3" subtotalHiddenItems="1" itemPrintTitles="1" createdVersion="7" indent="0" outline="1" outlineData="1" multipleFieldFilters="0">
  <location ref="B69:C74" firstHeaderRow="1" firstDataRow="1" firstDataCol="1" rowPageCount="1" colPageCount="1"/>
  <pivotFields count="6">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3"/>
  </rowFields>
  <rowItems count="5">
    <i>
      <x/>
    </i>
    <i>
      <x v="1"/>
    </i>
    <i>
      <x v="2"/>
    </i>
    <i>
      <x v="3"/>
    </i>
    <i t="grand">
      <x/>
    </i>
  </rowItems>
  <colItems count="1">
    <i/>
  </colItems>
  <pageFields count="1">
    <pageField fld="2" hier="60" name="[Nyttor_Värderade].[Värderade].[All]" cap="All"/>
  </pageFields>
  <dataFields count="1">
    <dataField name="Count of Summa trolig" fld="1" subtotal="count" baseField="0" baseItem="0"/>
  </dataFields>
  <formats count="5">
    <format dxfId="545">
      <pivotArea outline="0" collapsedLevelsAreSubtotals="1" fieldPosition="0"/>
    </format>
    <format dxfId="544">
      <pivotArea dataOnly="0" labelOnly="1" grandRow="1" outline="0" fieldPosition="0"/>
    </format>
    <format dxfId="543">
      <pivotArea type="all" dataOnly="0" outline="0" fieldPosition="0"/>
    </format>
    <format dxfId="542">
      <pivotArea outline="0" collapsedLevelsAreSubtotals="1" fieldPosition="0"/>
    </format>
    <format dxfId="541">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20C2449-F207-4150-A813-F229739C297F}" name="Kostnader_osäkerhet2" cacheId="49" applyNumberFormats="0" applyBorderFormats="0" applyFontFormats="0" applyPatternFormats="0" applyAlignmentFormats="0" applyWidthHeightFormats="1" dataCaption="Values" tag="e3a528ca-0a5a-436e-ac5b-00d84396e4ba" updatedVersion="7" minRefreshableVersion="3" subtotalHiddenItems="1" itemPrintTitles="1" createdVersion="7" indent="0" outline="1" outlineData="1" multipleFieldFilters="0" chartFormat="9">
  <location ref="H119:K128" firstHeaderRow="0" firstDataRow="1" firstDataCol="1"/>
  <pivotFields count="8">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3">
    <i>
      <x/>
    </i>
    <i i="1">
      <x v="1"/>
    </i>
    <i i="2">
      <x v="2"/>
    </i>
  </colItems>
  <dataFields count="3">
    <dataField name="Trolig" fld="1" baseField="0" baseItem="0"/>
    <dataField name="Lägst" fld="2" baseField="0" baseItem="0"/>
    <dataField name="Högst" fld="3" baseField="0" baseItem="0"/>
  </dataFields>
  <formats count="7">
    <format dxfId="552">
      <pivotArea outline="0" collapsedLevelsAreSubtotals="1" fieldPosition="0"/>
    </format>
    <format dxfId="551">
      <pivotArea type="all" dataOnly="0" outline="0" fieldPosition="0"/>
    </format>
    <format dxfId="550">
      <pivotArea outline="0" collapsedLevelsAreSubtotals="1" fieldPosition="0"/>
    </format>
    <format dxfId="549">
      <pivotArea field="0" type="button" dataOnly="0" labelOnly="1" outline="0" axis="axisRow" fieldPosition="0"/>
    </format>
    <format dxfId="548">
      <pivotArea dataOnly="0" labelOnly="1" fieldPosition="0">
        <references count="1">
          <reference field="0" count="0"/>
        </references>
      </pivotArea>
    </format>
    <format dxfId="547">
      <pivotArea dataOnly="0" labelOnly="1" grandRow="1" outline="0" fieldPosition="0"/>
    </format>
    <format dxfId="546">
      <pivotArea dataOnly="0" labelOnly="1" outline="0" fieldPosition="0">
        <references count="1">
          <reference field="4294967294" count="3">
            <x v="0"/>
            <x v="1"/>
            <x v="2"/>
          </reference>
        </references>
      </pivotArea>
    </format>
  </formats>
  <chartFormats count="3">
    <chartFormat chart="8" format="23" series="1">
      <pivotArea type="data" outline="0" fieldPosition="0">
        <references count="1">
          <reference field="4294967294" count="1" selected="0">
            <x v="0"/>
          </reference>
        </references>
      </pivotArea>
    </chartFormat>
    <chartFormat chart="8" format="24" series="1">
      <pivotArea type="data" outline="0" fieldPosition="0">
        <references count="1">
          <reference field="4294967294" count="1" selected="0">
            <x v="1"/>
          </reference>
        </references>
      </pivotArea>
    </chartFormat>
    <chartFormat chart="8"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olig"/>
    <pivotHierarchy dragToData="1" caption="Lägst"/>
    <pivotHierarchy dragToData="1" caption="Högst"/>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7AC6391-8AC1-4765-AFE7-8F8074202EB3}" name="DynTxt_ejvärderade_kostnader" cacheId="61" applyNumberFormats="0" applyBorderFormats="0" applyFontFormats="0" applyPatternFormats="0" applyAlignmentFormats="0" applyWidthHeightFormats="1" dataCaption="Values" tag="a7f2c37e-ca83-4329-9e2f-7fd1f05663a3" updatedVersion="7" minRefreshableVersion="3" showDrill="0" showDataTips="0" subtotalHiddenItems="1" rowGrandTotals="0" colGrandTotals="0" itemPrintTitles="1" createdVersion="7" indent="0" showHeaders="0" outline="1" outlineData="1" multipleFieldFilters="0">
  <location ref="D20:E21" firstHeaderRow="1" firstDataRow="1" firstDataCol="1"/>
  <pivotFields count="5">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1">
    <i>
      <x/>
    </i>
  </rowItems>
  <colItems count="1">
    <i/>
  </colItems>
  <dataFields count="1">
    <dataField name="Count of Summa trolig" fld="1" subtotal="count" baseField="0"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1A6908-0D92-444D-BC1A-3D6AC426DCB9}" name="Kostnader_kategori" cacheId="64" applyNumberFormats="0" applyBorderFormats="0" applyFontFormats="0" applyPatternFormats="0" applyAlignmentFormats="0" applyWidthHeightFormats="1" dataCaption="Values" grandTotalCaption="Summa" errorCaption="0" showError="1" tag="44ee0078-5bbd-4f61-b8cb-99e03d9b9678" updatedVersion="7" minRefreshableVersion="3" subtotalHiddenItems="1" itemPrintTitles="1" createdVersion="7" indent="0" showHeaders="0" outline="1" outlineData="1" multipleFieldFilters="0">
  <location ref="I45:K56" firstHeaderRow="0" firstDataRow="1" firstDataCol="1"/>
  <pivotFields count="8">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1"/>
    </i>
    <i r="1">
      <x v="2"/>
    </i>
    <i r="1">
      <x/>
    </i>
    <i>
      <x v="1"/>
    </i>
    <i r="1">
      <x v="5"/>
    </i>
    <i r="1">
      <x v="6"/>
    </i>
    <i r="1">
      <x v="4"/>
    </i>
    <i r="1">
      <x v="3"/>
    </i>
    <i r="1">
      <x v="7"/>
    </i>
    <i t="grand">
      <x/>
    </i>
  </rowItems>
  <colFields count="1">
    <field x="-2"/>
  </colFields>
  <colItems count="2">
    <i>
      <x/>
    </i>
    <i i="1">
      <x v="1"/>
    </i>
  </colItems>
  <dataFields count="2">
    <dataField name="Andel av de värderade kostnaden" fld="1" showDataAs="percentOfCol" baseField="0" baseItem="0" numFmtId="9"/>
    <dataField name="Värde i kr" fld="7" baseField="0" baseItem="0" numFmtId="3">
      <extLst>
        <ext xmlns:x14="http://schemas.microsoft.com/office/spreadsheetml/2009/9/main" uri="{E15A36E0-9728-4e99-A89B-3F7291B0FE68}">
          <x14:dataField sourceField="1" uniqueName="[__Xl2].[Measures].[Sum of -Summa trolig]"/>
        </ext>
      </extLst>
    </dataField>
  </dataFields>
  <formats count="23">
    <format dxfId="657">
      <pivotArea type="all" dataOnly="0" outline="0" fieldPosition="0"/>
    </format>
    <format dxfId="656">
      <pivotArea outline="0" collapsedLevelsAreSubtotals="1" fieldPosition="0"/>
    </format>
    <format dxfId="655">
      <pivotArea dataOnly="0" labelOnly="1" grandRow="1" outline="0" fieldPosition="0"/>
    </format>
    <format dxfId="654">
      <pivotArea dataOnly="0" labelOnly="1" outline="0" fieldPosition="0">
        <references count="1">
          <reference field="4294967294" count="2">
            <x v="0"/>
            <x v="1"/>
          </reference>
        </references>
      </pivotArea>
    </format>
    <format dxfId="653">
      <pivotArea dataOnly="0" labelOnly="1" outline="0" fieldPosition="0">
        <references count="1">
          <reference field="4294967294" count="2">
            <x v="0"/>
            <x v="1"/>
          </reference>
        </references>
      </pivotArea>
    </format>
    <format dxfId="652">
      <pivotArea dataOnly="0" labelOnly="1" outline="0" fieldPosition="0">
        <references count="1">
          <reference field="4294967294" count="1">
            <x v="1"/>
          </reference>
        </references>
      </pivotArea>
    </format>
    <format dxfId="651">
      <pivotArea outline="0" collapsedLevelsAreSubtotals="1" fieldPosition="0">
        <references count="1">
          <reference field="4294967294" count="1" selected="0">
            <x v="0"/>
          </reference>
        </references>
      </pivotArea>
    </format>
    <format dxfId="650">
      <pivotArea dataOnly="0" labelOnly="1" outline="0" fieldPosition="0">
        <references count="1">
          <reference field="4294967294" count="1">
            <x v="0"/>
          </reference>
        </references>
      </pivotArea>
    </format>
    <format dxfId="649">
      <pivotArea type="all" dataOnly="0" outline="0" fieldPosition="0"/>
    </format>
    <format dxfId="648">
      <pivotArea outline="0" collapsedLevelsAreSubtotals="1" fieldPosition="0"/>
    </format>
    <format dxfId="647">
      <pivotArea dataOnly="0" labelOnly="1" grandRow="1" outline="0" fieldPosition="0"/>
    </format>
    <format dxfId="646">
      <pivotArea dataOnly="0" labelOnly="1" outline="0" fieldPosition="0">
        <references count="1">
          <reference field="4294967294" count="2">
            <x v="0"/>
            <x v="1"/>
          </reference>
        </references>
      </pivotArea>
    </format>
    <format dxfId="645">
      <pivotArea outline="0" fieldPosition="0">
        <references count="1">
          <reference field="4294967294" count="1">
            <x v="0"/>
          </reference>
        </references>
      </pivotArea>
    </format>
    <format dxfId="644">
      <pivotArea type="all" dataOnly="0" outline="0" fieldPosition="0"/>
    </format>
    <format dxfId="643">
      <pivotArea outline="0" collapsedLevelsAreSubtotals="1" fieldPosition="0"/>
    </format>
    <format dxfId="642">
      <pivotArea dataOnly="0" labelOnly="1" grandRow="1" outline="0" fieldPosition="0"/>
    </format>
    <format dxfId="641">
      <pivotArea dataOnly="0" labelOnly="1" outline="0" fieldPosition="0">
        <references count="1">
          <reference field="4294967294" count="2">
            <x v="0"/>
            <x v="1"/>
          </reference>
        </references>
      </pivotArea>
    </format>
    <format dxfId="640">
      <pivotArea outline="0" collapsedLevelsAreSubtotals="1" fieldPosition="0">
        <references count="1">
          <reference field="4294967294" count="1" selected="0">
            <x v="1"/>
          </reference>
        </references>
      </pivotArea>
    </format>
    <format dxfId="639">
      <pivotArea type="all" dataOnly="0" outline="0" fieldPosition="0"/>
    </format>
    <format dxfId="638">
      <pivotArea outline="0" collapsedLevelsAreSubtotals="1" fieldPosition="0"/>
    </format>
    <format dxfId="637">
      <pivotArea dataOnly="0" labelOnly="1" fieldPosition="0">
        <references count="1">
          <reference field="3" count="0"/>
        </references>
      </pivotArea>
    </format>
    <format dxfId="636">
      <pivotArea dataOnly="0" labelOnly="1" grandRow="1" outline="0" fieldPosition="0"/>
    </format>
    <format dxfId="635">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stnader_Intressent].[Intressent].&amp;[Sigtuna kommun]"/>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Kategori].[Kategori].&amp;[Omfördelning ↺]"/>
      </members>
    </pivotHierarchy>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2"/>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Nyttor_Kategori]"/>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4D159AA-99D4-426A-8013-ADA45CDB51A3}" name="DynTxt_Ejvärderade_nyttor" cacheId="86" applyNumberFormats="0" applyBorderFormats="0" applyFontFormats="0" applyPatternFormats="0" applyAlignmentFormats="0" applyWidthHeightFormats="1" dataCaption="Values" grandTotalCaption="Totalt" tag="90c85e55-4359-4959-9770-96587674b04e" updatedVersion="7" minRefreshableVersion="3" subtotalHiddenItems="1" rowGrandTotals="0" colGrandTotals="0" itemPrintTitles="1" createdVersion="7" indent="0" outline="1" outlineData="1" multipleFieldFilters="0" rowHeaderCaption="Ej värderade nyttor">
  <location ref="B20:C22" firstHeaderRow="1" firstDataRow="1" firstDataCol="1"/>
  <pivotFields count="6">
    <pivotField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2">
        <item x="0"/>
        <item x="1"/>
      </items>
    </pivotField>
    <pivotField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x v="1"/>
    </i>
  </rowItems>
  <colItems count="1">
    <i/>
  </colItems>
  <dataFields count="1">
    <dataField name="Antal" fld="1" subtotal="count" baseField="0" baseItem="0"/>
  </dataFields>
  <formats count="5">
    <format dxfId="511">
      <pivotArea outline="0" collapsedLevelsAreSubtotals="1" fieldPosition="0"/>
    </format>
    <format dxfId="510">
      <pivotArea dataOnly="0" labelOnly="1" grandRow="1" outline="0" fieldPosition="0"/>
    </format>
    <format dxfId="509">
      <pivotArea type="all" dataOnly="0" outline="0" fieldPosition="0"/>
    </format>
    <format dxfId="508">
      <pivotArea outline="0" collapsedLevelsAreSubtotals="1" fieldPosition="0"/>
    </format>
    <format dxfId="507">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tal"/>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B163030-82BC-4564-ADD4-6E3B5E1174D9}" name="Nyttor_kategori" cacheId="89" applyNumberFormats="0" applyBorderFormats="0" applyFontFormats="0" applyPatternFormats="0" applyAlignmentFormats="0" applyWidthHeightFormats="1" dataCaption="Values" grandTotalCaption="Summa" errorCaption="0" showError="1" missingCaption="&quot;Ej värderad&quot;" tag="f97ea80f-6b82-4dc7-a02c-3e812562488f" updatedVersion="7" minRefreshableVersion="3" showMemberPropertyTips="0" showDataTips="0" subtotalHiddenItems="1" itemPrintTitles="1" createdVersion="7" indent="0" showHeaders="0" outline="1" outlineData="1" multipleFieldFilters="0">
  <location ref="E45:G60" firstHeaderRow="0" firstDataRow="1" firstDataCol="1"/>
  <pivotFields count="7">
    <pivotField dataField="1" subtotalTop="0" showAll="0" defaultSubtotal="0"/>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xis="axisRow" allDrilled="1" showAll="0" dataSourceSort="1" defaultAttributeDrillState="1">
      <items count="5">
        <item x="0"/>
        <item x="1"/>
        <item x="2"/>
        <item x="3"/>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1"/>
  </rowFields>
  <rowItems count="15">
    <i>
      <x/>
    </i>
    <i r="1">
      <x/>
    </i>
    <i>
      <x v="1"/>
    </i>
    <i r="1">
      <x v="4"/>
    </i>
    <i r="1">
      <x v="3"/>
    </i>
    <i r="1">
      <x v="1"/>
    </i>
    <i r="1">
      <x v="2"/>
    </i>
    <i>
      <x v="2"/>
    </i>
    <i r="1">
      <x v="5"/>
    </i>
    <i>
      <x v="3"/>
    </i>
    <i r="1">
      <x v="7"/>
    </i>
    <i r="1">
      <x v="6"/>
    </i>
    <i r="1">
      <x v="9"/>
    </i>
    <i r="1">
      <x v="8"/>
    </i>
    <i t="grand">
      <x/>
    </i>
  </rowItems>
  <colFields count="1">
    <field x="-2"/>
  </colFields>
  <colItems count="2">
    <i>
      <x/>
    </i>
    <i i="1">
      <x v="1"/>
    </i>
  </colItems>
  <dataFields count="2">
    <dataField name="Andel av den värderade nyttan" fld="0" showDataAs="percentOfCol" baseField="0" baseItem="0" numFmtId="9">
      <extLst>
        <ext xmlns:x14="http://schemas.microsoft.com/office/spreadsheetml/2009/9/main" uri="{E15A36E0-9728-4e99-A89B-3F7291B0FE68}">
          <x14:dataField sourceField="0" uniqueName="[__Xl2].[Measures].[Sum of Summa trolig 2]"/>
        </ext>
      </extLst>
    </dataField>
    <dataField name="Värde i kr" fld="6" baseField="1" baseItem="5" numFmtId="168">
      <extLst>
        <ext xmlns:x14="http://schemas.microsoft.com/office/spreadsheetml/2009/9/main" uri="{E15A36E0-9728-4e99-A89B-3F7291B0FE68}">
          <x14:dataField sourceField="0" uniqueName="[__Xl3].[Measures].[Sum of Summa trolig 2]"/>
        </ext>
      </extLst>
    </dataField>
  </dataFields>
  <formats count="20">
    <format dxfId="677">
      <pivotArea type="all" dataOnly="0" outline="0" fieldPosition="0"/>
    </format>
    <format dxfId="676">
      <pivotArea outline="0" collapsedLevelsAreSubtotals="1" fieldPosition="0"/>
    </format>
    <format dxfId="675">
      <pivotArea dataOnly="0" labelOnly="1" grandRow="1" outline="0" fieldPosition="0"/>
    </format>
    <format dxfId="674">
      <pivotArea dataOnly="0" labelOnly="1" outline="0" fieldPosition="0">
        <references count="1">
          <reference field="4294967294" count="1">
            <x v="0"/>
          </reference>
        </references>
      </pivotArea>
    </format>
    <format dxfId="673">
      <pivotArea dataOnly="0" labelOnly="1" outline="0" fieldPosition="0">
        <references count="1">
          <reference field="4294967294" count="1">
            <x v="0"/>
          </reference>
        </references>
      </pivotArea>
    </format>
    <format dxfId="672">
      <pivotArea type="all" dataOnly="0" outline="0" fieldPosition="0"/>
    </format>
    <format dxfId="671">
      <pivotArea outline="0" collapsedLevelsAreSubtotals="1" fieldPosition="0"/>
    </format>
    <format dxfId="670">
      <pivotArea dataOnly="0" labelOnly="1" grandRow="1" outline="0" fieldPosition="0"/>
    </format>
    <format dxfId="669">
      <pivotArea dataOnly="0" labelOnly="1" outline="0" fieldPosition="0">
        <references count="1">
          <reference field="4294967294" count="1">
            <x v="0"/>
          </reference>
        </references>
      </pivotArea>
    </format>
    <format dxfId="668">
      <pivotArea outline="0" fieldPosition="0">
        <references count="1">
          <reference field="4294967294" count="1">
            <x v="1"/>
          </reference>
        </references>
      </pivotArea>
    </format>
    <format dxfId="667">
      <pivotArea outline="0" fieldPosition="0">
        <references count="1">
          <reference field="4294967294" count="1">
            <x v="0"/>
          </reference>
        </references>
      </pivotArea>
    </format>
    <format dxfId="666">
      <pivotArea type="all" dataOnly="0" outline="0" fieldPosition="0"/>
    </format>
    <format dxfId="665">
      <pivotArea outline="0" collapsedLevelsAreSubtotals="1" fieldPosition="0"/>
    </format>
    <format dxfId="664">
      <pivotArea dataOnly="0" labelOnly="1" grandRow="1" outline="0" fieldPosition="0"/>
    </format>
    <format dxfId="663">
      <pivotArea dataOnly="0" labelOnly="1" outline="0" fieldPosition="0">
        <references count="1">
          <reference field="4294967294" count="2">
            <x v="0"/>
            <x v="1"/>
          </reference>
        </references>
      </pivotArea>
    </format>
    <format dxfId="662">
      <pivotArea type="all" dataOnly="0" outline="0" fieldPosition="0"/>
    </format>
    <format dxfId="661">
      <pivotArea outline="0" collapsedLevelsAreSubtotals="1" fieldPosition="0"/>
    </format>
    <format dxfId="660">
      <pivotArea dataOnly="0" labelOnly="1" fieldPosition="0">
        <references count="1">
          <reference field="3" count="0"/>
        </references>
      </pivotArea>
    </format>
    <format dxfId="659">
      <pivotArea dataOnly="0" labelOnly="1" grandRow="1" outline="0" fieldPosition="0"/>
    </format>
    <format dxfId="658">
      <pivotArea outline="0" fieldPosition="0">
        <references count="1">
          <reference field="4294967294" count="1">
            <x v="0"/>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8"/>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Kostnader_Namn]"/>
        <x15:activeTabTopLevelEntity name="[Nyttor_Intressent]"/>
        <x15:activeTabTopLevelEntity name="[Nyttor_Kategori]"/>
        <x15:activeTabTopLevelEntity name="[Kostnader_Intressent]"/>
        <x15:activeTabTopLevelEntity name="[Kostnader]"/>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B4114B-EA60-461B-AD7B-17C656B8A564}" name="Kostnader_intressent2" cacheId="58" applyNumberFormats="0" applyBorderFormats="0" applyFontFormats="0" applyPatternFormats="0" applyAlignmentFormats="0" applyWidthHeightFormats="1" dataCaption="Values" grandTotalCaption="Summa" errorCaption="0" showError="1" tag="13451481-546b-4f6e-8ed8-26c2978fd4ac" updatedVersion="7" minRefreshableVersion="3" subtotalHiddenItems="1" itemPrintTitles="1" createdVersion="7" indent="0" showHeaders="0" outline="1" outlineData="1" multipleFieldFilters="0" rowHeaderCaption="">
  <location ref="I148:K158" firstHeaderRow="0" firstDataRow="1" firstDataCol="1"/>
  <pivotFields count="7">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2">
        <item s="1" x="0"/>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0">
    <i>
      <x/>
    </i>
    <i r="1">
      <x v="3"/>
    </i>
    <i r="1">
      <x v="4"/>
    </i>
    <i r="1">
      <x v="5"/>
    </i>
    <i r="1">
      <x v="6"/>
    </i>
    <i r="1">
      <x v="1"/>
    </i>
    <i r="1">
      <x/>
    </i>
    <i r="1">
      <x v="7"/>
    </i>
    <i r="1">
      <x v="2"/>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701">
      <pivotArea type="all" dataOnly="0" outline="0" fieldPosition="0"/>
    </format>
    <format dxfId="700">
      <pivotArea outline="0" collapsedLevelsAreSubtotals="1" fieldPosition="0"/>
    </format>
    <format dxfId="699">
      <pivotArea dataOnly="0" labelOnly="1" grandRow="1" outline="0" fieldPosition="0"/>
    </format>
    <format dxfId="698">
      <pivotArea dataOnly="0" labelOnly="1" outline="0" fieldPosition="0">
        <references count="1">
          <reference field="4294967294" count="2">
            <x v="0"/>
            <x v="1"/>
          </reference>
        </references>
      </pivotArea>
    </format>
    <format dxfId="697">
      <pivotArea dataOnly="0" labelOnly="1" outline="0" fieldPosition="0">
        <references count="1">
          <reference field="4294967294" count="2">
            <x v="0"/>
            <x v="1"/>
          </reference>
        </references>
      </pivotArea>
    </format>
    <format dxfId="696">
      <pivotArea dataOnly="0" labelOnly="1" outline="0" fieldPosition="0">
        <references count="1">
          <reference field="4294967294" count="1">
            <x v="1"/>
          </reference>
        </references>
      </pivotArea>
    </format>
    <format dxfId="695">
      <pivotArea outline="0" collapsedLevelsAreSubtotals="1" fieldPosition="0">
        <references count="1">
          <reference field="4294967294" count="1" selected="0">
            <x v="0"/>
          </reference>
        </references>
      </pivotArea>
    </format>
    <format dxfId="694">
      <pivotArea dataOnly="0" labelOnly="1" outline="0" fieldPosition="0">
        <references count="1">
          <reference field="4294967294" count="1">
            <x v="0"/>
          </reference>
        </references>
      </pivotArea>
    </format>
    <format dxfId="693">
      <pivotArea type="all" dataOnly="0" outline="0" fieldPosition="0"/>
    </format>
    <format dxfId="692">
      <pivotArea outline="0" collapsedLevelsAreSubtotals="1" fieldPosition="0"/>
    </format>
    <format dxfId="691">
      <pivotArea dataOnly="0" labelOnly="1" grandRow="1" outline="0" fieldPosition="0"/>
    </format>
    <format dxfId="690">
      <pivotArea dataOnly="0" labelOnly="1" outline="0" fieldPosition="0">
        <references count="1">
          <reference field="4294967294" count="2">
            <x v="0"/>
            <x v="1"/>
          </reference>
        </references>
      </pivotArea>
    </format>
    <format dxfId="689">
      <pivotArea outline="0" fieldPosition="0">
        <references count="1">
          <reference field="4294967294" count="1">
            <x v="0"/>
          </reference>
        </references>
      </pivotArea>
    </format>
    <format dxfId="688">
      <pivotArea type="all" dataOnly="0" outline="0" fieldPosition="0"/>
    </format>
    <format dxfId="687">
      <pivotArea outline="0" collapsedLevelsAreSubtotals="1" fieldPosition="0"/>
    </format>
    <format dxfId="686">
      <pivotArea dataOnly="0" labelOnly="1" grandRow="1" outline="0" fieldPosition="0"/>
    </format>
    <format dxfId="685">
      <pivotArea dataOnly="0" labelOnly="1" outline="0" fieldPosition="0">
        <references count="1">
          <reference field="4294967294" count="2">
            <x v="0"/>
            <x v="1"/>
          </reference>
        </references>
      </pivotArea>
    </format>
    <format dxfId="684">
      <pivotArea type="all" dataOnly="0" outline="0" fieldPosition="0"/>
    </format>
    <format dxfId="683">
      <pivotArea outline="0" collapsedLevelsAreSubtotals="1" fieldPosition="0">
        <references count="1">
          <reference field="4294967294" count="1" selected="0">
            <x v="1"/>
          </reference>
        </references>
      </pivotArea>
    </format>
    <format dxfId="682">
      <pivotArea type="all" dataOnly="0" outline="0" fieldPosition="0"/>
    </format>
    <format dxfId="681">
      <pivotArea outline="0" collapsedLevelsAreSubtotals="1" fieldPosition="0"/>
    </format>
    <format dxfId="680">
      <pivotArea dataOnly="0" labelOnly="1" fieldPosition="0">
        <references count="1">
          <reference field="3" count="0"/>
        </references>
      </pivotArea>
    </format>
    <format dxfId="679">
      <pivotArea dataOnly="0" labelOnly="1" grandRow="1" outline="0" fieldPosition="0"/>
    </format>
    <format dxfId="678">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305924D-56DC-468C-BD2C-58430DCB7488}" name="Nyttor_intressent2" cacheId="80" applyNumberFormats="0" applyBorderFormats="0" applyFontFormats="0" applyPatternFormats="0" applyAlignmentFormats="0" applyWidthHeightFormats="1" dataCaption="Values" grandTotalCaption="Summa" errorCaption="0" showError="1" tag="3ef99f8c-afe1-447c-bc0b-09c0c92f9e23" updatedVersion="7" minRefreshableVersion="3" subtotalHiddenItems="1" itemPrintTitles="1" createdVersion="7" indent="0" showHeaders="0" outline="1" outlineData="1" multipleFieldFilters="0" chartFormat="1">
  <location ref="E148:G162" firstHeaderRow="0" firstDataRow="1" firstDataCol="1"/>
  <pivotFields count="7">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4">
        <item x="0"/>
        <item x="1"/>
        <item x="2"/>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4">
    <i>
      <x/>
    </i>
    <i r="1">
      <x/>
    </i>
    <i r="1">
      <x v="2"/>
    </i>
    <i r="1">
      <x v="1"/>
    </i>
    <i>
      <x v="1"/>
    </i>
    <i r="1">
      <x v="3"/>
    </i>
    <i r="1">
      <x v="5"/>
    </i>
    <i r="1">
      <x v="4"/>
    </i>
    <i>
      <x v="2"/>
    </i>
    <i r="1">
      <x v="6"/>
    </i>
    <i r="1">
      <x v="7"/>
    </i>
    <i r="1">
      <x v="9"/>
    </i>
    <i r="1">
      <x v="8"/>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723">
      <pivotArea type="all" dataOnly="0" outline="0" fieldPosition="0"/>
    </format>
    <format dxfId="722">
      <pivotArea outline="0" collapsedLevelsAreSubtotals="1" fieldPosition="0"/>
    </format>
    <format dxfId="721">
      <pivotArea dataOnly="0" labelOnly="1" grandRow="1" outline="0" fieldPosition="0"/>
    </format>
    <format dxfId="720">
      <pivotArea dataOnly="0" labelOnly="1" outline="0" fieldPosition="0">
        <references count="1">
          <reference field="4294967294" count="2">
            <x v="0"/>
            <x v="1"/>
          </reference>
        </references>
      </pivotArea>
    </format>
    <format dxfId="719">
      <pivotArea dataOnly="0" labelOnly="1" outline="0" fieldPosition="0">
        <references count="1">
          <reference field="4294967294" count="2">
            <x v="0"/>
            <x v="1"/>
          </reference>
        </references>
      </pivotArea>
    </format>
    <format dxfId="718">
      <pivotArea outline="0" collapsedLevelsAreSubtotals="1" fieldPosition="0">
        <references count="1">
          <reference field="4294967294" count="1" selected="0">
            <x v="1"/>
          </reference>
        </references>
      </pivotArea>
    </format>
    <format dxfId="717">
      <pivotArea dataOnly="0" labelOnly="1" outline="0" fieldPosition="0">
        <references count="1">
          <reference field="4294967294" count="1">
            <x v="1"/>
          </reference>
        </references>
      </pivotArea>
    </format>
    <format dxfId="716">
      <pivotArea type="all" dataOnly="0" outline="0" fieldPosition="0"/>
    </format>
    <format dxfId="715">
      <pivotArea outline="0" collapsedLevelsAreSubtotals="1" fieldPosition="0"/>
    </format>
    <format dxfId="714">
      <pivotArea dataOnly="0" labelOnly="1" grandRow="1" outline="0" fieldPosition="0"/>
    </format>
    <format dxfId="713">
      <pivotArea dataOnly="0" labelOnly="1" outline="0" fieldPosition="0">
        <references count="1">
          <reference field="4294967294" count="2">
            <x v="0"/>
            <x v="1"/>
          </reference>
        </references>
      </pivotArea>
    </format>
    <format dxfId="712">
      <pivotArea outline="0" fieldPosition="0">
        <references count="1">
          <reference field="4294967294" count="1">
            <x v="0"/>
          </reference>
        </references>
      </pivotArea>
    </format>
    <format dxfId="711">
      <pivotArea type="all" dataOnly="0" outline="0" fieldPosition="0"/>
    </format>
    <format dxfId="710">
      <pivotArea outline="0" collapsedLevelsAreSubtotals="1" fieldPosition="0"/>
    </format>
    <format dxfId="709">
      <pivotArea dataOnly="0" labelOnly="1" grandRow="1" outline="0" fieldPosition="0"/>
    </format>
    <format dxfId="708">
      <pivotArea dataOnly="0" labelOnly="1" outline="0" fieldPosition="0">
        <references count="1">
          <reference field="4294967294" count="2">
            <x v="0"/>
            <x v="1"/>
          </reference>
        </references>
      </pivotArea>
    </format>
    <format dxfId="707">
      <pivotArea type="all" dataOnly="0" outline="0" fieldPosition="0"/>
    </format>
    <format dxfId="706">
      <pivotArea outline="0" collapsedLevelsAreSubtotals="1" fieldPosition="0"/>
    </format>
    <format dxfId="705">
      <pivotArea dataOnly="0" labelOnly="1" grandRow="1" outline="0" fieldPosition="0"/>
    </format>
    <format dxfId="704">
      <pivotArea collapsedLevelsAreSubtotals="1" fieldPosition="0">
        <references count="1">
          <reference field="3" count="1">
            <x v="0"/>
          </reference>
        </references>
      </pivotArea>
    </format>
    <format dxfId="703">
      <pivotArea dataOnly="0" labelOnly="1" fieldPosition="0">
        <references count="1">
          <reference field="3" count="0"/>
        </references>
      </pivotArea>
    </format>
    <format dxfId="702">
      <pivotArea dataOnly="0" labelOnly="1" outline="0" fieldPosition="0">
        <references count="1">
          <reference field="4294967294" count="2">
            <x v="0"/>
            <x v="1"/>
          </reference>
        </references>
      </pivotArea>
    </format>
  </formats>
  <chartFormats count="2">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7"/>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93FC814-7D3C-4717-A126-8083BAE53873}" name="Kostnader_intressent" cacheId="55" applyNumberFormats="0" applyBorderFormats="0" applyFontFormats="0" applyPatternFormats="0" applyAlignmentFormats="0" applyWidthHeightFormats="1" dataCaption="Values" grandTotalCaption="Summa" errorCaption="0" showError="1" tag="a8eeaca1-14d5-424d-a553-5fdfe43b8067" updatedVersion="7" minRefreshableVersion="3" showDrill="0" subtotalHiddenItems="1" itemPrintTitles="1" createdVersion="7" indent="0" showHeaders="0" outline="1" outlineData="1" multipleFieldFilters="0" chartFormat="4">
  <location ref="I130:K132" firstHeaderRow="0" firstDataRow="1" firstDataCol="1"/>
  <pivotFields count="7">
    <pivotField allDrilled="1" subtotalTop="0" showAll="0" sortType="descending" defaultSubtotal="0" defaultAttributeDrillState="1">
      <items count="5">
        <item x="4"/>
        <item x="3"/>
        <item x="2"/>
        <item x="1"/>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
        <item s="1" x="0"/>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2">
    <i>
      <x/>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747">
      <pivotArea type="all" dataOnly="0" outline="0" fieldPosition="0"/>
    </format>
    <format dxfId="746">
      <pivotArea outline="0" collapsedLevelsAreSubtotals="1" fieldPosition="0"/>
    </format>
    <format dxfId="745">
      <pivotArea dataOnly="0" labelOnly="1" grandRow="1" outline="0" fieldPosition="0"/>
    </format>
    <format dxfId="744">
      <pivotArea dataOnly="0" labelOnly="1" outline="0" fieldPosition="0">
        <references count="1">
          <reference field="4294967294" count="2">
            <x v="0"/>
            <x v="1"/>
          </reference>
        </references>
      </pivotArea>
    </format>
    <format dxfId="743">
      <pivotArea dataOnly="0" labelOnly="1" outline="0" fieldPosition="0">
        <references count="1">
          <reference field="4294967294" count="2">
            <x v="0"/>
            <x v="1"/>
          </reference>
        </references>
      </pivotArea>
    </format>
    <format dxfId="742">
      <pivotArea dataOnly="0" labelOnly="1" outline="0" fieldPosition="0">
        <references count="1">
          <reference field="4294967294" count="1">
            <x v="1"/>
          </reference>
        </references>
      </pivotArea>
    </format>
    <format dxfId="741">
      <pivotArea outline="0" collapsedLevelsAreSubtotals="1" fieldPosition="0">
        <references count="1">
          <reference field="4294967294" count="1" selected="0">
            <x v="0"/>
          </reference>
        </references>
      </pivotArea>
    </format>
    <format dxfId="740">
      <pivotArea dataOnly="0" labelOnly="1" outline="0" fieldPosition="0">
        <references count="1">
          <reference field="4294967294" count="1">
            <x v="0"/>
          </reference>
        </references>
      </pivotArea>
    </format>
    <format dxfId="739">
      <pivotArea type="all" dataOnly="0" outline="0" fieldPosition="0"/>
    </format>
    <format dxfId="738">
      <pivotArea outline="0" collapsedLevelsAreSubtotals="1" fieldPosition="0"/>
    </format>
    <format dxfId="737">
      <pivotArea dataOnly="0" labelOnly="1" grandRow="1" outline="0" fieldPosition="0"/>
    </format>
    <format dxfId="736">
      <pivotArea dataOnly="0" labelOnly="1" outline="0" fieldPosition="0">
        <references count="1">
          <reference field="4294967294" count="2">
            <x v="0"/>
            <x v="1"/>
          </reference>
        </references>
      </pivotArea>
    </format>
    <format dxfId="735">
      <pivotArea outline="0" fieldPosition="0">
        <references count="1">
          <reference field="4294967294" count="1">
            <x v="0"/>
          </reference>
        </references>
      </pivotArea>
    </format>
    <format dxfId="734">
      <pivotArea type="all" dataOnly="0" outline="0" fieldPosition="0"/>
    </format>
    <format dxfId="733">
      <pivotArea outline="0" collapsedLevelsAreSubtotals="1" fieldPosition="0"/>
    </format>
    <format dxfId="732">
      <pivotArea dataOnly="0" labelOnly="1" grandRow="1" outline="0" fieldPosition="0"/>
    </format>
    <format dxfId="731">
      <pivotArea dataOnly="0" labelOnly="1" outline="0" fieldPosition="0">
        <references count="1">
          <reference field="4294967294" count="2">
            <x v="0"/>
            <x v="1"/>
          </reference>
        </references>
      </pivotArea>
    </format>
    <format dxfId="730">
      <pivotArea type="all" dataOnly="0" outline="0" fieldPosition="0"/>
    </format>
    <format dxfId="729">
      <pivotArea outline="0" collapsedLevelsAreSubtotals="1" fieldPosition="0">
        <references count="1">
          <reference field="4294967294" count="1" selected="0">
            <x v="1"/>
          </reference>
        </references>
      </pivotArea>
    </format>
    <format dxfId="728">
      <pivotArea type="all" dataOnly="0" outline="0" fieldPosition="0"/>
    </format>
    <format dxfId="727">
      <pivotArea outline="0" collapsedLevelsAreSubtotals="1" fieldPosition="0"/>
    </format>
    <format dxfId="726">
      <pivotArea dataOnly="0" labelOnly="1" fieldPosition="0">
        <references count="1">
          <reference field="3" count="0"/>
        </references>
      </pivotArea>
    </format>
    <format dxfId="725">
      <pivotArea dataOnly="0" labelOnly="1" grandRow="1" outline="0" fieldPosition="0"/>
    </format>
    <format dxfId="724">
      <pivotArea dataOnly="0" labelOnly="1" outline="0" fieldPosition="0">
        <references count="1">
          <reference field="4294967294" count="2">
            <x v="0"/>
            <x v="1"/>
          </reference>
        </references>
      </pivotArea>
    </format>
  </formats>
  <chartFormats count="4">
    <chartFormat chart="0" format="49" series="1">
      <pivotArea type="data" outline="0" fieldPosition="0">
        <references count="1">
          <reference field="4294967294" count="1" selected="0">
            <x v="0"/>
          </reference>
        </references>
      </pivotArea>
    </chartFormat>
    <chartFormat chart="0" format="51"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75B19B2-489A-4A33-A9A8-DF30B6DCD3F9}" name="PivotTable5" cacheId="92"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Sparade pengar per år och verksamhet, totalt (kr)">
  <location ref="E19:G22" firstHeaderRow="0" firstDataRow="1" firstDataCol="1"/>
  <pivotFields count="16">
    <pivotField axis="axisRow" showAll="0">
      <items count="4">
        <item h="1" x="2"/>
        <item x="1"/>
        <item x="0"/>
        <item t="default"/>
      </items>
    </pivotField>
    <pivotField showAll="0"/>
    <pivotField showAll="0"/>
    <pivotField numFmtId="165"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0"/>
  </rowFields>
  <rowItems count="3">
    <i>
      <x v="1"/>
    </i>
    <i>
      <x v="2"/>
    </i>
    <i t="grand">
      <x/>
    </i>
  </rowItems>
  <colFields count="1">
    <field x="-2"/>
  </colFields>
  <colItems count="2">
    <i>
      <x/>
    </i>
    <i i="1">
      <x v="1"/>
    </i>
  </colItems>
  <dataFields count="2">
    <dataField name="Sparade pengar per år i snitt (kr)" fld="13" baseField="0" baseItem="0" numFmtId="165"/>
    <dataField name="Andel av total (%)" fld="13" showDataAs="percentOfCol" baseField="0" baseItem="1" numFmtId="9"/>
  </dataFields>
  <formats count="17">
    <format dxfId="569">
      <pivotArea type="all" dataOnly="0" outline="0" fieldPosition="0"/>
    </format>
    <format dxfId="568">
      <pivotArea outline="0" collapsedLevelsAreSubtotals="1" fieldPosition="0"/>
    </format>
    <format dxfId="567">
      <pivotArea field="0" type="button" dataOnly="0" labelOnly="1" outline="0" axis="axisRow" fieldPosition="0"/>
    </format>
    <format dxfId="566">
      <pivotArea dataOnly="0" labelOnly="1" fieldPosition="0">
        <references count="1">
          <reference field="0" count="0"/>
        </references>
      </pivotArea>
    </format>
    <format dxfId="565">
      <pivotArea dataOnly="0" labelOnly="1" grandRow="1" outline="0" fieldPosition="0"/>
    </format>
    <format dxfId="564">
      <pivotArea dataOnly="0" labelOnly="1" outline="0" axis="axisValues" fieldPosition="0"/>
    </format>
    <format dxfId="563">
      <pivotArea dataOnly="0" labelOnly="1" outline="0" axis="axisValues" fieldPosition="0"/>
    </format>
    <format dxfId="562">
      <pivotArea outline="0" collapsedLevelsAreSubtotals="1" fieldPosition="0"/>
    </format>
    <format dxfId="561">
      <pivotArea outline="0" fieldPosition="0">
        <references count="1">
          <reference field="4294967294" count="1">
            <x v="1"/>
          </reference>
        </references>
      </pivotArea>
    </format>
    <format dxfId="560">
      <pivotArea outline="0" collapsedLevelsAreSubtotals="1" fieldPosition="0">
        <references count="1">
          <reference field="4294967294" count="1" selected="0">
            <x v="1"/>
          </reference>
        </references>
      </pivotArea>
    </format>
    <format dxfId="559">
      <pivotArea outline="0" collapsedLevelsAreSubtotals="1" fieldPosition="0">
        <references count="1">
          <reference field="4294967294" count="1" selected="0">
            <x v="0"/>
          </reference>
        </references>
      </pivotArea>
    </format>
    <format dxfId="558">
      <pivotArea dataOnly="0" labelOnly="1" outline="0" fieldPosition="0">
        <references count="1">
          <reference field="4294967294" count="1">
            <x v="0"/>
          </reference>
        </references>
      </pivotArea>
    </format>
    <format dxfId="557">
      <pivotArea outline="0" collapsedLevelsAreSubtotals="1" fieldPosition="0">
        <references count="1">
          <reference field="4294967294" count="1" selected="0">
            <x v="1"/>
          </reference>
        </references>
      </pivotArea>
    </format>
    <format dxfId="556">
      <pivotArea dataOnly="0" labelOnly="1" outline="0" fieldPosition="0">
        <references count="1">
          <reference field="4294967294" count="1">
            <x v="1"/>
          </reference>
        </references>
      </pivotArea>
    </format>
    <format dxfId="555">
      <pivotArea dataOnly="0" labelOnly="1" outline="0" fieldPosition="0">
        <references count="1">
          <reference field="4294967294" count="1">
            <x v="1"/>
          </reference>
        </references>
      </pivotArea>
    </format>
    <format dxfId="554">
      <pivotArea dataOnly="0" labelOnly="1" outline="0" fieldPosition="0">
        <references count="1">
          <reference field="4294967294" count="1">
            <x v="1"/>
          </reference>
        </references>
      </pivotArea>
    </format>
    <format dxfId="553">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69EA8E-F402-48EE-AA2B-BCC96DB55980}" name="PivotTable6" cacheId="92" applyNumberFormats="0" applyBorderFormats="0" applyFontFormats="0" applyPatternFormats="0" applyAlignmentFormats="0" applyWidthHeightFormats="1" dataCaption="Values" updatedVersion="7" minRefreshableVersion="3" itemPrintTitles="1" createdVersion="7" indent="0" outline="1" outlineData="1" multipleFieldFilters="0" rowHeaderCaption="Frigjord tid per verksamhet (timmar)">
  <location ref="E24:G27" firstHeaderRow="0" firstDataRow="1" firstDataCol="1"/>
  <pivotFields count="16">
    <pivotField axis="axisRow" showAll="0">
      <items count="4">
        <item h="1" x="2"/>
        <item x="1"/>
        <item x="0"/>
        <item t="default"/>
      </items>
    </pivotField>
    <pivotField showAll="0"/>
    <pivotField showAll="0"/>
    <pivotField numFmtId="165"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
  </colFields>
  <colItems count="2">
    <i>
      <x/>
    </i>
    <i i="1">
      <x v="1"/>
    </i>
  </colItems>
  <dataFields count="2">
    <dataField name="Frigjord tid per år i snitt (timmar)" fld="7" baseField="0" baseItem="1"/>
    <dataField name="Andel av total (%)" fld="7" subtotal="count" showDataAs="percentOfCol" baseField="0" baseItem="0" numFmtId="9"/>
  </dataFields>
  <formats count="15">
    <format dxfId="584">
      <pivotArea type="all" dataOnly="0" outline="0" fieldPosition="0"/>
    </format>
    <format dxfId="583">
      <pivotArea outline="0" collapsedLevelsAreSubtotals="1" fieldPosition="0"/>
    </format>
    <format dxfId="582">
      <pivotArea field="0" type="button" dataOnly="0" labelOnly="1" outline="0" axis="axisRow" fieldPosition="0"/>
    </format>
    <format dxfId="581">
      <pivotArea dataOnly="0" labelOnly="1" fieldPosition="0">
        <references count="1">
          <reference field="0" count="0"/>
        </references>
      </pivotArea>
    </format>
    <format dxfId="580">
      <pivotArea dataOnly="0" labelOnly="1" grandRow="1" outline="0" fieldPosition="0"/>
    </format>
    <format dxfId="579">
      <pivotArea dataOnly="0" labelOnly="1" outline="0" axis="axisValues" fieldPosition="0"/>
    </format>
    <format dxfId="578">
      <pivotArea dataOnly="0" labelOnly="1" outline="0" axis="axisValues" fieldPosition="0"/>
    </format>
    <format dxfId="577">
      <pivotArea outline="0" collapsedLevelsAreSubtotals="1" fieldPosition="0"/>
    </format>
    <format dxfId="576">
      <pivotArea outline="0" fieldPosition="0">
        <references count="1">
          <reference field="4294967294" count="1">
            <x v="1"/>
          </reference>
        </references>
      </pivotArea>
    </format>
    <format dxfId="575">
      <pivotArea outline="0" collapsedLevelsAreSubtotals="1" fieldPosition="0">
        <references count="1">
          <reference field="4294967294" count="1" selected="0">
            <x v="1"/>
          </reference>
        </references>
      </pivotArea>
    </format>
    <format dxfId="574">
      <pivotArea dataOnly="0" labelOnly="1" outline="0" fieldPosition="0">
        <references count="1">
          <reference field="4294967294" count="1">
            <x v="1"/>
          </reference>
        </references>
      </pivotArea>
    </format>
    <format dxfId="573">
      <pivotArea outline="0" collapsedLevelsAreSubtotals="1" fieldPosition="0">
        <references count="1">
          <reference field="4294967294" count="1" selected="0">
            <x v="0"/>
          </reference>
        </references>
      </pivotArea>
    </format>
    <format dxfId="572">
      <pivotArea dataOnly="0" labelOnly="1" outline="0" fieldPosition="0">
        <references count="1">
          <reference field="4294967294" count="1">
            <x v="0"/>
          </reference>
        </references>
      </pivotArea>
    </format>
    <format dxfId="571">
      <pivotArea outline="0" collapsedLevelsAreSubtotals="1" fieldPosition="0">
        <references count="1">
          <reference field="4294967294" count="1" selected="0">
            <x v="1"/>
          </reference>
        </references>
      </pivotArea>
    </format>
    <format dxfId="570">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4DBB36E-A05E-483D-B468-BB6959F81961}" name="PivotTable1" cacheId="95"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Våra verksamheter">
  <location ref="E9:F10" firstHeaderRow="0" firstDataRow="1" firstDataCol="0"/>
  <pivotFields count="7">
    <pivotField showAll="0"/>
    <pivotField showAll="0"/>
    <pivotField showAll="0"/>
    <pivotField showAll="0"/>
    <pivotField showAll="0"/>
    <pivotField dataField="1" showAll="0"/>
    <pivotField showAll="0"/>
  </pivotFields>
  <rowItems count="1">
    <i/>
  </rowItems>
  <colFields count="1">
    <field x="-2"/>
  </colFields>
  <colItems count="2">
    <i>
      <x/>
    </i>
    <i i="1">
      <x v="1"/>
    </i>
  </colItems>
  <dataFields count="2">
    <dataField name="Antal ärenden per år i snitt" fld="5" baseField="0" baseItem="0" numFmtId="165"/>
    <dataField name="Andel av total (%)" fld="5" showDataAs="percentOfCol" baseField="2" baseItem="0" numFmtId="9"/>
  </dataFields>
  <formats count="13">
    <format dxfId="597">
      <pivotArea type="all" dataOnly="0" outline="0" fieldPosition="0"/>
    </format>
    <format dxfId="596">
      <pivotArea outline="0" collapsedLevelsAreSubtotals="1" fieldPosition="0"/>
    </format>
    <format dxfId="595">
      <pivotArea dataOnly="0" labelOnly="1" grandRow="1" outline="0" fieldPosition="0"/>
    </format>
    <format dxfId="594">
      <pivotArea dataOnly="0" labelOnly="1" outline="0" axis="axisValues" fieldPosition="0"/>
    </format>
    <format dxfId="593">
      <pivotArea dataOnly="0" labelOnly="1" outline="0" axis="axisValues" fieldPosition="0"/>
    </format>
    <format dxfId="592">
      <pivotArea outline="0" collapsedLevelsAreSubtotals="1" fieldPosition="0"/>
    </format>
    <format dxfId="591">
      <pivotArea outline="0" fieldPosition="0">
        <references count="1">
          <reference field="4294967294" count="1">
            <x v="1"/>
          </reference>
        </references>
      </pivotArea>
    </format>
    <format dxfId="590">
      <pivotArea outline="0" collapsedLevelsAreSubtotals="1" fieldPosition="0">
        <references count="1">
          <reference field="4294967294" count="1" selected="0">
            <x v="1"/>
          </reference>
        </references>
      </pivotArea>
    </format>
    <format dxfId="589">
      <pivotArea dataOnly="0" labelOnly="1" outline="0" fieldPosition="0">
        <references count="1">
          <reference field="4294967294" count="1">
            <x v="1"/>
          </reference>
        </references>
      </pivotArea>
    </format>
    <format dxfId="588">
      <pivotArea outline="0" collapsedLevelsAreSubtotals="1" fieldPosition="0">
        <references count="1">
          <reference field="4294967294" count="1" selected="0">
            <x v="0"/>
          </reference>
        </references>
      </pivotArea>
    </format>
    <format dxfId="587">
      <pivotArea dataOnly="0" labelOnly="1" outline="0" fieldPosition="0">
        <references count="1">
          <reference field="4294967294" count="1">
            <x v="0"/>
          </reference>
        </references>
      </pivotArea>
    </format>
    <format dxfId="586">
      <pivotArea outline="0" collapsedLevelsAreSubtotals="1" fieldPosition="0">
        <references count="1">
          <reference field="4294967294" count="1" selected="0">
            <x v="1"/>
          </reference>
        </references>
      </pivotArea>
    </format>
    <format dxfId="585">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 xr10:uid="{475D07E9-2576-4BBA-B280-4A118A058831}" sourceName="[Nyttor_Intressent].[Intressent]">
  <pivotTables>
    <pivotTable tabId="8" name="Nyttor_kategori"/>
    <pivotTable tabId="7" name="Nytta_överblick"/>
    <pivotTable tabId="7" name="Nyttor_ejvärderade"/>
    <pivotTable tabId="7" name="Nyttor_osäkerhet"/>
    <pivotTable tabId="7" name="Nyttor_osäkerhet2"/>
    <pivotTable tabId="8" name="Nyttor_intressent2"/>
    <pivotTable tabId="8" name="Nyttor_intressent"/>
    <pivotTable tabId="28" name="DynTxt_Ejvärderade_nyttor"/>
  </pivotTables>
  <data>
    <olap pivotCacheId="2003463723">
      <levels count="2">
        <level uniqueName="[Nyttor_Intressent].[Intressent].[(All)]" sourceCaption="(All)" count="0"/>
        <level uniqueName="[Nyttor_Intressent].[Intressent].[Intressent]" sourceCaption="Intressent" count="3">
          <ranges>
            <range startItem="0">
              <i n="[Nyttor_Intressent].[Intressent].&amp;[Invånare]" c="Invånare"/>
              <i n="[Nyttor_Intressent].[Intressent].&amp;[Samhälle]" c="Samhälle"/>
              <i n="[Nyttor_Intressent].[Intressent].&amp;[Sigtuna kommun]" c="Sigtuna kommun"/>
            </range>
          </ranges>
        </level>
      </levels>
      <selections count="1">
        <selection n="[Nyttor_Intressent].[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 xr10:uid="{7ABCEB2A-2F54-4158-902B-34CE51D75DEF}" sourceName="[Nyttor_Namn].[Namn]">
  <pivotTables>
    <pivotTable tabId="8" name="Nyttor_kategori"/>
    <pivotTable tabId="7" name="Nyttor_ejvärderade"/>
    <pivotTable tabId="7" name="Nyttor_osäkerhet"/>
    <pivotTable tabId="7" name="Nyttor_osäkerhet2"/>
    <pivotTable tabId="8" name="Nyttor_intressent"/>
    <pivotTable tabId="8" name="Nyttor_intressent2"/>
    <pivotTable tabId="7" name="Nytta_överblick"/>
    <pivotTable tabId="28" name="DynTxt_Ejvärderade_nyttor"/>
  </pivotTables>
  <data>
    <olap pivotCacheId="2003463723">
      <levels count="2">
        <level uniqueName="[Nyttor_Namn].[Namn].[(All)]" sourceCaption="(All)" count="0"/>
        <level uniqueName="[Nyttor_Namn].[Namn].[Namn]" sourceCaption="Namn" count="10">
          <ranges>
            <range startItem="0">
              <i n="[Nyttor_Namn].[Namn].&amp;[Frigjord tid för invånare]" c="Frigjord tid för invånare"/>
              <i n="[Nyttor_Namn].[Namn].&amp;[Frigjord tid för personal]" c="Frigjord tid för personal"/>
              <i n="[Nyttor_Namn].[Namn].&amp;[Minskad klimatpåverkan]" c="Minskad klimatpåverkan"/>
              <i n="[Nyttor_Namn].[Namn].&amp;[Minskade kostnader]" c="Minskade kostnader"/>
              <i n="[Nyttor_Namn].[Namn].&amp;[Minskade samhällskostnader för långa ledtider]" c="Minskade samhällskostnader för långa ledtider"/>
              <i n="[Nyttor_Namn].[Namn].&amp;[Minskade samhällskostnader genom ökat förtroende för myndigheter]" c="Minskade samhällskostnader genom ökat förtroende för myndigheter"/>
              <i n="[Nyttor_Namn].[Namn].&amp;[Ökad säkerhet]" c="Ökad säkerhet"/>
              <i n="[Nyttor_Namn].[Namn].&amp;[Ökad trygghet för invånare genom kortare väntan]" c="Ökad trygghet för invånare genom kortare väntan"/>
              <i n="[Nyttor_Namn].[Namn].&amp;[Ökad trygghet för invånare genom ökad säkerhet]" c="Ökad trygghet för invånare genom ökad säkerhet"/>
              <i n="[Nyttor_Namn].[Namn].&amp;[Ökad trygghet för personal]" c="Ökad trygghet för personal"/>
            </range>
          </ranges>
        </level>
      </levels>
      <selections count="1">
        <selection n="[Nyttor_Namn].[Namn].[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 xr10:uid="{CE515FD5-7716-45BC-873F-1663A79D4111}" sourceName="[Nyttor_Värderade].[Värderade]">
  <pivotTables>
    <pivotTable tabId="8" name="Nyttor_kategori"/>
    <pivotTable tabId="7" name="Nytta_överblick"/>
    <pivotTable tabId="7" name="Nyttor_osäkerhet"/>
    <pivotTable tabId="7" name="Nyttor_osäkerhet2"/>
    <pivotTable tabId="8" name="Nyttor_intressent"/>
    <pivotTable tabId="8" name="Nyttor_intressent2"/>
    <pivotTable tabId="7" name="Nyttor_ejvärderade"/>
    <pivotTable tabId="28" name="DynTxt_Ejvärderade_nyttor"/>
  </pivotTables>
  <data>
    <olap pivotCacheId="2003463723">
      <levels count="2">
        <level uniqueName="[Nyttor_Värderade].[Värderade].[(All)]" sourceCaption="(All)" count="0"/>
        <level uniqueName="[Nyttor_Värderade].[Värderade].[Värderade]" sourceCaption="Värderade" count="2" crossFilter="showItemsWithNoData">
          <ranges>
            <range startItem="0">
              <i n="[Nyttor_Värderade].[Värderade].&amp;[Ja]" c="Ja"/>
              <i n="[Nyttor_Värderade].[Värderade].&amp;[Nej]" c="Nej"/>
            </range>
          </ranges>
        </level>
      </levels>
      <selections count="1">
        <selection n="[Nyttor_Värderade].[Värderad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1" xr10:uid="{ED532BCF-519D-4595-A479-C83C3230D258}" sourceName="[Kostnader_Intressent].[Intressent]">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401300019">
      <levels count="2">
        <level uniqueName="[Kostnader_Intressent].[Intressent].[(All)]" sourceCaption="(All)" count="0"/>
        <level uniqueName="[Kostnader_Intressent].[Intressent].[Intressent]" sourceCaption="Intressent" count="2">
          <ranges>
            <range startItem="0">
              <i n="[Kostnader_Intressent].[Intressent].&amp;[Sigtuna kommun]" c="Sigtuna kommun"/>
              <i n="[Kostnader_Intressent].[Intressent].&amp;[Staten]" c="Staten"/>
            </range>
          </ranges>
        </level>
      </levels>
      <selections count="1">
        <selection n="[Kostnader_Intressent].[Intressent].&amp;[Sigtuna kommun]"/>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1" xr10:uid="{AD78A7E0-03B0-4D52-9724-15E609811912}" sourceName="[Kostnader_Kategori].[Kategori]">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401300019">
      <levels count="2">
        <level uniqueName="[Kostnader_Kategori].[Kategori].[(All)]" sourceCaption="(All)" count="0"/>
        <level uniqueName="[Kostnader_Kategori].[Kategori].[Kategori]" sourceCaption="Kategori" count="2">
          <ranges>
            <range startItem="0">
              <i n="[Kostnader_Kategori].[Kategori].&amp;[Finansiell 💰]" c="Finansiell 💰"/>
              <i n="[Kostnader_Kategori].[Kategori].&amp;[Omfördelning ↺]" c="Omfördelning ↺"/>
            </range>
          </ranges>
        </level>
      </levels>
      <selections count="1">
        <selection n="[Kostnader_Kategori].[Kategori].[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1" xr10:uid="{7A27EAA9-5809-4616-A294-3B40D74C0A0A}" sourceName="[Kostnader_Namn].[Namn]">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401300019">
      <levels count="2">
        <level uniqueName="[Kostnader_Namn].[Namn].[(All)]" sourceCaption="(All)" count="0"/>
        <level uniqueName="[Kostnader_Namn].[Namn].[Namn]" sourceCaption="Namn" count="9">
          <ranges>
            <range startItem="0">
              <i n="[Kostnader_Namn].[Namn].&amp;[Informationssäkerhet - löpande kostnader]" c="Informationssäkerhet - löpande kostnader"/>
              <i n="[Kostnader_Namn].[Namn].&amp;[Informationssäkerhet - uppstartskostnader]" c="Informationssäkerhet - uppstartskostnader"/>
              <i n="[Kostnader_Namn].[Namn].&amp;[Konsultkostnad verksamhetsfrågor]" c="Konsultkostnad verksamhetsfrågor"/>
              <i n="[Kostnader_Namn].[Namn].&amp;[Teknik - löpande kostnader]" c="Teknik - löpande kostnader"/>
              <i n="[Kostnader_Namn].[Namn].&amp;[Teknik - uppstartskostnader]" c="Teknik - uppstartskostnader"/>
              <i n="[Kostnader_Namn].[Namn].&amp;[Verksamhet - uppstartskostnader]" c="Verksamhet - uppstartskostnader"/>
              <i n="[Kostnader_Namn].[Namn].&amp;[Övergripande - löpande kostnader]" c="Övergripande - löpande kostnader"/>
              <i n="[Kostnader_Namn].[Namn].&amp;[Övergripande - uppstartskostnader]" c="Övergripande - uppstartskostnader"/>
              <i n="[Kostnader_Namn].[Namn].&amp;[Nationell förvaltning av tjänsten SDK]" c="Nationell förvaltning av tjänsten SDK" nd="1"/>
            </range>
          </ranges>
        </level>
      </levels>
      <selections count="1">
        <selection n="[Kostnader_Namn].[Nam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1" xr10:uid="{40312D62-B1FF-4729-B7B1-8FE0B81C9961}" sourceName="[Kostnader_Värderade].[Värderade]">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401300019">
      <levels count="2">
        <level uniqueName="[Kostnader_Värderade].[Värderade].[(All)]" sourceCaption="(All)" count="0"/>
        <level uniqueName="[Kostnader_Värderade].[Värderade].[Värderade]" sourceCaption="Värderade" count="1" crossFilter="showItemsWithNoData">
          <ranges>
            <range startItem="0">
              <i n="[Kostnader_Värderade].[Värderade].&amp;[Ja]" c="Ja"/>
            </range>
          </ranges>
        </level>
      </levels>
      <selections count="1">
        <selection n="[Kostnader_Värderade].[Värderad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2" xr10:uid="{5987803F-60EE-4D87-BE23-C898D6857951}" sourceName="[Nyttor_Kategori].[Kategori]">
  <pivotTables>
    <pivotTable tabId="8" name="Nyttor_kategori"/>
    <pivotTable tabId="7" name="Nytta_överblick"/>
    <pivotTable tabId="7" name="Nyttor_ejvärderade"/>
    <pivotTable tabId="7" name="Nyttor_osäkerhet"/>
    <pivotTable tabId="7" name="Nyttor_osäkerhet2"/>
    <pivotTable tabId="8" name="Nyttor_intressent"/>
    <pivotTable tabId="8" name="Nyttor_intressent2"/>
    <pivotTable tabId="28" name="DynTxt_Ejvärderade_nyttor"/>
  </pivotTables>
  <data>
    <olap pivotCacheId="2003463723">
      <levels count="2">
        <level uniqueName="[Nyttor_Kategori].[Kategori].[(All)]" sourceCaption="(All)" count="0"/>
        <level uniqueName="[Nyttor_Kategori].[Kategori].[Kategori]" sourceCaption="Kategori" count="4">
          <ranges>
            <range startItem="0">
              <i n="[Nyttor_Kategori].[Kategori].&amp;[Finansiell 💰]" c="Finansiell 💰"/>
              <i n="[Nyttor_Kategori].[Kategori].&amp;[Kvalitet 🖤]" c="Kvalitet 🖤"/>
              <i n="[Nyttor_Kategori].[Kategori].&amp;[Miljö 🍃]" c="Miljö 🍃"/>
              <i n="[Nyttor_Kategori].[Kategori].&amp;[Omfördelning ↺]" c="Omfördelning ↺"/>
            </range>
          </ranges>
        </level>
      </levels>
      <selections count="1">
        <selection n="[Nyttor_Kategori].[Kategori].[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C493B31A-93BB-4C21-94A2-8295359CC8D2}" cache="Slicer_Intressent" caption="Intressent" level="1" style="Nyttor" rowHeight="225425"/>
  <slicer name="Namn" xr10:uid="{7E855A37-755C-476A-A81B-CBF6972BC3F3}" cache="Slicer_Namn" caption="Namn" level="1" style="Nyttor" rowHeight="225425"/>
  <slicer name="Slicer_värderade" xr10:uid="{980BE04F-515D-457E-ACAD-0DED1848AF64}" cache="Slicer_Värderade" caption="Värderade i pengar?" columnCount="2" level="1" style="Nyttor" rowHeight="225425"/>
  <slicer name="Intressent 1" xr10:uid="{A1C42E6D-F8DB-4030-A740-76B54B7B855F}" cache="Slicer_Intressent1" caption="Intressent" level="1" style="Kostnader" rowHeight="225425"/>
  <slicer name="Kategori 1" xr10:uid="{07268704-C4EC-4711-95BC-7B7A2B064BB6}" cache="Slicer_Kategori1" caption="Kategori" level="1" style="Kostnader" rowHeight="225425"/>
  <slicer name="Namn 1" xr10:uid="{A573AAFF-E3C1-445B-B6D3-2708246B0B13}" cache="Slicer_Namn1" caption="Namn" level="1" style="Kostnader" rowHeight="225425"/>
  <slicer name="Värderade" xr10:uid="{2034F0D2-51E4-4F63-A34D-CF3726325189}" cache="Slicer_Värderade1" caption="Värderade i pengar?" columnCount="2" level="1" style="Kostnader" rowHeight="225425"/>
  <slicer name="Kategori 2" xr10:uid="{1DC808B4-D0CB-4F1A-B7EE-4027674D56B7}" cache="Slicer_Kategori2" caption="Kategori" level="1" style="Nyttor"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467F9B-690C-4BB6-96F7-5B1909BE51AD}" name="Table7" displayName="Table7" ref="B8:D298" totalsRowShown="0" headerRowDxfId="805" dataDxfId="804">
  <autoFilter ref="B8:D298" xr:uid="{0C467F9B-690C-4BB6-96F7-5B1909BE51AD}"/>
  <sortState xmlns:xlrd2="http://schemas.microsoft.com/office/spreadsheetml/2017/richdata2" ref="B9:D298">
    <sortCondition ref="B8:B298"/>
  </sortState>
  <tableColumns count="3">
    <tableColumn id="1" xr3:uid="{1F7BD524-F9FD-4851-88D4-A3211B54759C}" name="Kommun" dataDxfId="803"/>
    <tableColumn id="3" xr3:uid="{661730E5-D0E3-434F-B7CB-DF2B18831EC6}" name="Antal årsarbetande, 2022" dataDxfId="802" dataCellStyle="Comma"/>
    <tableColumn id="5" xr3:uid="{783A899B-F3E5-4374-8152-A553E716F7D8}" name="Invånare, 2021" dataDxfId="801" dataCellStyle="Comma"/>
  </tableColumns>
  <tableStyleInfo name="Amand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74A407-6E40-429D-BBCD-CE773F6B6BDD}" name="Table3" displayName="Table3" ref="B6:D44" totalsRowShown="0" headerRowDxfId="800" dataDxfId="799">
  <autoFilter ref="B6:D44" xr:uid="{3A74A407-6E40-429D-BBCD-CE773F6B6BDD}"/>
  <tableColumns count="3">
    <tableColumn id="1" xr3:uid="{66D8D00B-FDD2-407D-B274-AA4D3FD65389}" name="Verksamhet / enhet_x000a_(exempelvis &quot;Enheten för missbruk och våld i nära relationer&quot;)" dataDxfId="798"/>
    <tableColumn id="2" xr3:uid="{4AC0F0A8-389F-4C4C-A124-BC85D13C52C6}" name="Organisation_x000a_(exempelvis &quot;Sigtuna kommun&quot;, &quot;Myndighet&quot;, &quot;Annan kommun&quot;)" dataDxfId="797"/>
    <tableColumn id="3" xr3:uid="{775F34DF-3AF7-4131-9F25-76F2F5FED491}" name="Antal medarbetare i verksamheten _x000a_(Frivilligt - ni kan använda detta för att räkna ut nyckeltal senare om ni vill) " dataDxfId="796"/>
  </tableColumns>
  <tableStyleInfo name="Amanda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4E2A076-8149-4EBA-A9AF-4C3452655082}" name="Table5" displayName="Table5" ref="B5:J16" totalsRowShown="0" headerRowDxfId="795" dataDxfId="794">
  <autoFilter ref="B5:J16" xr:uid="{B702B2D6-1DB5-46BF-8F33-B7DAC0019252}"/>
  <tableColumns count="9">
    <tableColumn id="1" xr3:uid="{ACF420FF-E5EB-45F8-A80C-2B582EBCB72F}" name="Kanal som ersätts" dataDxfId="793"/>
    <tableColumn id="3" xr3:uid="{EC3ACD06-3C0C-43B2-B046-64A736450AA0}" name="Minuter som förväntas frigöras per meddelande - troligt värde" dataDxfId="792" dataCellStyle="Comma"/>
    <tableColumn id="2" xr3:uid="{8FBF66E1-8FBA-4DD8-9797-CA636E5443ED}" name="Minuter som förväntas frigöras per meddelande - lägsta värdet" dataDxfId="791" dataCellStyle="Comma"/>
    <tableColumn id="5" xr3:uid="{D3980385-2A7E-491B-8D23-6393ED590D2C}" name="Minuter som förväntas frigöras per meddelande - högsta värdet" dataDxfId="790" dataCellStyle="Comma"/>
    <tableColumn id="8" xr3:uid="{166A0FD1-1C98-4B94-AD74-A234CF5CF89A}" name="Källa för frigjorda minuter" dataDxfId="789"/>
    <tableColumn id="7" xr3:uid="{240E9470-8ACD-442B-9016-348FB9E4F70E}" name="Kostnader som föväntas undvikas per meddelande - troligt värde" dataDxfId="788" dataCellStyle="Comma"/>
    <tableColumn id="6" xr3:uid="{2F9A3219-62EA-4223-8592-FDB7539178B6}" name="Kostnader som förväntas undvikas per meddelande - lägsta värde" dataDxfId="787" dataCellStyle="Comma"/>
    <tableColumn id="4" xr3:uid="{8D868AD4-296A-4531-A4EA-ABCBBC4EEA1B}" name="Kostnader som förväntas undvikas per meddelande - högsta värde" dataDxfId="786" dataCellStyle="Comma"/>
    <tableColumn id="9" xr3:uid="{D247E100-2BB0-48FE-BE4C-CEBF62F938C4}" name="Källa för kostnaderna" dataDxfId="785"/>
  </tableColumns>
  <tableStyleInfo name="Amanda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D46F571-68D5-4FA6-9417-713A11BC03BB}" name="Table4" displayName="Table4" ref="K20:Z74" totalsRowCount="1" headerRowDxfId="784" dataDxfId="783" tableBorderDxfId="782" headerRowCellStyle="Explanatory Text" dataCellStyle="Explanatory Text">
  <autoFilter ref="K20:Z73" xr:uid="{AD46F571-68D5-4FA6-9417-713A11BC03BB}"/>
  <tableColumns count="16">
    <tableColumn id="16" xr3:uid="{537C1425-7BE9-463D-A656-1D13B6EB794E}" name="Vår verksamhet" totalsRowLabel="Total" dataDxfId="781" totalsRowDxfId="780" dataCellStyle="Explanatory Text">
      <calculatedColumnFormula>Table6[[#This Row],[Vår verksamhet
(välj från de ni angett i fliken "Lista verksamheter")]]</calculatedColumnFormula>
    </tableColumn>
    <tableColumn id="1" xr3:uid="{C547680B-B682-4485-92B6-31BC626A5774}" name="Vår verksamhets organisation" dataDxfId="779" totalsRowDxfId="778" dataCellStyle="Explanatory Text"/>
    <tableColumn id="2" xr3:uid="{26200E58-053D-4CA5-9024-E6FAA9610E6E}" name="Motpartens organisation" dataDxfId="777" totalsRowDxfId="776" dataCellStyle="Explanatory Text"/>
    <tableColumn id="3" xr3:uid="{B4974028-71E5-4891-ADF6-597EF6C4B7A7}" name="Antal meddelanden som vi skickar per år i snitt" totalsRowFunction="sum" dataDxfId="775" totalsRowDxfId="774" dataCellStyle="Explanatory Text"/>
    <tableColumn id="4" xr3:uid="{AA0400D8-6E37-4079-B522-8DB20696393A}" name="Tidsåtgång per meddelande i snitt (min) -troligt värde" totalsRowFunction="sum" dataDxfId="773" totalsRowDxfId="772" dataCellStyle="Explanatory Text"/>
    <tableColumn id="5" xr3:uid="{A1425123-2092-4F6F-AF8A-2FBC647E0787}" name="Tidsåtgång per meddelande i snitt (min) - lägsta värde" totalsRowFunction="sum" dataDxfId="771" totalsRowDxfId="770" dataCellStyle="Explanatory Text"/>
    <tableColumn id="6" xr3:uid="{7E526F07-7294-434C-A8E6-94E982509BA1}" name="Tidsåtgång per meddelande i snitt (min) - högsta värde" totalsRowFunction="sum" dataDxfId="769" totalsRowDxfId="768" dataCellStyle="Explanatory Text"/>
    <tableColumn id="7" xr3:uid="{9B6490D1-41C4-454D-9B08-B727A28E0F37}" name="Frigjord tid per år i snitt (timmar) - troligt värde" totalsRowFunction="sum" dataDxfId="767" totalsRowDxfId="766" dataCellStyle="Explanatory Text"/>
    <tableColumn id="8" xr3:uid="{D21ED858-F285-4FCE-8CD8-93320897F1A3}" name="Frigjord tid per år i snitt (timmar) - lägsta värde" totalsRowFunction="sum" dataDxfId="765" totalsRowDxfId="764" dataCellStyle="Explanatory Text"/>
    <tableColumn id="9" xr3:uid="{99CBE526-563B-4502-8D2E-B4028111CD23}" name="Frigjord tid per år i snitt (timmar) - högsta värde" totalsRowFunction="sum" dataDxfId="763" totalsRowDxfId="762" dataCellStyle="Explanatory Text"/>
    <tableColumn id="10" xr3:uid="{6C8E4D85-0723-4261-B8A5-A2D0BC6F1BD6}" name="Sparade pengar per meddelande i snitt (kr) - troligt värde" totalsRowFunction="sum" dataDxfId="761" totalsRowDxfId="760" dataCellStyle="Explanatory Text"/>
    <tableColumn id="11" xr3:uid="{2C2F8881-66D2-4DB1-96B5-08563F2207D9}" name="Sparade pengar per meddelande i snitt (kr) lägsta värde" totalsRowFunction="sum" dataDxfId="759" totalsRowDxfId="758" dataCellStyle="Explanatory Text"/>
    <tableColumn id="12" xr3:uid="{46BA05FD-F4CC-47E6-B2DA-06016CF122DD}" name="Sparade pengar per meddelande i snitt (kr - högsta värde" totalsRowFunction="sum" dataDxfId="757" totalsRowDxfId="756" dataCellStyle="Explanatory Text"/>
    <tableColumn id="13" xr3:uid="{6A24834B-D40D-4811-8E87-C9AD663ADE33}" name="Sparade pengar per år (kr) - troligt värde" totalsRowFunction="sum" dataDxfId="755" totalsRowDxfId="754" dataCellStyle="Explanatory Text"/>
    <tableColumn id="14" xr3:uid="{D18E5B03-21E2-42DA-9F30-F85527E08B2D}" name="Sparade pengar per år (kr) - lägsta värde" totalsRowFunction="sum" dataDxfId="753" totalsRowDxfId="752" dataCellStyle="Explanatory Text"/>
    <tableColumn id="15" xr3:uid="{8C524619-4326-48CC-8363-58BE9237042B}" name="Sparade pengar per år (kr) - högsta värde" totalsRowFunction="sum" dataDxfId="751" totalsRowDxfId="750" dataCellStyle="Explanatory Text"/>
  </tableColumns>
  <tableStyleInfo name="Amanda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239D87-3015-4EAC-A770-CA08FA7DB78F}" name="Table6" displayName="Table6" ref="B20:H74" totalsRowShown="0" headerRowDxfId="749">
  <autoFilter ref="B20:H74" xr:uid="{E5239D87-3015-4EAC-A770-CA08FA7DB78F}"/>
  <tableColumns count="7">
    <tableColumn id="3" xr3:uid="{37A1D7E3-CE3C-4A34-9031-764B2913ED50}" name="Vår verksamhet_x000a_(välj från de ni angett i fliken &quot;Lista verksamheter&quot;)" dataDxfId="748"/>
    <tableColumn id="1" xr3:uid="{AE5ABC56-1A3D-4CA8-A3CF-D5007FE8CFE5}" name="Information som ska delas via Säker digital kommunikation"/>
    <tableColumn id="2" xr3:uid="{D27B8D1B-3B1B-4390-9EC0-98E04BAF6128}" name="Inkommande eller utgående"/>
    <tableColumn id="4" xr3:uid="{DA9AFA8C-2FF9-4589-8B78-966F2CD28725}" name="Motpart_x000a_(välj från de ni angett i fliken &quot;Lista verksamheter&quot;)"/>
    <tableColumn id="5" xr3:uid="{8BDC8DD3-100F-4AD0-859B-32632B291048}" name="Kanal som används mest"/>
    <tableColumn id="6" xr3:uid="{A178B6F6-4B43-4015-876F-8CDEBDE26D75}" name="Antal ärende per år i snitt"/>
    <tableColumn id="7" xr3:uid="{6FD6D4FE-3883-41BC-BE24-37FC42D2E9BE}" name="Antal kontakt-tillfällen per ärende (exempelvis antal brev som skickas eller tas emot för ett ärende)"/>
  </tableColumns>
  <tableStyleInfo name="Amanda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52D81F-7DD8-49B1-969C-AEE9F39763EF}" name="Nyttor" displayName="Nyttor" ref="B3:AB53" totalsRowCount="1" headerRowDxfId="506" dataDxfId="505" totalsRowDxfId="504">
  <autoFilter ref="B3:AB52" xr:uid="{EB52D81F-7DD8-49B1-969C-AEE9F39763EF}"/>
  <tableColumns count="27">
    <tableColumn id="2" xr3:uid="{D5CA3390-1609-42BC-A25B-3A5D9151E60B}" name="Nyttans namn" dataDxfId="503" totalsRowDxfId="502"/>
    <tableColumn id="3" xr3:uid="{ABC0A8FF-5E59-4CCB-84DC-59CDE1ACF386}" name="Intressent " dataDxfId="501" totalsRowDxfId="500"/>
    <tableColumn id="28" xr3:uid="{C58045DA-E94F-4AAE-82ED-3412A7C0004B}" name="Värderade" dataDxfId="499" totalsRowDxfId="498" dataCellStyle="Comma"/>
    <tableColumn id="4" xr3:uid="{879C4F61-64A4-4B5F-A972-7B61ADDFA6B5}" name="Nyttokategori" dataDxfId="497" totalsRowDxfId="496"/>
    <tableColumn id="5" xr3:uid="{939AB409-4D16-4563-9B69-22D61E938C21}" name="Troligt år 1" totalsRowFunction="sum" dataDxfId="495" totalsRowDxfId="494"/>
    <tableColumn id="6" xr3:uid="{45B07189-17D9-475A-ADDC-78BEAC647D58}" name="Troligt år 2" totalsRowFunction="sum" dataDxfId="493" totalsRowDxfId="492" dataCellStyle="Comma"/>
    <tableColumn id="7" xr3:uid="{CF2BC8BC-6240-4BB7-BED4-71AF3021BDE0}" name="Troligt år 3" totalsRowFunction="sum" dataDxfId="491" totalsRowDxfId="490" dataCellStyle="Comma"/>
    <tableColumn id="8" xr3:uid="{8D0D1223-646F-4C1B-9067-E7348031EF27}" name="Troligt år 4" totalsRowFunction="sum" dataDxfId="489" totalsRowDxfId="488" dataCellStyle="Comma"/>
    <tableColumn id="9" xr3:uid="{331E67E4-2BB9-4DF1-A587-AEC7ECD8C1EE}" name="Troligt år 5" totalsRowFunction="sum" dataDxfId="487" totalsRowDxfId="486" dataCellStyle="Comma"/>
    <tableColumn id="10" xr3:uid="{5B2E76DC-9EC6-4E56-A69A-BDF88E0EE6FA}" name="Troligt år 6" totalsRowFunction="sum" dataDxfId="485" totalsRowDxfId="484" dataCellStyle="Comma"/>
    <tableColumn id="11" xr3:uid="{614E7412-7FE3-4D80-9B04-3C7548A535A9}" name="Summa trolig" totalsRowFunction="sum" dataDxfId="483" totalsRowDxfId="482" dataCellStyle="Comma">
      <calculatedColumnFormula>SUM(Nyttor[[#This Row],[Troligt år 1]:[Troligt år 6]])</calculatedColumnFormula>
    </tableColumn>
    <tableColumn id="12" xr3:uid="{7CD95842-E5A3-4991-8578-5BFC4BF5EA63}" name="Osäkerhet" totalsRowFunction="sum" dataDxfId="481" totalsRowDxfId="480" dataCellStyle="Comma">
      <calculatedColumnFormula>IFERROR((Nyttor[[#This Row],[Summa max]]-Nyttor[[#This Row],[Summa min]]),0)</calculatedColumnFormula>
    </tableColumn>
    <tableColumn id="13" xr3:uid="{5F6DB35C-5ABF-4920-9003-BD0766BCAAB7}" name="Min år 1" totalsRowFunction="sum" dataDxfId="479" totalsRowDxfId="478" dataCellStyle="Comma"/>
    <tableColumn id="14" xr3:uid="{87415A1D-E0A9-4DD8-812E-D7BACA462F42}" name="Min år 2" totalsRowFunction="sum" dataDxfId="477" totalsRowDxfId="476" dataCellStyle="Comma"/>
    <tableColumn id="15" xr3:uid="{47815B39-AC51-4B8E-947E-5514BB5A3EEE}" name="Min år 3" totalsRowFunction="sum" dataDxfId="475" totalsRowDxfId="474" dataCellStyle="Comma"/>
    <tableColumn id="16" xr3:uid="{6F9B20D6-EB6C-4E23-A627-3A9B9C732E07}" name="Min år 4" totalsRowFunction="sum" dataDxfId="473" totalsRowDxfId="472" dataCellStyle="Comma"/>
    <tableColumn id="17" xr3:uid="{E7B70B52-EF3A-4DA1-AA16-850628A3E0DA}" name="Min år 5" totalsRowFunction="sum" dataDxfId="471" totalsRowDxfId="470" dataCellStyle="Comma"/>
    <tableColumn id="18" xr3:uid="{4F908FF5-1525-4D31-80FF-2872CFB10FB0}" name="Min år 6" totalsRowFunction="sum" dataDxfId="469" totalsRowDxfId="468" dataCellStyle="Comma"/>
    <tableColumn id="19" xr3:uid="{4E6AE14C-521B-4C9E-A22C-8D5CDB68581B}" name="Summa min" totalsRowFunction="sum" dataDxfId="467" totalsRowDxfId="466" dataCellStyle="Comma">
      <calculatedColumnFormula>SUM(Nyttor[[#This Row],[Min år 1]:[Min år 6]])</calculatedColumnFormula>
    </tableColumn>
    <tableColumn id="20" xr3:uid="{602A9302-358F-4444-BAF2-188A7FBE06EC}" name="Max år 1" dataDxfId="465" totalsRowDxfId="464" dataCellStyle="Comma"/>
    <tableColumn id="21" xr3:uid="{55269D40-C83D-4B5D-8817-1E7C835EEE83}" name="Max år 2" dataDxfId="463" totalsRowDxfId="462" dataCellStyle="Comma"/>
    <tableColumn id="22" xr3:uid="{C2FE398E-A821-4010-9244-856D1EFA9665}" name="Max år 3" dataDxfId="461" totalsRowDxfId="460" dataCellStyle="Comma"/>
    <tableColumn id="23" xr3:uid="{2BB452DC-E9C9-4C92-8CC9-7F019313D400}" name="Max år 4" dataDxfId="459" totalsRowDxfId="458" dataCellStyle="Comma"/>
    <tableColumn id="24" xr3:uid="{88A46EAA-122F-499D-B7A7-7BC0CD7D06DE}" name="Max år 5" dataDxfId="457" totalsRowDxfId="456" dataCellStyle="Comma"/>
    <tableColumn id="25" xr3:uid="{F7DB0DEC-D610-4398-A157-5CDBCE956402}" name="Max år 6" dataDxfId="455" totalsRowDxfId="454" dataCellStyle="Comma"/>
    <tableColumn id="26" xr3:uid="{9F38F59D-79BA-4CAE-A294-476DD00A1B9D}" name="Summa max" totalsRowFunction="sum" dataDxfId="453" totalsRowDxfId="452" dataCellStyle="Comma">
      <calculatedColumnFormula>SUM(Nyttor[[#This Row],[Max år 1]:[Max år 6]])</calculatedColumnFormula>
    </tableColumn>
    <tableColumn id="27" xr3:uid="{76826EF9-C2AE-43AD-9CDE-DB3F5547F296}" name="ID" dataDxfId="451" totalsRowDxfId="450" dataCellStyle="Comma"/>
  </tableColumns>
  <tableStyleInfo name="Amanda 2"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4127DD-8C05-4F7C-8F5C-2557A6A5885D}" name="Kostnader" displayName="Kostnader" ref="B3:AB53" totalsRowCount="1" headerRowDxfId="449" dataDxfId="448" totalsRowDxfId="447">
  <autoFilter ref="B3:AB52" xr:uid="{DB4127DD-8C05-4F7C-8F5C-2557A6A5885D}"/>
  <tableColumns count="27">
    <tableColumn id="2" xr3:uid="{E9D85335-37B8-4ED3-8EFC-A19250D4CCCA}" name="Kostnadens namn" dataDxfId="446" totalsRowDxfId="445"/>
    <tableColumn id="3" xr3:uid="{E0B64450-E894-497E-B4B3-6FBD127064E7}" name="Intressent " dataDxfId="444" totalsRowDxfId="443"/>
    <tableColumn id="28" xr3:uid="{8F71B90A-5FF9-4EB8-B952-5D72260B187F}" name="Värderade" dataDxfId="442" totalsRowDxfId="441" dataCellStyle="Comma">
      <calculatedColumnFormula>IF(Kostnader[[#This Row],[Summa trolig]]&gt;0,"Värderad",0)</calculatedColumnFormula>
    </tableColumn>
    <tableColumn id="4" xr3:uid="{F3102950-B14C-4815-9541-578579055B1B}" name="Kostnadskategori" dataDxfId="440" totalsRowDxfId="439"/>
    <tableColumn id="5" xr3:uid="{41EBC55E-56CF-4AB0-9242-6532CC4E7CB5}" name="Troligt år 1" totalsRowFunction="sum" dataDxfId="438" totalsRowDxfId="437"/>
    <tableColumn id="6" xr3:uid="{A329F757-ACEB-4D70-874E-C351F3F02D54}" name="Troligt år 2" totalsRowFunction="sum" dataDxfId="436" totalsRowDxfId="435" dataCellStyle="Comma"/>
    <tableColumn id="7" xr3:uid="{8D69ED7D-08E5-4A26-B3F8-9059ADEE181E}" name="Troligt år 3" totalsRowFunction="sum" dataDxfId="434" totalsRowDxfId="433" dataCellStyle="Comma"/>
    <tableColumn id="8" xr3:uid="{32212E01-9481-483B-A395-97A5746DA06E}" name="Troligt år 4" totalsRowFunction="sum" dataDxfId="432" totalsRowDxfId="431" dataCellStyle="Comma"/>
    <tableColumn id="9" xr3:uid="{C7A1CC2C-E9D5-4A82-8C78-E1D9E1C5FC5C}" name="Troligt år 5" totalsRowFunction="sum" dataDxfId="430" totalsRowDxfId="429" dataCellStyle="Comma"/>
    <tableColumn id="10" xr3:uid="{7B06742C-32C0-42A1-A104-8BDE1A98A1AC}" name="Troligt år 6" totalsRowFunction="sum" dataDxfId="428" totalsRowDxfId="427" dataCellStyle="Comma"/>
    <tableColumn id="11" xr3:uid="{089FA8F7-4535-459C-940F-73FC0E7E1129}" name="Summa trolig" totalsRowFunction="sum" dataDxfId="426" totalsRowDxfId="425" dataCellStyle="Comma">
      <calculatedColumnFormula>SUM(Kostnader[[#This Row],[Troligt år 1]:[Troligt år 6]])</calculatedColumnFormula>
    </tableColumn>
    <tableColumn id="12" xr3:uid="{7204DC7B-7F78-49AD-BD87-4956C8526068}" name="Osäkerhet" totalsRowFunction="sum" dataDxfId="424" totalsRowDxfId="423" dataCellStyle="Comma">
      <calculatedColumnFormula>Kostnader[[#This Row],[Summa max]]-Kostnader[[#This Row],[Summa min]]</calculatedColumnFormula>
    </tableColumn>
    <tableColumn id="13" xr3:uid="{8F084D8A-D816-44E6-8511-47D020189E47}" name="Min år 1" totalsRowFunction="sum" dataDxfId="422" totalsRowDxfId="421" dataCellStyle="Comma"/>
    <tableColumn id="14" xr3:uid="{9E5C1661-8F51-428F-83A1-445460889175}" name="Min år 2" totalsRowFunction="sum" dataDxfId="420" totalsRowDxfId="419" dataCellStyle="Comma"/>
    <tableColumn id="15" xr3:uid="{37CD2483-4BA2-416E-8910-4C8AD7FD9720}" name="Min år 3" totalsRowFunction="sum" dataDxfId="418" totalsRowDxfId="417" dataCellStyle="Comma"/>
    <tableColumn id="16" xr3:uid="{FE82A237-7CBD-4A81-B127-83FF511028BD}" name="Min år 4" totalsRowFunction="sum" dataDxfId="416" totalsRowDxfId="415" dataCellStyle="Comma"/>
    <tableColumn id="17" xr3:uid="{C96B9E50-F57F-4585-B17F-1959EEB94608}" name="Min år 5" totalsRowFunction="sum" dataDxfId="414" totalsRowDxfId="413" dataCellStyle="Comma"/>
    <tableColumn id="18" xr3:uid="{FBF984E7-396E-48C9-AD9A-76DE65937F57}" name="Min år 6" totalsRowFunction="sum" dataDxfId="412" totalsRowDxfId="411" dataCellStyle="Comma"/>
    <tableColumn id="19" xr3:uid="{7853176F-F9CF-4B93-8502-152C5BAC8403}" name="Summa min" totalsRowFunction="sum" dataDxfId="410" totalsRowDxfId="409" dataCellStyle="Comma">
      <calculatedColumnFormula>SUM(Kostnader[[#This Row],[Min år 1]:[Min år 6]])</calculatedColumnFormula>
    </tableColumn>
    <tableColumn id="20" xr3:uid="{77CEE371-96D2-4290-8A7B-05BB9A73D1FC}" name="Max år 1" dataDxfId="408" totalsRowDxfId="407" dataCellStyle="Comma"/>
    <tableColumn id="21" xr3:uid="{444D2730-76F3-4E0B-9405-1671CE4027FB}" name="Max år 2" dataDxfId="406" totalsRowDxfId="405" dataCellStyle="Comma"/>
    <tableColumn id="22" xr3:uid="{036040C0-9794-4CED-961D-93A7A858A22D}" name="Max år 3" dataDxfId="404" totalsRowDxfId="403" dataCellStyle="Comma"/>
    <tableColumn id="23" xr3:uid="{9C7481D9-5C74-4CBA-BF97-A0515877A7CF}" name="Max år 4" dataDxfId="402" totalsRowDxfId="401" dataCellStyle="Comma"/>
    <tableColumn id="24" xr3:uid="{892A4EAE-2567-49EE-8794-124C78AAB4B9}" name="Max år 5" dataDxfId="400" totalsRowDxfId="399" dataCellStyle="Comma"/>
    <tableColumn id="25" xr3:uid="{8BBFA64A-9036-4531-A5DB-5068DB2DB421}" name="Max år 6" dataDxfId="398" totalsRowDxfId="397" dataCellStyle="Comma"/>
    <tableColumn id="26" xr3:uid="{C31E295D-F768-4DDA-A7B5-52C0E4BA5757}" name="Summa max" totalsRowFunction="sum" dataDxfId="396" totalsRowDxfId="395" dataCellStyle="Comma">
      <calculatedColumnFormula>SUM(Kostnader[[#This Row],[Max år 1]:[Max år 6]])</calculatedColumnFormula>
    </tableColumn>
    <tableColumn id="27" xr3:uid="{3408BA7E-909F-4A1A-A574-3651E5025953}" name="ID" dataDxfId="394" totalsRowDxfId="393" dataCellStyle="Comma"/>
  </tableColumns>
  <tableStyleInfo name="Amanda 2" showFirstColumn="0" showLastColumn="0" showRowStripes="1" showColumnStripes="1"/>
</table>
</file>

<file path=xl/theme/theme1.xml><?xml version="1.0" encoding="utf-8"?>
<a:theme xmlns:a="http://schemas.openxmlformats.org/drawingml/2006/main" name="Inera tema">
  <a:themeElements>
    <a:clrScheme name="Inera Färg">
      <a:dk1>
        <a:srgbClr val="353636"/>
      </a:dk1>
      <a:lt1>
        <a:sysClr val="window" lastClr="FFFFFF"/>
      </a:lt1>
      <a:dk2>
        <a:srgbClr val="7E2A4C"/>
      </a:dk2>
      <a:lt2>
        <a:srgbClr val="F9F6F1"/>
      </a:lt2>
      <a:accent1>
        <a:srgbClr val="A33662"/>
      </a:accent1>
      <a:accent2>
        <a:srgbClr val="E7DAC5"/>
      </a:accent2>
      <a:accent3>
        <a:srgbClr val="305A47"/>
      </a:accent3>
      <a:accent4>
        <a:srgbClr val="AFD4C4"/>
      </a:accent4>
      <a:accent5>
        <a:srgbClr val="0CB0C6"/>
      </a:accent5>
      <a:accent6>
        <a:srgbClr val="FF9517"/>
      </a:accent6>
      <a:hlink>
        <a:srgbClr val="4AE0F4"/>
      </a:hlink>
      <a:folHlink>
        <a:srgbClr val="FFC075"/>
      </a:folHlink>
    </a:clrScheme>
    <a:fontScheme name="All4Labels_Exce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6" dT="2021-03-25T08:22:43.36" personId="{9588D1FF-0CCF-42AB-96C8-1FA35CC20CBE}" id="{0D589204-F7BE-4E07-9F70-8DB77B79F76F}">
    <text>Skriv namnet på er organisation. Ni kommer kunna gå in på större detaljnivå på nästa flik.</text>
  </threadedComment>
  <threadedComment ref="D20" dT="2021-03-25T08:58:44.26" personId="{9588D1FF-0CCF-42AB-96C8-1FA35CC20CBE}" id="{3C97A160-DA87-4A29-8244-E913E9D804E6}">
    <text>Ange det värde som är mest sannolikt här.</text>
  </threadedComment>
  <threadedComment ref="E20" dT="2021-03-25T09:00:01.14" personId="{9588D1FF-0CCF-42AB-96C8-1FA35CC20CBE}" id="{B98341EA-81FF-402C-9A6F-1ED1144FC25D}">
    <text>Om du är säker på det troliga värdet, kan du använda samma värde här. Men om det är sannolikt att det finns värden som skulle ge en lägre nytta, kan du ange dem här.</text>
  </threadedComment>
  <threadedComment ref="F20" dT="2021-03-25T09:01:04.16" personId="{9588D1FF-0CCF-42AB-96C8-1FA35CC20CBE}" id="{296C3255-49BA-4EBE-921E-56000395F97F}">
    <text>Om du är säker på det troliga värdet, kan du använda samma värde här. Men om det är sannolikt att det finns värden som skulle ge en högre nytta, kan du ange dem här.</text>
  </threadedComment>
  <threadedComment ref="G20" dT="2021-03-25T09:01:24.86" personId="{9588D1FF-0CCF-42AB-96C8-1FA35CC20CBE}" id="{4FD9F0BA-33D9-4669-9ED6-2A445240DFD5}">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G23" dT="2023-01-17T23:45:31.14" personId="{9588D1FF-0CCF-42AB-96C8-1FA35CC20CBE}" id="{405A35C6-7D97-4DCB-9F19-0F3F883F1D6F}">
    <text>Kostnad för arbetsgivaren, det vill säga månadslön + sociala avgifter. 
Lönen utgår från biståndshandläggare. Andra grupper som läkare, rektorer, sjuksköterskor har högre löner än biståndshandläggare, så vi räknar lågt här.</text>
  </threadedComment>
  <threadedComment ref="G24" dT="2023-01-17T23:46:11.51" personId="{9588D1FF-0CCF-42AB-96C8-1FA35CC20CBE}" id="{10B60C2C-9155-4A72-A6B0-CE459DC8E930}">
    <text>Delat på uppskattat antal arbetstimmar/månad</text>
  </threadedComment>
  <threadedComment ref="C29" dT="2022-06-29T20:02:15.12" personId="{9588D1FF-0CCF-42AB-96C8-1FA35CC20CBE}" id="{886F68CC-C154-4361-AC66-34D4E50DDACA}">
    <text>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ext>
  </threadedComment>
  <threadedComment ref="C32" dT="2021-03-25T08:22:43.36" personId="{9588D1FF-0CCF-42AB-96C8-1FA35CC20CBE}" id="{15D52CC7-97AD-4453-BEB8-08AFBD0C4D2C}">
    <text>Vi har identifierat intressenter som på en övergripande nivå bär nyttor och kostnader. På nästa flik får ni gå ner mer i detalj.</text>
  </threadedComment>
</ThreadedComments>
</file>

<file path=xl/threadedComments/threadedComment2.xml><?xml version="1.0" encoding="utf-8"?>
<ThreadedComments xmlns="http://schemas.microsoft.com/office/spreadsheetml/2018/threadedcomments" xmlns:x="http://schemas.openxmlformats.org/spreadsheetml/2006/main">
  <threadedComment ref="C6" dT="2023-02-17T09:25:39.19" personId="{9588D1FF-0CCF-42AB-96C8-1FA35CC20CBE}" id="{3ABD0C5E-ACE2-4765-B8A7-C4AE4D1CBFD4}">
    <text>Fyll i vilken organisation som verksamheten tillhör. Ni kan lägga er på en hög nivå, "Myndighet,", "Extern aktör", "Region" eller liknande.</text>
  </threadedComment>
  <threadedComment ref="D6" dT="2023-02-17T09:24:34.13" personId="{9588D1FF-0CCF-42AB-96C8-1FA35CC20CBE}" id="{734C90DB-4519-47F0-88EA-AFD5ED360326}">
    <text>Om ni anger antal medarbetare för de verksamheter som ingår i er organisation, kan ni få olika nyckeltal, exempelvis kostnad per medarbetare och frigjord tid per medarbetare i resultatet.</text>
  </threadedComment>
</ThreadedComments>
</file>

<file path=xl/threadedComments/threadedComment3.xml><?xml version="1.0" encoding="utf-8"?>
<ThreadedComments xmlns="http://schemas.microsoft.com/office/spreadsheetml/2018/threadedcomments" xmlns:x="http://schemas.openxmlformats.org/spreadsheetml/2006/main">
  <threadedComment ref="F6" dT="2023-02-15T09:59:24.16" personId="{9588D1FF-0CCF-42AB-96C8-1FA35CC20CBE}" id="{B8F693F8-FB9D-4EB4-8C60-96C9652F919F}">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6" dT="2023-01-17T21:26:57.72" personId="{9588D1FF-0CCF-42AB-96C8-1FA35CC20CBE}" id="{91E80C18-2AB7-4EE1-B48F-E57563B5E746}">
    <text>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ext>
  </threadedComment>
  <threadedComment ref="F7" dT="2023-02-15T09:59:24.16" personId="{9588D1FF-0CCF-42AB-96C8-1FA35CC20CBE}" id="{EC8814DA-5ACC-4289-9490-72EAEE242713}">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7" dT="2022-12-07T14:09:37.23" personId="{9588D1FF-0CCF-42AB-96C8-1FA35CC20CBE}" id="{5E8F93ED-57EF-4F9B-AC7B-D32ACD0F1A56}">
    <text>Prisexempel från en utskriftsleverantör: utskrift, kuvert, papper och porto.</text>
  </threadedComment>
  <threadedComment ref="F8" dT="2023-02-15T09:59:24.16" personId="{9588D1FF-0CCF-42AB-96C8-1FA35CC20CBE}" id="{67E98762-3B88-4726-BE26-30ECC9662DA9}">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8" dT="2022-12-07T14:16:34.06" personId="{9588D1FF-0CCF-42AB-96C8-1FA35CC20CBE}" id="{F466FE74-C06A-4D5C-B77B-C394B97F9925}">
    <text>Rekommenderade brev går utifrån vikt. Enligt postnord för företagskunder: upp till 50 gram upp till 77 kr. Vissa ärenden är många papper, kanske upp till 500 gram: 142 kr.</text>
  </threadedComment>
  <threadedComment ref="F9" dT="2023-02-15T09:59:24.16" personId="{9588D1FF-0CCF-42AB-96C8-1FA35CC20CBE}" id="{E470D495-C4B7-41A2-9FE1-EAC4DE06E22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9" dT="2023-01-17T21:30:02.41" personId="{9588D1FF-0CCF-42AB-96C8-1FA35CC20CBE}" id="{220D2D22-6C96-486B-80F9-7FE57A85B12B}">
    <text>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ext>
  </threadedComment>
  <threadedComment ref="F10" dT="2023-02-15T09:59:24.16" personId="{9588D1FF-0CCF-42AB-96C8-1FA35CC20CBE}" id="{20B3EF0F-B21A-42D2-A3E4-50F73ECB5F37}">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0" dT="2022-12-07T14:16:51.76" personId="{9588D1FF-0CCF-42AB-96C8-1FA35CC20CBE}" id="{6F3E74D0-A0C1-4F08-8181-2E559F834C76}">
    <text>Kostnaden för säker e-post kan variera. Det kan handla om en liceskostnad eller en tickkostnad. Vi tror att den är låg.</text>
  </threadedComment>
  <threadedComment ref="F11" dT="2023-02-15T09:59:24.16" personId="{9588D1FF-0CCF-42AB-96C8-1FA35CC20CBE}" id="{7483A3FB-E804-4671-9E40-3127F9CFF15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1" dT="2023-01-17T21:33:03.51" personId="{9588D1FF-0CCF-42AB-96C8-1FA35CC20CBE}" id="{13FE7900-2272-4639-8257-5A66CA8C52AD}">
    <text>Vi vet inte vad ett telefonsamtal kan kosta, men det är sannolikt inte mycket.</text>
  </threadedComment>
  <threadedComment ref="H21" dT="2023-01-18T12:41:50.58" personId="{9588D1FF-0CCF-42AB-96C8-1FA35CC20CBE}" id="{DFC08453-C9DF-4D3C-9A26-21B2BF03FA19}">
    <text>Uppskattad tid för fax: 10 minuter</text>
  </threadedComment>
  <threadedComment ref="E23" dT="2023-01-18T12:47:08.43" personId="{9588D1FF-0CCF-42AB-96C8-1FA35CC20CBE}" id="{C94ED770-E178-4F74-B554-2831A1A43E91}">
    <text>Kriminalvården
Familjerätten
Andra kommuner</text>
  </threadedComment>
  <threadedComment ref="G25" dT="2023-01-18T12:59:16.10" personId="{9588D1FF-0CCF-42AB-96C8-1FA35CC20CBE}" id="{AC3C9066-D0F4-4162-B249-11E738DBCC64}">
    <text>5 minuter att skriva ut, 5 minuter att motringa = 10 minuter</text>
  </threadedComment>
  <threadedComment ref="H26" dT="2023-01-18T13:07:32.32" personId="{9588D1FF-0CCF-42AB-96C8-1FA35CC20CBE}" id="{8E9BC8F0-94A9-427A-85D8-1A687B177402}">
    <text>Faxa och sedan ringa</text>
  </threadedComment>
  <threadedComment ref="G30" dT="2023-01-18T13:19:35.24" personId="{9588D1FF-0CCF-42AB-96C8-1FA35CC20CBE}" id="{7BABA48D-8AE7-4BEE-ABCD-9C86BF24E3C0}">
    <text>Totalt 1254 utredningar per år, vissa skickas till alla och andra skickas bara till en. Vi har räknat med att varje skickas till bara en mottagare.</text>
  </threadedComment>
  <threadedComment ref="H30" dT="2023-01-18T13:20:17.56" personId="{9588D1FF-0CCF-42AB-96C8-1FA35CC20CBE}" id="{13FB6755-F212-44E6-A676-B19436CE5AE0}">
    <text>Skickar ut och tar emot</text>
  </threadedComment>
  <threadedComment ref="H38" dT="2023-01-18T13:25:33.60" personId="{9588D1FF-0CCF-42AB-96C8-1FA35CC20CBE}" id="{E353A26C-74E6-41D2-8C51-7B47506FF7EF}">
    <text>När vi skickar med fax motringer vi.</text>
  </threadedComment>
</ThreadedComments>
</file>

<file path=xl/threadedComments/threadedComment4.xml><?xml version="1.0" encoding="utf-8"?>
<ThreadedComments xmlns="http://schemas.microsoft.com/office/spreadsheetml/2018/threadedcomments" xmlns:x="http://schemas.openxmlformats.org/spreadsheetml/2006/main">
  <threadedComment ref="D8" dT="2021-03-25T08:58:44.26" personId="{9588D1FF-0CCF-42AB-96C8-1FA35CC20CBE}" id="{2EC8451B-C7C7-4D6F-96CA-BB271A4E906A}">
    <text>Ange det värde som är mest sannolikt här.</text>
  </threadedComment>
  <threadedComment ref="E8" dT="2021-03-25T09:00:01.14" personId="{9588D1FF-0CCF-42AB-96C8-1FA35CC20CBE}" id="{520193D1-48AF-4F69-9DB0-1BF697E4761F}">
    <text>Om du är säker på det troliga värdet, kan du använda samma värde här. Men om det är sannolikt att det finns värden som skulle ge en lägre kostnad, kan du ange dem här.</text>
  </threadedComment>
  <threadedComment ref="F8" dT="2021-03-25T09:01:04.16" personId="{9588D1FF-0CCF-42AB-96C8-1FA35CC20CBE}" id="{2B967448-B141-4922-862F-04EE51BC8DAC}">
    <text>Om du är säker på det troliga värdet, kan du använda samma värde här. Men om det är sannolikt att det finns värden som skulle bidra till en högre kostnad, kan du ange dem här.</text>
  </threadedComment>
</ThreadedComments>
</file>

<file path=xl/threadedComments/threadedComment5.xml><?xml version="1.0" encoding="utf-8"?>
<ThreadedComments xmlns="http://schemas.microsoft.com/office/spreadsheetml/2018/threadedcomments" xmlns:x="http://schemas.openxmlformats.org/spreadsheetml/2006/main">
  <threadedComment ref="C5" dT="2021-03-25T08:58:44.26" personId="{9588D1FF-0CCF-42AB-96C8-1FA35CC20CBE}" id="{EC536D2C-3969-44AD-B46E-E4723FCE8096}">
    <text>Ange det värde som är mest sannolikt här.</text>
  </threadedComment>
  <threadedComment ref="D5" dT="2021-03-25T09:00:01.14" personId="{9588D1FF-0CCF-42AB-96C8-1FA35CC20CBE}" id="{70106D13-531D-41C7-8B67-C6E5FEF801C6}">
    <text>Om du är säker på det troliga värdet, kan du använda samma värde här. Men om det är sannolikt att det finns värden som skulle ge en lägre nytta, kan du ange dem här.</text>
  </threadedComment>
  <threadedComment ref="E5" dT="2021-03-25T09:01:04.16" personId="{9588D1FF-0CCF-42AB-96C8-1FA35CC20CBE}" id="{1257CF78-AD9C-4318-BE18-9A48F304A3D7}">
    <text>Om du är säker på det troliga värdet, kan du använda samma värde här. Men om det är sannolikt att det finns värden som skulle ge en högre nytta, kan du ange dem här.</text>
  </threadedComment>
  <threadedComment ref="F5" dT="2021-03-25T09:01:24.86" personId="{9588D1FF-0CCF-42AB-96C8-1FA35CC20CBE}" id="{6B901EAB-EB1C-4800-9151-F4B411408DD2}">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F7" dT="2023-01-17T23:45:31.14" personId="{9588D1FF-0CCF-42AB-96C8-1FA35CC20CBE}" id="{CFF09E28-D4B3-4AB4-8BF4-706855BB23EE}">
    <text>Andra grupper som läkare, rektorer, sjuksköterskor har högre löner än biståndshandläggare, så vi räknar lågt här.</text>
  </threadedComment>
  <threadedComment ref="F8" dT="2023-01-17T23:46:11.51" personId="{9588D1FF-0CCF-42AB-96C8-1FA35CC20CBE}" id="{89AA46CB-D011-4C85-AB5B-B6EFFFECCE51}">
    <text>Delat på uppskattat antal arbetstimmar/månad</text>
  </threadedComment>
  <threadedComment ref="C23" dT="2021-03-25T08:58:44.26" personId="{9588D1FF-0CCF-42AB-96C8-1FA35CC20CBE}" id="{A2093EC2-F3F7-4E69-8D7D-9504A2419E0C}">
    <text>Ange det värde som är mest sannolikt här.</text>
  </threadedComment>
  <threadedComment ref="D23" dT="2021-03-25T09:00:01.14" personId="{9588D1FF-0CCF-42AB-96C8-1FA35CC20CBE}" id="{401E0804-2E1D-430F-82FC-6F989DCBD596}">
    <text>Om du är säker på det troliga värdet, kan du använda samma värde här. Men om det är sannolikt att det finns värden som skulle ge en lägre nytta, kan du ange dem här.</text>
  </threadedComment>
  <threadedComment ref="E23" dT="2021-03-25T09:01:04.16" personId="{9588D1FF-0CCF-42AB-96C8-1FA35CC20CBE}" id="{C9FCF417-462E-44F7-9324-BC1360A949CE}">
    <text>Om du är säker på det troliga värdet, kan du använda samma värde här. Men om det är sannolikt att det finns värden som skulle ge en högre nytta, kan du ange dem här.</text>
  </threadedComment>
  <threadedComment ref="F23" dT="2021-03-25T09:01:24.86" personId="{9588D1FF-0CCF-42AB-96C8-1FA35CC20CBE}" id="{C519B56D-A21E-43ED-B260-3A82FEA4DF60}">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5" dT="2021-03-25T09:04:47.36" personId="{9588D1FF-0CCF-42AB-96C8-1FA35CC20CBE}" id="{1BD7AF9E-277A-4F0F-8894-2A27CF4E4D39}">
    <text>I fälten till höger anger du den årliga nyttan i SEK som du räknat fram med hjälp av tabellen.</text>
  </threadedComment>
  <threadedComment ref="I35" dT="2022-11-24T12:03:38.86" personId="{9588D1FF-0CCF-42AB-96C8-1FA35CC20CBE}" id="{67912A32-600F-43C8-8B8A-6600C6DD8C73}">
    <text>TIPS! Om nyttan inte infaller varje år, kan du ta bort nyttan från de år som den inte infaller (radera helt enkelt siffrorna från de fälten).
Om nyttan bara infaller delvis ett visst år, kan du exempelvis halvera den för det året genom att skriva en formel i fältet.</text>
  </threadedComment>
  <threadedComment ref="O35" dT="2021-03-25T08:49:14.96" personId="{9588D1FF-0CCF-42AB-96C8-1FA35CC20CBE}" id="{78AF656C-7269-4AEF-892F-AA8694D67BA7}">
    <text>Nyttan summeras automatiskt för troligt, min och max-värdena.</text>
  </threadedComment>
  <threadedComment ref="H36"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H37"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H38"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B58" dT="2021-03-25T09:04:47.36" personId="{9588D1FF-0CCF-42AB-96C8-1FA35CC20CBE}" id="{7E43F763-D51B-4553-A13B-626F95899061}">
    <text>I fälten till höger anger du den årliga nyttan i SEK som du räknat fram med hjälp av tabellen.</text>
  </threadedComment>
  <threadedComment ref="B80" dT="2021-03-25T09:04:47.36" personId="{9588D1FF-0CCF-42AB-96C8-1FA35CC20CBE}" id="{D8828C6A-2848-47A1-AC0F-DD581EAFACC4}">
    <text>I fälten till höger anger du den årliga nyttan i SEK som du räknat fram med hjälp av tabellen.</text>
  </threadedComment>
  <threadedComment ref="B103" dT="2021-03-25T09:04:47.36" personId="{9588D1FF-0CCF-42AB-96C8-1FA35CC20CBE}" id="{51C29AEB-E840-4C64-9FD6-B6338BA47DF1}">
    <text>I fälten till höger anger du den årliga nyttan i SEK som du räknat fram med hjälp av tabellen.</text>
  </threadedComment>
  <threadedComment ref="B126" dT="2021-03-25T09:04:47.36" personId="{9588D1FF-0CCF-42AB-96C8-1FA35CC20CBE}" id="{4B5A87BC-E63D-402B-B9E3-DA3CA9F36543}">
    <text>I fälten till höger anger du den årliga nyttan i SEK som du räknat fram med hjälp av tabellen.</text>
  </threadedComment>
  <threadedComment ref="B149" dT="2021-03-25T09:04:47.36" personId="{9588D1FF-0CCF-42AB-96C8-1FA35CC20CBE}" id="{96DE7A78-6108-41F8-A1C3-3EDB1743313E}">
    <text>I fälten till höger anger du den årliga nyttan i SEK som du räknat fram med hjälp av tabellen.</text>
  </threadedComment>
  <threadedComment ref="B172" dT="2021-03-25T09:04:47.36" personId="{9588D1FF-0CCF-42AB-96C8-1FA35CC20CBE}" id="{C821DD92-038F-468C-BB2A-AE3AB1E33EF7}">
    <text>I fälten till höger anger du den årliga nyttan i SEK som du räknat fram med hjälp av tabellen.</text>
  </threadedComment>
  <threadedComment ref="B195" dT="2021-03-25T09:04:47.36" personId="{9588D1FF-0CCF-42AB-96C8-1FA35CC20CBE}" id="{645A94A1-527F-436B-A903-67002AF924D9}">
    <text>I fälten till höger anger du den årliga nyttan i SEK som du räknat fram med hjälp av tabellen.</text>
  </threadedComment>
  <threadedComment ref="E224" dT="2022-08-09T08:07:10.32" personId="{9588D1FF-0CCF-42AB-96C8-1FA35CC20CBE}" id="{CF2B8E76-13CA-4952-812E-2AF4E19CE105}">
    <text>I den här sektionen kan du först räkna ut nyttan på totalen, och sedan fördela ut den per intressent. Det sparar mycket tid om många intressenter får samma typ av nytta. Ett exempel är minskat produktionsbortfall, som tillfaller både invånare, arbetsgivare och staten.</text>
  </threadedComment>
  <threadedComment ref="C245" dT="2022-08-09T08:07:29.76" personId="{9588D1FF-0CCF-42AB-96C8-1FA35CC20CBE}" id="{07B5691F-6783-4E04-9D10-6E998F55CA7A}">
    <text>Här kan du ange hur stor andel av nyttan som tillfaller varje intressent.</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3-25T08:58:44.26" personId="{9588D1FF-0CCF-42AB-96C8-1FA35CC20CBE}" id="{7F1EF848-A0A7-424A-AD6A-31D009BC5CC5}">
    <text>Ange det värde som är mest sannolikt här.</text>
  </threadedComment>
  <threadedComment ref="D4" dT="2021-03-25T09:00:01.14" personId="{9588D1FF-0CCF-42AB-96C8-1FA35CC20CBE}" id="{426A1F67-034B-413B-B66E-BC3BC8945E9E}">
    <text>Om du är säker på det troliga värdet, kan du använda samma värde här. Men om det är sannolikt att det finns värden som skulle ge en lägre kostnad, kan du ange dem här.</text>
  </threadedComment>
  <threadedComment ref="E4" dT="2021-03-25T09:01:04.16" personId="{9588D1FF-0CCF-42AB-96C8-1FA35CC20CBE}" id="{48A7D7CE-35DC-42AA-A394-7D94225C7C3C}">
    <text>Om du är säker på det troliga värdet, kan du använda samma värde här. Men om det är sannolikt att det finns värden som skulle bidra till en högre kostnad, kan du ange dem här.</text>
  </threadedComment>
  <threadedComment ref="F4" dT="2021-03-25T09:01:24.86" personId="{9588D1FF-0CCF-42AB-96C8-1FA35CC20CBE}" id="{B237EDB3-D8EF-4C10-BCA9-AB45D89AF5FA}">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C21" dT="2021-03-25T08:58:44.26" personId="{9588D1FF-0CCF-42AB-96C8-1FA35CC20CBE}" id="{B4AD771F-A9FC-4D5B-8A65-A639187A477F}">
    <text>Ange det värde som är mest sannolikt här.</text>
  </threadedComment>
  <threadedComment ref="D21" dT="2021-03-25T09:00:01.14" personId="{9588D1FF-0CCF-42AB-96C8-1FA35CC20CBE}" id="{667258F9-1D0E-4A44-B3E9-E696E6188E2F}">
    <text>Om du är säker på det troliga värdet, kan du använda samma värde här. Men om det är sannolikt att det finns värden som skulle ge en lägre kostnad, kan du ange dem här.</text>
  </threadedComment>
  <threadedComment ref="E21" dT="2021-03-25T09:01:04.16" personId="{9588D1FF-0CCF-42AB-96C8-1FA35CC20CBE}" id="{04851676-9524-41C1-9D41-C7C54BC03BA3}">
    <text>Om du är säker på det troliga värdet, kan du använda samma värde här. Men om det är sannolikt att det finns värden som skulle bidra till en högre kostnad, kan du ange dem här.</text>
  </threadedComment>
  <threadedComment ref="F21" dT="2021-03-25T09:01:24.86" personId="{9588D1FF-0CCF-42AB-96C8-1FA35CC20CBE}" id="{03FB30A6-A934-4147-BEFB-97AA0460A44C}">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3" dT="2021-03-25T09:04:47.36" personId="{9588D1FF-0CCF-42AB-96C8-1FA35CC20CBE}" id="{1AF962AD-4C8D-4438-9A51-E00C64259048}">
    <text>I fälten till höger anger du den årliga kostnaden i SEK som du räknat fram med hjälp av tabellen.</text>
  </threadedComment>
  <threadedComment ref="I33" dT="2022-11-24T12:04:26.62" personId="{9588D1FF-0CCF-42AB-96C8-1FA35CC20CBE}" id="{C0589A3F-73CB-4037-BEB8-588615E9C11F}">
    <text>TIPS! Om kostnaden inte infaller varje år, kan du ta bort kostnaden från de år som den inte infaller (radera helt enkelt siffrorna från de fälten).
Om kostnaden bara infaller delvis ett visst år, kan du exempelvis halvera den för det året genom att skriva en formel i fältet.</text>
  </threadedComment>
  <threadedComment ref="O33" dT="2021-03-25T08:49:14.96" personId="{9588D1FF-0CCF-42AB-96C8-1FA35CC20CBE}" id="{B808480C-1DD2-4763-9BB7-44BFBD60679B}">
    <text>Nyttan summeras automatiskt för troligt, min och max-värdena.</text>
  </threadedComment>
  <threadedComment ref="H34" dT="2022-08-09T09:22:19.00" personId="{9588D1FF-0CCF-42AB-96C8-1FA35CC20CBE}" id="{114C6E70-D68A-4352-B8F7-69CC93CE5C3A}">
    <text>Här lyfter du in den årliga kostnaden du räknat ut i tabellen till vänster, år för år. Anpassa kostnaden till de år där du förväntar dig att den ska uppstå.</text>
  </threadedComment>
  <threadedComment ref="H35" dT="2021-03-25T09:11:16.43" personId="{9588D1FF-0CCF-42AB-96C8-1FA35CC20CBE}" id="{3F061060-02BD-4F37-8CEA-FA4DCCC250E2}">
    <text>Här lyfter du in den årliga kostnaden du räknat ut i tabellen till vänster, år för år. Anpassa kostnaden till de år där du förväntar dig att den ska uppstå.</text>
  </threadedComment>
  <threadedComment ref="H36" dT="2021-03-25T09:11:22.26" personId="{9588D1FF-0CCF-42AB-96C8-1FA35CC20CBE}" id="{A17C3B4F-3D02-4899-8213-565C77A80C7C}">
    <text>Här lyfter du in den årliga kostnaden du räknat ut i tabellen till vänster, år för år. Anpassa kostnaden till de år där du förväntar dig att den ska uppstå.</text>
  </threadedComment>
  <threadedComment ref="F45" dT="2023-01-17T23:34:58.49" personId="{9588D1FF-0CCF-42AB-96C8-1FA35CC20CBE}" id="{B7F5C7B5-6476-4EBB-B0D0-7472B241BD22}">
    <text>Det är svårt att veta i dagsläget vad förvaltningskostnaden hos DIGG kommer att landa på. Men för 2022 och 2023 fick Inera cirka 10,5 miljoner kronor för att förvalta tjänsten. DIGG tittar också på statlig anslagsfinansiering, så detta kanske betalas av staten framöver.</text>
  </threadedComment>
</ThreadedComments>
</file>

<file path=xl/threadedComments/threadedComment7.xml><?xml version="1.0" encoding="utf-8"?>
<ThreadedComments xmlns="http://schemas.microsoft.com/office/spreadsheetml/2018/threadedcomments" xmlns:x="http://schemas.openxmlformats.org/spreadsheetml/2006/main">
  <threadedComment ref="C1" dT="2021-03-25T10:40:21.68" personId="{9588D1FF-0CCF-42AB-96C8-1FA35CC20CBE}" id="{032399A8-BA0D-410B-8DD2-F617C138F1AB}">
    <text>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180EDAEF-2E16-44DC-ACD1-76FBA4256C78}">
    <text>Diskonteringsräntan minskar värdet av framtida nyttor och kostnader. Du kan justera diskonteringsräntan på fliken Start.</text>
  </threadedComment>
  <threadedComment ref="M3" dT="2021-05-12T12:37:38.25" personId="{9588D1FF-0CCF-42AB-96C8-1FA35CC20CBE}" id="{9221B2DA-71E9-4685-8726-6011FD0406DC}">
    <text>Den här kolumnen visar skillnaden mellan nyttan i bästa fall och nyttan i värsta fall. Det är ett grovt mått på hur osäker beräkningarna är.</text>
  </threadedComment>
</ThreadedComments>
</file>

<file path=xl/threadedComments/threadedComment8.xml><?xml version="1.0" encoding="utf-8"?>
<ThreadedComments xmlns="http://schemas.microsoft.com/office/spreadsheetml/2018/threadedcomments" xmlns:x="http://schemas.openxmlformats.org/spreadsheetml/2006/main">
  <threadedComment ref="C1" dT="2021-03-25T10:40:21.68" personId="{9588D1FF-0CCF-42AB-96C8-1FA35CC20CBE}" id="{3716F433-47DF-44A1-A6E8-A4EADBD1F7F4}">
    <text>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32B534BA-4D25-4E46-B1E9-F4F51357D524}">
    <text>Diskonteringsräntan minskar värdet av framtida nyttor och kostnader. Du kan justera diskonteringsräntan på fliken Start.</text>
  </threadedComment>
  <threadedComment ref="M3" dT="2022-08-04T17:14:39.96" personId="{9588D1FF-0CCF-42AB-96C8-1FA35CC20CBE}" id="{5076DA05-27AC-43E9-8E84-A48ECE8103CF}">
    <text>Den här kolumnen visar skillnaden mellan den högsta tänkbara kostnaden och den lägsta tänkbara kostnaden. Det är ett grovt mått på hur osäker beräkningarna är.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konomifakta.se/Fakta/Regional-statistik/Din-kommun-i-siffror/Nyckeltal-for-regioner/?var=17246" TargetMode="External"/><Relationship Id="rId1" Type="http://schemas.openxmlformats.org/officeDocument/2006/relationships/hyperlink" Target="https://www.ekonomifakta.se/Fakta/Regional-statistik/Din-kommun-i-siffror/Nyckeltal-for-regioner/?var=17259"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10" Type="http://schemas.openxmlformats.org/officeDocument/2006/relationships/drawing" Target="../drawings/drawing4.xml"/><Relationship Id="rId4" Type="http://schemas.openxmlformats.org/officeDocument/2006/relationships/pivotTable" Target="../pivotTables/pivotTable14.xm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7" Type="http://schemas.microsoft.com/office/2017/10/relationships/threadedComment" Target="../threadedComments/threadedComment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7.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drawing" Target="../drawings/drawing3.xml"/><Relationship Id="rId5" Type="http://schemas.openxmlformats.org/officeDocument/2006/relationships/printerSettings" Target="../printerSettings/printerSettings8.bin"/><Relationship Id="rId4"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AF4E-1078-40BF-AA4E-D3DD33B1BF4D}">
  <sheetPr codeName="Sheet1"/>
  <dimension ref="B1:D298"/>
  <sheetViews>
    <sheetView showGridLines="0" workbookViewId="0">
      <selection activeCell="J6" sqref="J6"/>
    </sheetView>
  </sheetViews>
  <sheetFormatPr defaultRowHeight="15" x14ac:dyDescent="0.3"/>
  <cols>
    <col min="1" max="1" width="5.28515625" style="438" customWidth="1"/>
    <col min="2" max="2" width="17" style="438" customWidth="1"/>
    <col min="3" max="3" width="25.85546875" style="439" customWidth="1"/>
    <col min="4" max="4" width="34.7109375" style="439" bestFit="1" customWidth="1"/>
    <col min="5" max="7" width="9.140625" style="438"/>
    <col min="8" max="8" width="12.42578125" style="438" bestFit="1" customWidth="1"/>
    <col min="9" max="16384" width="9.140625" style="438"/>
  </cols>
  <sheetData>
    <row r="1" spans="2:4" s="519" customFormat="1" x14ac:dyDescent="0.3">
      <c r="B1" s="521" t="s">
        <v>745</v>
      </c>
      <c r="C1" s="520"/>
      <c r="D1" s="520"/>
    </row>
    <row r="2" spans="2:4" customFormat="1" ht="12.75" x14ac:dyDescent="0.2"/>
    <row r="3" spans="2:4" ht="21" x14ac:dyDescent="0.4">
      <c r="B3" s="470" t="s">
        <v>745</v>
      </c>
    </row>
    <row r="4" spans="2:4" ht="63" customHeight="1" x14ac:dyDescent="0.3">
      <c r="B4" s="541" t="s">
        <v>750</v>
      </c>
      <c r="C4" s="541"/>
      <c r="D4" s="541"/>
    </row>
    <row r="5" spans="2:4" ht="24.75" customHeight="1" x14ac:dyDescent="0.3">
      <c r="B5" s="438" t="s">
        <v>746</v>
      </c>
      <c r="C5" s="500" t="s">
        <v>805</v>
      </c>
    </row>
    <row r="6" spans="2:4" x14ac:dyDescent="0.3">
      <c r="B6" s="438" t="s">
        <v>747</v>
      </c>
      <c r="C6" s="501" t="s">
        <v>805</v>
      </c>
    </row>
    <row r="8" spans="2:4" x14ac:dyDescent="0.3">
      <c r="B8" s="440" t="s">
        <v>279</v>
      </c>
      <c r="C8" s="441" t="s">
        <v>748</v>
      </c>
      <c r="D8" s="442" t="s">
        <v>749</v>
      </c>
    </row>
    <row r="9" spans="2:4" x14ac:dyDescent="0.3">
      <c r="B9" s="440" t="s">
        <v>407</v>
      </c>
      <c r="C9" s="441">
        <v>2925</v>
      </c>
      <c r="D9" s="442">
        <v>32148</v>
      </c>
    </row>
    <row r="10" spans="2:4" x14ac:dyDescent="0.3">
      <c r="B10" s="440" t="s">
        <v>408</v>
      </c>
      <c r="C10" s="441">
        <v>4375</v>
      </c>
      <c r="D10" s="442">
        <v>41853</v>
      </c>
    </row>
    <row r="11" spans="2:4" x14ac:dyDescent="0.3">
      <c r="B11" s="440" t="s">
        <v>409</v>
      </c>
      <c r="C11" s="443">
        <v>1975</v>
      </c>
      <c r="D11" s="442">
        <v>20287</v>
      </c>
    </row>
    <row r="12" spans="2:4" x14ac:dyDescent="0.3">
      <c r="B12" s="440" t="s">
        <v>410</v>
      </c>
      <c r="C12" s="441">
        <v>875</v>
      </c>
      <c r="D12" s="442">
        <v>6892</v>
      </c>
    </row>
    <row r="13" spans="2:4" x14ac:dyDescent="0.3">
      <c r="B13" s="440" t="s">
        <v>411</v>
      </c>
      <c r="C13" s="441">
        <v>1375</v>
      </c>
      <c r="D13" s="442">
        <v>14100</v>
      </c>
    </row>
    <row r="14" spans="2:4" x14ac:dyDescent="0.3">
      <c r="B14" s="440" t="s">
        <v>412</v>
      </c>
      <c r="C14" s="443">
        <v>375</v>
      </c>
      <c r="D14" s="442">
        <v>2707</v>
      </c>
    </row>
    <row r="15" spans="2:4" x14ac:dyDescent="0.3">
      <c r="B15" s="440" t="s">
        <v>413</v>
      </c>
      <c r="C15" s="441">
        <v>925</v>
      </c>
      <c r="D15" s="442">
        <v>6143</v>
      </c>
    </row>
    <row r="16" spans="2:4" x14ac:dyDescent="0.3">
      <c r="B16" s="440" t="s">
        <v>414</v>
      </c>
      <c r="C16" s="443">
        <v>3125</v>
      </c>
      <c r="D16" s="442">
        <v>25854</v>
      </c>
    </row>
    <row r="17" spans="2:4" x14ac:dyDescent="0.3">
      <c r="B17" s="440" t="s">
        <v>415</v>
      </c>
      <c r="C17" s="443">
        <v>1225</v>
      </c>
      <c r="D17" s="442">
        <v>11534</v>
      </c>
    </row>
    <row r="18" spans="2:4" x14ac:dyDescent="0.3">
      <c r="B18" s="440" t="s">
        <v>416</v>
      </c>
      <c r="C18" s="441">
        <v>1975</v>
      </c>
      <c r="D18" s="442">
        <v>22925</v>
      </c>
    </row>
    <row r="19" spans="2:4" x14ac:dyDescent="0.3">
      <c r="B19" s="440" t="s">
        <v>417</v>
      </c>
      <c r="C19" s="441">
        <v>1125</v>
      </c>
      <c r="D19" s="442">
        <v>9409</v>
      </c>
    </row>
    <row r="20" spans="2:4" x14ac:dyDescent="0.3">
      <c r="B20" s="440" t="s">
        <v>418</v>
      </c>
      <c r="C20" s="441">
        <v>1225</v>
      </c>
      <c r="D20" s="442">
        <v>7135</v>
      </c>
    </row>
    <row r="21" spans="2:4" x14ac:dyDescent="0.3">
      <c r="B21" s="440" t="s">
        <v>419</v>
      </c>
      <c r="C21" s="441">
        <v>325</v>
      </c>
      <c r="D21" s="442">
        <v>2395</v>
      </c>
    </row>
    <row r="22" spans="2:4" x14ac:dyDescent="0.3">
      <c r="B22" s="440" t="s">
        <v>420</v>
      </c>
      <c r="C22" s="441">
        <v>975</v>
      </c>
      <c r="D22" s="442">
        <v>15842</v>
      </c>
    </row>
    <row r="23" spans="2:4" x14ac:dyDescent="0.3">
      <c r="B23" s="440" t="s">
        <v>421</v>
      </c>
      <c r="C23" s="441">
        <v>3225</v>
      </c>
      <c r="D23" s="442">
        <v>28160</v>
      </c>
    </row>
    <row r="24" spans="2:4" x14ac:dyDescent="0.3">
      <c r="B24" s="440" t="s">
        <v>422</v>
      </c>
      <c r="C24" s="441">
        <v>1025</v>
      </c>
      <c r="D24" s="442">
        <v>9634</v>
      </c>
    </row>
    <row r="25" spans="2:4" x14ac:dyDescent="0.3">
      <c r="B25" s="440" t="s">
        <v>423</v>
      </c>
      <c r="C25" s="441">
        <v>2975</v>
      </c>
      <c r="D25" s="442">
        <v>26753</v>
      </c>
    </row>
    <row r="26" spans="2:4" x14ac:dyDescent="0.3">
      <c r="B26" s="440" t="s">
        <v>424</v>
      </c>
      <c r="C26" s="443">
        <v>1275</v>
      </c>
      <c r="D26" s="442">
        <v>10895</v>
      </c>
    </row>
    <row r="27" spans="2:4" x14ac:dyDescent="0.3">
      <c r="B27" s="440" t="s">
        <v>425</v>
      </c>
      <c r="C27" s="441">
        <v>5625</v>
      </c>
      <c r="D27" s="442">
        <v>52254</v>
      </c>
    </row>
    <row r="28" spans="2:4" x14ac:dyDescent="0.3">
      <c r="B28" s="440" t="s">
        <v>426</v>
      </c>
      <c r="C28" s="441">
        <v>12675</v>
      </c>
      <c r="D28" s="442">
        <v>114091</v>
      </c>
    </row>
    <row r="29" spans="2:4" x14ac:dyDescent="0.3">
      <c r="B29" s="440" t="s">
        <v>427</v>
      </c>
      <c r="C29" s="443">
        <v>7775</v>
      </c>
      <c r="D29" s="442">
        <v>95318</v>
      </c>
    </row>
    <row r="30" spans="2:4" x14ac:dyDescent="0.3">
      <c r="B30" s="440" t="s">
        <v>428</v>
      </c>
      <c r="C30" s="441">
        <v>625</v>
      </c>
      <c r="D30" s="442">
        <v>5512</v>
      </c>
    </row>
    <row r="31" spans="2:4" x14ac:dyDescent="0.3">
      <c r="B31" s="440" t="s">
        <v>429</v>
      </c>
      <c r="C31" s="443">
        <v>1525</v>
      </c>
      <c r="D31" s="442">
        <v>12650</v>
      </c>
    </row>
    <row r="32" spans="2:4" x14ac:dyDescent="0.3">
      <c r="B32" s="440" t="s">
        <v>430</v>
      </c>
      <c r="C32" s="443">
        <v>725</v>
      </c>
      <c r="D32" s="442">
        <v>6175</v>
      </c>
    </row>
    <row r="33" spans="2:4" x14ac:dyDescent="0.3">
      <c r="B33" s="440" t="s">
        <v>431</v>
      </c>
      <c r="C33" s="441">
        <v>1525</v>
      </c>
      <c r="D33" s="442">
        <v>19753</v>
      </c>
    </row>
    <row r="34" spans="2:4" x14ac:dyDescent="0.3">
      <c r="B34" s="440" t="s">
        <v>432</v>
      </c>
      <c r="C34" s="441">
        <v>1525</v>
      </c>
      <c r="D34" s="442">
        <v>15636</v>
      </c>
    </row>
    <row r="35" spans="2:4" x14ac:dyDescent="0.3">
      <c r="B35" s="440" t="s">
        <v>433</v>
      </c>
      <c r="C35" s="441">
        <v>575</v>
      </c>
      <c r="D35" s="442">
        <v>4756</v>
      </c>
    </row>
    <row r="36" spans="2:4" x14ac:dyDescent="0.3">
      <c r="B36" s="440" t="s">
        <v>434</v>
      </c>
      <c r="C36" s="443">
        <v>1825</v>
      </c>
      <c r="D36" s="442">
        <v>32803</v>
      </c>
    </row>
    <row r="37" spans="2:4" x14ac:dyDescent="0.3">
      <c r="B37" s="440" t="s">
        <v>435</v>
      </c>
      <c r="C37" s="441">
        <v>1175</v>
      </c>
      <c r="D37" s="442">
        <v>9534</v>
      </c>
    </row>
    <row r="38" spans="2:4" x14ac:dyDescent="0.3">
      <c r="B38" s="440" t="s">
        <v>436</v>
      </c>
      <c r="C38" s="441">
        <v>375</v>
      </c>
      <c r="D38" s="442">
        <v>2459</v>
      </c>
    </row>
    <row r="39" spans="2:4" x14ac:dyDescent="0.3">
      <c r="B39" s="440" t="s">
        <v>437</v>
      </c>
      <c r="C39" s="441">
        <v>875</v>
      </c>
      <c r="D39" s="442">
        <v>8490</v>
      </c>
    </row>
    <row r="40" spans="2:4" x14ac:dyDescent="0.3">
      <c r="B40" s="440" t="s">
        <v>438</v>
      </c>
      <c r="C40" s="441">
        <v>1625</v>
      </c>
      <c r="D40" s="442">
        <v>29096</v>
      </c>
    </row>
    <row r="41" spans="2:4" x14ac:dyDescent="0.3">
      <c r="B41" s="440" t="s">
        <v>439</v>
      </c>
      <c r="C41" s="443">
        <v>2275</v>
      </c>
      <c r="D41" s="442">
        <v>17834</v>
      </c>
    </row>
    <row r="42" spans="2:4" x14ac:dyDescent="0.3">
      <c r="B42" s="440" t="s">
        <v>440</v>
      </c>
      <c r="C42" s="441">
        <v>1075</v>
      </c>
      <c r="D42" s="442">
        <v>9329</v>
      </c>
    </row>
    <row r="43" spans="2:4" x14ac:dyDescent="0.3">
      <c r="B43" s="440" t="s">
        <v>441</v>
      </c>
      <c r="C43" s="441">
        <v>4025</v>
      </c>
      <c r="D43" s="442">
        <v>47489</v>
      </c>
    </row>
    <row r="44" spans="2:4" x14ac:dyDescent="0.3">
      <c r="B44" s="440" t="s">
        <v>442</v>
      </c>
      <c r="C44" s="441">
        <v>11925</v>
      </c>
      <c r="D44" s="442">
        <v>107593</v>
      </c>
    </row>
    <row r="45" spans="2:4" x14ac:dyDescent="0.3">
      <c r="B45" s="440" t="s">
        <v>443</v>
      </c>
      <c r="C45" s="441">
        <v>3475</v>
      </c>
      <c r="D45" s="442">
        <v>34593</v>
      </c>
    </row>
    <row r="46" spans="2:4" x14ac:dyDescent="0.3">
      <c r="B46" s="440" t="s">
        <v>444</v>
      </c>
      <c r="C46" s="441">
        <v>625</v>
      </c>
      <c r="D46" s="442">
        <v>5698</v>
      </c>
    </row>
    <row r="47" spans="2:4" x14ac:dyDescent="0.3">
      <c r="B47" s="440" t="s">
        <v>445</v>
      </c>
      <c r="C47" s="441">
        <v>1575</v>
      </c>
      <c r="D47" s="442">
        <v>13319</v>
      </c>
    </row>
    <row r="48" spans="2:4" x14ac:dyDescent="0.3">
      <c r="B48" s="440" t="s">
        <v>446</v>
      </c>
      <c r="C48" s="441">
        <v>4175</v>
      </c>
      <c r="D48" s="442">
        <v>46773</v>
      </c>
    </row>
    <row r="49" spans="2:4" x14ac:dyDescent="0.3">
      <c r="B49" s="440" t="s">
        <v>447</v>
      </c>
      <c r="C49" s="443">
        <v>4175</v>
      </c>
      <c r="D49" s="442">
        <v>33270</v>
      </c>
    </row>
    <row r="50" spans="2:4" x14ac:dyDescent="0.3">
      <c r="B50" s="440" t="s">
        <v>448</v>
      </c>
      <c r="C50" s="443">
        <v>4825</v>
      </c>
      <c r="D50" s="442">
        <v>59837</v>
      </c>
    </row>
    <row r="51" spans="2:4" x14ac:dyDescent="0.3">
      <c r="B51" s="440" t="s">
        <v>449</v>
      </c>
      <c r="C51" s="442">
        <v>1625</v>
      </c>
      <c r="D51" s="442">
        <v>10403</v>
      </c>
    </row>
    <row r="52" spans="2:4" x14ac:dyDescent="0.3">
      <c r="B52" s="440" t="s">
        <v>450</v>
      </c>
      <c r="C52" s="442">
        <v>2675</v>
      </c>
      <c r="D52" s="442">
        <v>21889</v>
      </c>
    </row>
    <row r="53" spans="2:4" x14ac:dyDescent="0.3">
      <c r="B53" s="440" t="s">
        <v>451</v>
      </c>
      <c r="C53" s="442">
        <v>1825</v>
      </c>
      <c r="D53" s="442">
        <v>16316</v>
      </c>
    </row>
    <row r="54" spans="2:4" x14ac:dyDescent="0.3">
      <c r="B54" s="440" t="s">
        <v>452</v>
      </c>
      <c r="C54" s="442">
        <v>1275</v>
      </c>
      <c r="D54" s="442">
        <v>11606</v>
      </c>
    </row>
    <row r="55" spans="2:4" x14ac:dyDescent="0.3">
      <c r="B55" s="440" t="s">
        <v>453</v>
      </c>
      <c r="C55" s="442">
        <v>525</v>
      </c>
      <c r="D55" s="442">
        <v>6576</v>
      </c>
    </row>
    <row r="56" spans="2:4" x14ac:dyDescent="0.3">
      <c r="B56" s="440" t="s">
        <v>454</v>
      </c>
      <c r="C56" s="442">
        <v>1225</v>
      </c>
      <c r="D56" s="442">
        <v>10502</v>
      </c>
    </row>
    <row r="57" spans="2:4" x14ac:dyDescent="0.3">
      <c r="B57" s="440" t="s">
        <v>455</v>
      </c>
      <c r="C57" s="442">
        <v>3575</v>
      </c>
      <c r="D57" s="442">
        <v>29556</v>
      </c>
    </row>
    <row r="58" spans="2:4" x14ac:dyDescent="0.3">
      <c r="B58" s="440" t="s">
        <v>456</v>
      </c>
      <c r="C58" s="442">
        <v>1175</v>
      </c>
      <c r="D58" s="442">
        <v>11513</v>
      </c>
    </row>
    <row r="59" spans="2:4" x14ac:dyDescent="0.3">
      <c r="B59" s="440" t="s">
        <v>457</v>
      </c>
      <c r="C59" s="442">
        <v>1025</v>
      </c>
      <c r="D59" s="442">
        <v>9570</v>
      </c>
    </row>
    <row r="60" spans="2:4" x14ac:dyDescent="0.3">
      <c r="B60" s="440" t="s">
        <v>458</v>
      </c>
      <c r="C60" s="442">
        <v>6775</v>
      </c>
      <c r="D60" s="442">
        <v>61001</v>
      </c>
    </row>
    <row r="61" spans="2:4" x14ac:dyDescent="0.3">
      <c r="B61" s="440" t="s">
        <v>459</v>
      </c>
      <c r="C61" s="442">
        <v>1125</v>
      </c>
      <c r="D61" s="442">
        <v>9091</v>
      </c>
    </row>
    <row r="62" spans="2:4" x14ac:dyDescent="0.3">
      <c r="B62" s="440" t="s">
        <v>460</v>
      </c>
      <c r="C62" s="442">
        <v>725</v>
      </c>
      <c r="D62" s="442">
        <v>5730</v>
      </c>
    </row>
    <row r="63" spans="2:4" x14ac:dyDescent="0.3">
      <c r="B63" s="440" t="s">
        <v>461</v>
      </c>
      <c r="C63" s="442">
        <v>625</v>
      </c>
      <c r="D63" s="442">
        <v>5206</v>
      </c>
    </row>
    <row r="64" spans="2:4" x14ac:dyDescent="0.3">
      <c r="B64" s="440" t="s">
        <v>462</v>
      </c>
      <c r="C64" s="442">
        <v>1975</v>
      </c>
      <c r="D64" s="442">
        <v>17449</v>
      </c>
    </row>
    <row r="65" spans="2:4" x14ac:dyDescent="0.3">
      <c r="B65" s="440" t="s">
        <v>463</v>
      </c>
      <c r="C65" s="442">
        <v>8925</v>
      </c>
      <c r="D65" s="442">
        <v>103136</v>
      </c>
    </row>
    <row r="66" spans="2:4" x14ac:dyDescent="0.3">
      <c r="B66" s="440" t="s">
        <v>464</v>
      </c>
      <c r="C66" s="442">
        <v>42025</v>
      </c>
      <c r="D66" s="442">
        <v>587549</v>
      </c>
    </row>
    <row r="67" spans="2:4" x14ac:dyDescent="0.3">
      <c r="B67" s="440" t="s">
        <v>465</v>
      </c>
      <c r="C67" s="442">
        <v>1275</v>
      </c>
      <c r="D67" s="442">
        <v>13263</v>
      </c>
    </row>
    <row r="68" spans="2:4" x14ac:dyDescent="0.3">
      <c r="B68" s="440" t="s">
        <v>466</v>
      </c>
      <c r="C68" s="442">
        <v>1175</v>
      </c>
      <c r="D68" s="442">
        <v>12810</v>
      </c>
    </row>
    <row r="69" spans="2:4" x14ac:dyDescent="0.3">
      <c r="B69" s="440" t="s">
        <v>467</v>
      </c>
      <c r="C69" s="442">
        <v>1625</v>
      </c>
      <c r="D69" s="442">
        <v>11553</v>
      </c>
    </row>
    <row r="70" spans="2:4" x14ac:dyDescent="0.3">
      <c r="B70" s="440" t="s">
        <v>468</v>
      </c>
      <c r="C70" s="442">
        <v>1475</v>
      </c>
      <c r="D70" s="442">
        <v>16196</v>
      </c>
    </row>
    <row r="71" spans="2:4" x14ac:dyDescent="0.3">
      <c r="B71" s="440" t="s">
        <v>469</v>
      </c>
      <c r="C71" s="442">
        <v>2025</v>
      </c>
      <c r="D71" s="442">
        <v>16608</v>
      </c>
    </row>
    <row r="72" spans="2:4" x14ac:dyDescent="0.3">
      <c r="B72" s="440" t="s">
        <v>470</v>
      </c>
      <c r="C72" s="442">
        <v>9525</v>
      </c>
      <c r="D72" s="442">
        <v>104573</v>
      </c>
    </row>
    <row r="73" spans="2:4" x14ac:dyDescent="0.3">
      <c r="B73" s="440" t="s">
        <v>471</v>
      </c>
      <c r="C73" s="442">
        <v>1775</v>
      </c>
      <c r="D73" s="442">
        <v>16765</v>
      </c>
    </row>
    <row r="74" spans="2:4" x14ac:dyDescent="0.3">
      <c r="B74" s="440" t="s">
        <v>472</v>
      </c>
      <c r="C74" s="442">
        <v>5625</v>
      </c>
      <c r="D74" s="442">
        <v>95658</v>
      </c>
    </row>
    <row r="75" spans="2:4" x14ac:dyDescent="0.3">
      <c r="B75" s="440" t="s">
        <v>473</v>
      </c>
      <c r="C75" s="442">
        <v>1075</v>
      </c>
      <c r="D75" s="442">
        <v>9496</v>
      </c>
    </row>
    <row r="76" spans="2:4" x14ac:dyDescent="0.3">
      <c r="B76" s="440" t="s">
        <v>474</v>
      </c>
      <c r="C76" s="442">
        <v>1375</v>
      </c>
      <c r="D76" s="442">
        <v>14303</v>
      </c>
    </row>
    <row r="77" spans="2:4" x14ac:dyDescent="0.3">
      <c r="B77" s="440" t="s">
        <v>475</v>
      </c>
      <c r="C77" s="442">
        <v>1575</v>
      </c>
      <c r="D77" s="442">
        <v>15458</v>
      </c>
    </row>
    <row r="78" spans="2:4" x14ac:dyDescent="0.3">
      <c r="B78" s="440" t="s">
        <v>476</v>
      </c>
      <c r="C78" s="442">
        <v>12675</v>
      </c>
      <c r="D78" s="442">
        <v>150109</v>
      </c>
    </row>
    <row r="79" spans="2:4" x14ac:dyDescent="0.3">
      <c r="B79" s="440" t="s">
        <v>477</v>
      </c>
      <c r="C79" s="442">
        <v>1325</v>
      </c>
      <c r="D79" s="442">
        <v>9501</v>
      </c>
    </row>
    <row r="80" spans="2:4" x14ac:dyDescent="0.3">
      <c r="B80" s="440" t="s">
        <v>478</v>
      </c>
      <c r="C80" s="442">
        <v>975</v>
      </c>
      <c r="D80" s="442">
        <v>9233</v>
      </c>
    </row>
    <row r="81" spans="2:4" x14ac:dyDescent="0.3">
      <c r="B81" s="440" t="s">
        <v>479</v>
      </c>
      <c r="C81" s="442">
        <v>1275</v>
      </c>
      <c r="D81" s="442">
        <v>9578</v>
      </c>
    </row>
    <row r="82" spans="2:4" x14ac:dyDescent="0.3">
      <c r="B82" s="440" t="s">
        <v>480</v>
      </c>
      <c r="C82" s="442">
        <v>6525</v>
      </c>
      <c r="D82" s="442">
        <v>113951</v>
      </c>
    </row>
    <row r="83" spans="2:4" x14ac:dyDescent="0.3">
      <c r="B83" s="440" t="s">
        <v>481</v>
      </c>
      <c r="C83" s="442">
        <v>4225</v>
      </c>
      <c r="D83" s="442">
        <v>37744</v>
      </c>
    </row>
    <row r="84" spans="2:4" x14ac:dyDescent="0.3">
      <c r="B84" s="440" t="s">
        <v>482</v>
      </c>
      <c r="C84" s="442">
        <v>1525</v>
      </c>
      <c r="D84" s="442">
        <v>14056</v>
      </c>
    </row>
    <row r="85" spans="2:4" x14ac:dyDescent="0.3">
      <c r="B85" s="440" t="s">
        <v>483</v>
      </c>
      <c r="C85" s="442">
        <v>1125</v>
      </c>
      <c r="D85" s="442">
        <v>10619</v>
      </c>
    </row>
    <row r="86" spans="2:4" x14ac:dyDescent="0.3">
      <c r="B86" s="440" t="s">
        <v>484</v>
      </c>
      <c r="C86" s="442">
        <v>1725</v>
      </c>
      <c r="D86" s="442">
        <v>22344</v>
      </c>
    </row>
    <row r="87" spans="2:4" x14ac:dyDescent="0.3">
      <c r="B87" s="440" t="s">
        <v>485</v>
      </c>
      <c r="C87" s="442">
        <v>875</v>
      </c>
      <c r="D87" s="442">
        <v>6849</v>
      </c>
    </row>
    <row r="88" spans="2:4" x14ac:dyDescent="0.3">
      <c r="B88" s="440" t="s">
        <v>486</v>
      </c>
      <c r="C88" s="442">
        <v>1525</v>
      </c>
      <c r="D88" s="442">
        <v>10114</v>
      </c>
    </row>
    <row r="89" spans="2:4" x14ac:dyDescent="0.3">
      <c r="B89" s="440" t="s">
        <v>487</v>
      </c>
      <c r="C89" s="442">
        <v>2975</v>
      </c>
      <c r="D89" s="442">
        <v>25012</v>
      </c>
    </row>
    <row r="90" spans="2:4" x14ac:dyDescent="0.3">
      <c r="B90" s="440" t="s">
        <v>488</v>
      </c>
      <c r="C90" s="442">
        <v>3825</v>
      </c>
      <c r="D90" s="442">
        <v>39006</v>
      </c>
    </row>
    <row r="91" spans="2:4" x14ac:dyDescent="0.3">
      <c r="B91" s="440" t="s">
        <v>489</v>
      </c>
      <c r="C91" s="442">
        <v>6525</v>
      </c>
      <c r="D91" s="442">
        <v>52309</v>
      </c>
    </row>
    <row r="92" spans="2:4" x14ac:dyDescent="0.3">
      <c r="B92" s="440" t="s">
        <v>490</v>
      </c>
      <c r="C92" s="442">
        <v>1275</v>
      </c>
      <c r="D92" s="442">
        <v>27589</v>
      </c>
    </row>
    <row r="93" spans="2:4" x14ac:dyDescent="0.3">
      <c r="B93" s="440" t="s">
        <v>491</v>
      </c>
      <c r="C93" s="442">
        <v>925</v>
      </c>
      <c r="D93" s="442">
        <v>5645</v>
      </c>
    </row>
    <row r="94" spans="2:4" x14ac:dyDescent="0.3">
      <c r="B94" s="440" t="s">
        <v>492</v>
      </c>
      <c r="C94" s="442">
        <v>1325</v>
      </c>
      <c r="D94" s="442">
        <v>15745</v>
      </c>
    </row>
    <row r="95" spans="2:4" x14ac:dyDescent="0.3">
      <c r="B95" s="440" t="s">
        <v>493</v>
      </c>
      <c r="C95" s="442">
        <v>1275</v>
      </c>
      <c r="D95" s="442">
        <v>16954</v>
      </c>
    </row>
    <row r="96" spans="2:4" x14ac:dyDescent="0.3">
      <c r="B96" s="440" t="s">
        <v>494</v>
      </c>
      <c r="C96" s="442">
        <v>575</v>
      </c>
      <c r="D96" s="442">
        <v>4780</v>
      </c>
    </row>
    <row r="97" spans="2:4" x14ac:dyDescent="0.3">
      <c r="B97" s="440" t="s">
        <v>495</v>
      </c>
      <c r="C97" s="442">
        <v>6075</v>
      </c>
      <c r="D97" s="442">
        <v>83170</v>
      </c>
    </row>
    <row r="98" spans="2:4" x14ac:dyDescent="0.3">
      <c r="B98" s="440" t="s">
        <v>496</v>
      </c>
      <c r="C98" s="442">
        <v>15275</v>
      </c>
      <c r="D98" s="442">
        <v>143579</v>
      </c>
    </row>
    <row r="99" spans="2:4" x14ac:dyDescent="0.3">
      <c r="B99" s="440" t="s">
        <v>497</v>
      </c>
      <c r="C99" s="442">
        <v>1925</v>
      </c>
      <c r="D99" s="442">
        <v>15768</v>
      </c>
    </row>
    <row r="100" spans="2:4" x14ac:dyDescent="0.3">
      <c r="B100" s="440" t="s">
        <v>498</v>
      </c>
      <c r="C100" s="442">
        <v>7975</v>
      </c>
      <c r="D100" s="442">
        <v>71328</v>
      </c>
    </row>
    <row r="101" spans="2:4" x14ac:dyDescent="0.3">
      <c r="B101" s="440" t="s">
        <v>499</v>
      </c>
      <c r="C101" s="442">
        <v>575</v>
      </c>
      <c r="D101" s="442">
        <v>6965</v>
      </c>
    </row>
    <row r="102" spans="2:4" x14ac:dyDescent="0.3">
      <c r="B102" s="440" t="s">
        <v>500</v>
      </c>
      <c r="C102" s="442">
        <v>3375</v>
      </c>
      <c r="D102" s="442">
        <v>32226</v>
      </c>
    </row>
    <row r="103" spans="2:4" x14ac:dyDescent="0.3">
      <c r="B103" s="440" t="s">
        <v>501</v>
      </c>
      <c r="C103" s="442">
        <v>3275</v>
      </c>
      <c r="D103" s="442">
        <v>30437</v>
      </c>
    </row>
    <row r="104" spans="2:4" x14ac:dyDescent="0.3">
      <c r="B104" s="440" t="s">
        <v>502</v>
      </c>
      <c r="C104" s="442">
        <v>6575</v>
      </c>
      <c r="D104" s="442">
        <v>66708</v>
      </c>
    </row>
    <row r="105" spans="2:4" x14ac:dyDescent="0.3">
      <c r="B105" s="440" t="s">
        <v>503</v>
      </c>
      <c r="C105" s="442">
        <v>8175</v>
      </c>
      <c r="D105" s="442">
        <v>95408</v>
      </c>
    </row>
    <row r="106" spans="2:4" x14ac:dyDescent="0.3">
      <c r="B106" s="440" t="s">
        <v>504</v>
      </c>
      <c r="C106" s="442">
        <v>4575</v>
      </c>
      <c r="D106" s="442">
        <v>34764</v>
      </c>
    </row>
    <row r="107" spans="2:4" x14ac:dyDescent="0.3">
      <c r="B107" s="440" t="s">
        <v>505</v>
      </c>
      <c r="C107" s="442">
        <v>1375</v>
      </c>
      <c r="D107" s="442">
        <v>12134</v>
      </c>
    </row>
    <row r="108" spans="2:4" x14ac:dyDescent="0.3">
      <c r="B108" s="440" t="s">
        <v>506</v>
      </c>
      <c r="C108" s="442">
        <v>1075</v>
      </c>
      <c r="D108" s="442">
        <v>10048</v>
      </c>
    </row>
    <row r="109" spans="2:4" x14ac:dyDescent="0.3">
      <c r="B109" s="440" t="s">
        <v>507</v>
      </c>
      <c r="C109" s="442">
        <v>2425</v>
      </c>
      <c r="D109" s="442">
        <v>22555</v>
      </c>
    </row>
    <row r="110" spans="2:4" x14ac:dyDescent="0.3">
      <c r="B110" s="440" t="s">
        <v>508</v>
      </c>
      <c r="C110" s="442">
        <v>2175</v>
      </c>
      <c r="D110" s="442">
        <v>17783</v>
      </c>
    </row>
    <row r="111" spans="2:4" x14ac:dyDescent="0.3">
      <c r="B111" s="440" t="s">
        <v>509</v>
      </c>
      <c r="C111" s="442">
        <v>1475</v>
      </c>
      <c r="D111" s="442">
        <v>19818</v>
      </c>
    </row>
    <row r="112" spans="2:4" x14ac:dyDescent="0.3">
      <c r="B112" s="440" t="s">
        <v>510</v>
      </c>
      <c r="C112" s="442">
        <v>2575</v>
      </c>
      <c r="D112" s="442">
        <v>18005</v>
      </c>
    </row>
    <row r="113" spans="2:4" x14ac:dyDescent="0.3">
      <c r="B113" s="440" t="s">
        <v>511</v>
      </c>
      <c r="C113" s="442">
        <v>8525</v>
      </c>
      <c r="D113" s="442">
        <v>86641</v>
      </c>
    </row>
    <row r="114" spans="2:4" x14ac:dyDescent="0.3">
      <c r="B114" s="440" t="s">
        <v>512</v>
      </c>
      <c r="C114" s="442">
        <v>2575</v>
      </c>
      <c r="D114" s="442">
        <v>24099</v>
      </c>
    </row>
    <row r="115" spans="2:4" x14ac:dyDescent="0.3">
      <c r="B115" s="440" t="s">
        <v>513</v>
      </c>
      <c r="C115" s="442">
        <v>1725</v>
      </c>
      <c r="D115" s="442">
        <v>15352</v>
      </c>
    </row>
    <row r="116" spans="2:4" x14ac:dyDescent="0.3">
      <c r="B116" s="440" t="s">
        <v>514</v>
      </c>
      <c r="C116" s="442">
        <v>2475</v>
      </c>
      <c r="D116" s="442">
        <v>22144</v>
      </c>
    </row>
    <row r="117" spans="2:4" x14ac:dyDescent="0.3">
      <c r="B117" s="440" t="s">
        <v>515</v>
      </c>
      <c r="C117" s="442">
        <v>8525</v>
      </c>
      <c r="D117" s="442">
        <v>85301</v>
      </c>
    </row>
    <row r="118" spans="2:4" x14ac:dyDescent="0.3">
      <c r="B118" s="440" t="s">
        <v>516</v>
      </c>
      <c r="C118" s="442">
        <v>925</v>
      </c>
      <c r="D118" s="442">
        <v>8787</v>
      </c>
    </row>
    <row r="119" spans="2:4" x14ac:dyDescent="0.3">
      <c r="B119" s="440" t="s">
        <v>517</v>
      </c>
      <c r="C119" s="442">
        <v>4625</v>
      </c>
      <c r="D119" s="442">
        <v>48271</v>
      </c>
    </row>
    <row r="120" spans="2:4" x14ac:dyDescent="0.3">
      <c r="B120" s="440" t="s">
        <v>518</v>
      </c>
      <c r="C120" s="442">
        <v>1975</v>
      </c>
      <c r="D120" s="442">
        <v>32341</v>
      </c>
    </row>
    <row r="121" spans="2:4" x14ac:dyDescent="0.3">
      <c r="B121" s="440" t="s">
        <v>519</v>
      </c>
      <c r="C121" s="442">
        <v>3525</v>
      </c>
      <c r="D121" s="442">
        <v>26133</v>
      </c>
    </row>
    <row r="122" spans="2:4" x14ac:dyDescent="0.3">
      <c r="B122" s="440" t="s">
        <v>520</v>
      </c>
      <c r="C122" s="442">
        <v>2525</v>
      </c>
      <c r="D122" s="442">
        <v>26319</v>
      </c>
    </row>
    <row r="123" spans="2:4" x14ac:dyDescent="0.3">
      <c r="B123" s="440" t="s">
        <v>521</v>
      </c>
      <c r="C123" s="442">
        <v>4375</v>
      </c>
      <c r="D123" s="442">
        <v>46488</v>
      </c>
    </row>
    <row r="124" spans="2:4" x14ac:dyDescent="0.3">
      <c r="B124" s="440" t="s">
        <v>522</v>
      </c>
      <c r="C124" s="442">
        <v>525</v>
      </c>
      <c r="D124" s="442">
        <v>5582</v>
      </c>
    </row>
    <row r="125" spans="2:4" x14ac:dyDescent="0.3">
      <c r="B125" s="440" t="s">
        <v>523</v>
      </c>
      <c r="C125" s="442">
        <v>875</v>
      </c>
      <c r="D125" s="442">
        <v>8603</v>
      </c>
    </row>
    <row r="126" spans="2:4" x14ac:dyDescent="0.3">
      <c r="B126" s="440" t="s">
        <v>524</v>
      </c>
      <c r="C126" s="442">
        <v>1775</v>
      </c>
      <c r="D126" s="442">
        <v>16012</v>
      </c>
    </row>
    <row r="127" spans="2:4" x14ac:dyDescent="0.3">
      <c r="B127" s="440" t="s">
        <v>525</v>
      </c>
      <c r="C127" s="442">
        <v>2875</v>
      </c>
      <c r="D127" s="442">
        <v>43399</v>
      </c>
    </row>
    <row r="128" spans="2:4" x14ac:dyDescent="0.3">
      <c r="B128" s="440" t="s">
        <v>526</v>
      </c>
      <c r="C128" s="442">
        <v>1175</v>
      </c>
      <c r="D128" s="442">
        <v>8574</v>
      </c>
    </row>
    <row r="129" spans="2:4" x14ac:dyDescent="0.3">
      <c r="B129" s="440" t="s">
        <v>527</v>
      </c>
      <c r="C129" s="442">
        <v>3275</v>
      </c>
      <c r="D129" s="442">
        <v>48162</v>
      </c>
    </row>
    <row r="130" spans="2:4" x14ac:dyDescent="0.3">
      <c r="B130" s="440" t="s">
        <v>528</v>
      </c>
      <c r="C130" s="442">
        <v>5325</v>
      </c>
      <c r="D130" s="442">
        <v>40460</v>
      </c>
    </row>
    <row r="131" spans="2:4" x14ac:dyDescent="0.3">
      <c r="B131" s="440" t="s">
        <v>529</v>
      </c>
      <c r="C131" s="442">
        <v>1475</v>
      </c>
      <c r="D131" s="442">
        <v>14509</v>
      </c>
    </row>
    <row r="132" spans="2:4" x14ac:dyDescent="0.3">
      <c r="B132" s="440" t="s">
        <v>530</v>
      </c>
      <c r="C132" s="442">
        <v>2225</v>
      </c>
      <c r="D132" s="442">
        <v>23601</v>
      </c>
    </row>
    <row r="133" spans="2:4" x14ac:dyDescent="0.3">
      <c r="B133" s="440" t="s">
        <v>531</v>
      </c>
      <c r="C133" s="442">
        <v>9225</v>
      </c>
      <c r="D133" s="442">
        <v>165527</v>
      </c>
    </row>
    <row r="134" spans="2:4" x14ac:dyDescent="0.3">
      <c r="B134" s="440" t="s">
        <v>532</v>
      </c>
      <c r="C134" s="442">
        <v>2925</v>
      </c>
      <c r="D134" s="442">
        <v>28433</v>
      </c>
    </row>
    <row r="135" spans="2:4" x14ac:dyDescent="0.3">
      <c r="B135" s="440" t="s">
        <v>533</v>
      </c>
      <c r="C135" s="442">
        <v>2725</v>
      </c>
      <c r="D135" s="442">
        <v>18804</v>
      </c>
    </row>
    <row r="136" spans="2:4" x14ac:dyDescent="0.3">
      <c r="B136" s="440" t="s">
        <v>534</v>
      </c>
      <c r="C136" s="442">
        <v>525</v>
      </c>
      <c r="D136" s="442">
        <v>4604</v>
      </c>
    </row>
    <row r="137" spans="2:4" x14ac:dyDescent="0.3">
      <c r="B137" s="440" t="s">
        <v>535</v>
      </c>
      <c r="C137" s="442">
        <v>1575</v>
      </c>
      <c r="D137" s="442">
        <v>24638</v>
      </c>
    </row>
    <row r="138" spans="2:4" x14ac:dyDescent="0.3">
      <c r="B138" s="440" t="s">
        <v>536</v>
      </c>
      <c r="C138" s="442">
        <v>2725</v>
      </c>
      <c r="D138" s="442">
        <v>26497</v>
      </c>
    </row>
    <row r="139" spans="2:4" x14ac:dyDescent="0.3">
      <c r="B139" s="440" t="s">
        <v>537</v>
      </c>
      <c r="C139" s="442">
        <v>7425</v>
      </c>
      <c r="D139" s="442">
        <v>78867</v>
      </c>
    </row>
    <row r="140" spans="2:4" x14ac:dyDescent="0.3">
      <c r="B140" s="440" t="s">
        <v>538</v>
      </c>
      <c r="C140" s="442">
        <v>11025</v>
      </c>
      <c r="D140" s="442">
        <v>127376</v>
      </c>
    </row>
    <row r="141" spans="2:4" x14ac:dyDescent="0.3">
      <c r="B141" s="440" t="s">
        <v>539</v>
      </c>
      <c r="C141" s="442">
        <v>1625</v>
      </c>
      <c r="D141" s="442">
        <v>12264</v>
      </c>
    </row>
    <row r="142" spans="2:4" x14ac:dyDescent="0.3">
      <c r="B142" s="440" t="s">
        <v>540</v>
      </c>
      <c r="C142" s="442">
        <v>1425</v>
      </c>
      <c r="D142" s="442">
        <v>14266</v>
      </c>
    </row>
    <row r="143" spans="2:4" x14ac:dyDescent="0.3">
      <c r="B143" s="440" t="s">
        <v>541</v>
      </c>
      <c r="C143" s="442">
        <v>23275</v>
      </c>
      <c r="D143" s="442">
        <v>351749</v>
      </c>
    </row>
    <row r="144" spans="2:4" x14ac:dyDescent="0.3">
      <c r="B144" s="440" t="s">
        <v>542</v>
      </c>
      <c r="C144" s="442">
        <v>975</v>
      </c>
      <c r="D144" s="442">
        <v>10218</v>
      </c>
    </row>
    <row r="145" spans="2:4" x14ac:dyDescent="0.3">
      <c r="B145" s="440" t="s">
        <v>543</v>
      </c>
      <c r="C145" s="442">
        <v>525</v>
      </c>
      <c r="D145" s="442">
        <v>3034</v>
      </c>
    </row>
    <row r="146" spans="2:4" x14ac:dyDescent="0.3">
      <c r="B146" s="440" t="s">
        <v>544</v>
      </c>
      <c r="C146" s="442">
        <v>2875</v>
      </c>
      <c r="D146" s="442">
        <v>24723</v>
      </c>
    </row>
    <row r="147" spans="2:4" x14ac:dyDescent="0.3">
      <c r="B147" s="440" t="s">
        <v>545</v>
      </c>
      <c r="C147" s="442">
        <v>4125</v>
      </c>
      <c r="D147" s="442">
        <v>35201</v>
      </c>
    </row>
    <row r="148" spans="2:4" x14ac:dyDescent="0.3">
      <c r="B148" s="440" t="s">
        <v>546</v>
      </c>
      <c r="C148" s="442">
        <v>1375</v>
      </c>
      <c r="D148" s="442">
        <v>10320</v>
      </c>
    </row>
    <row r="149" spans="2:4" x14ac:dyDescent="0.3">
      <c r="B149" s="440" t="s">
        <v>547</v>
      </c>
      <c r="C149" s="442">
        <v>1075</v>
      </c>
      <c r="D149" s="442">
        <v>9268</v>
      </c>
    </row>
    <row r="150" spans="2:4" x14ac:dyDescent="0.3">
      <c r="B150" s="440" t="s">
        <v>548</v>
      </c>
      <c r="C150" s="442">
        <v>2875</v>
      </c>
      <c r="D150" s="442">
        <v>28269</v>
      </c>
    </row>
    <row r="151" spans="2:4" x14ac:dyDescent="0.3">
      <c r="B151" s="440" t="s">
        <v>549</v>
      </c>
      <c r="C151" s="442">
        <v>2025</v>
      </c>
      <c r="D151" s="442">
        <v>20670</v>
      </c>
    </row>
    <row r="152" spans="2:4" x14ac:dyDescent="0.3">
      <c r="B152" s="440" t="s">
        <v>550</v>
      </c>
      <c r="C152" s="442">
        <v>4925</v>
      </c>
      <c r="D152" s="442">
        <v>43674</v>
      </c>
    </row>
    <row r="153" spans="2:4" x14ac:dyDescent="0.3">
      <c r="B153" s="440" t="s">
        <v>551</v>
      </c>
      <c r="C153" s="442">
        <v>925</v>
      </c>
      <c r="D153" s="442">
        <v>7430</v>
      </c>
    </row>
    <row r="154" spans="2:4" x14ac:dyDescent="0.3">
      <c r="B154" s="440" t="s">
        <v>552</v>
      </c>
      <c r="C154" s="442">
        <v>1075</v>
      </c>
      <c r="D154" s="442">
        <v>10588</v>
      </c>
    </row>
    <row r="155" spans="2:4" x14ac:dyDescent="0.3">
      <c r="B155" s="440" t="s">
        <v>553</v>
      </c>
      <c r="C155" s="442">
        <v>575</v>
      </c>
      <c r="D155" s="442">
        <v>3680</v>
      </c>
    </row>
    <row r="156" spans="2:4" x14ac:dyDescent="0.3">
      <c r="B156" s="440" t="s">
        <v>554</v>
      </c>
      <c r="C156" s="442">
        <v>5625</v>
      </c>
      <c r="D156" s="442">
        <v>69943</v>
      </c>
    </row>
    <row r="157" spans="2:4" x14ac:dyDescent="0.3">
      <c r="B157" s="440" t="s">
        <v>555</v>
      </c>
      <c r="C157" s="442">
        <v>1725</v>
      </c>
      <c r="D157" s="442">
        <v>13258</v>
      </c>
    </row>
    <row r="158" spans="2:4" x14ac:dyDescent="0.3">
      <c r="B158" s="440" t="s">
        <v>556</v>
      </c>
      <c r="C158" s="442">
        <v>1725</v>
      </c>
      <c r="D158" s="442">
        <v>15722</v>
      </c>
    </row>
    <row r="159" spans="2:4" x14ac:dyDescent="0.3">
      <c r="B159" s="440" t="s">
        <v>557</v>
      </c>
      <c r="C159" s="442">
        <v>3525</v>
      </c>
      <c r="D159" s="442">
        <v>108234</v>
      </c>
    </row>
    <row r="160" spans="2:4" x14ac:dyDescent="0.3">
      <c r="B160" s="440" t="s">
        <v>558</v>
      </c>
      <c r="C160" s="442">
        <v>875</v>
      </c>
      <c r="D160" s="442">
        <v>10721</v>
      </c>
    </row>
    <row r="161" spans="2:4" x14ac:dyDescent="0.3">
      <c r="B161" s="440" t="s">
        <v>559</v>
      </c>
      <c r="C161" s="442">
        <v>575</v>
      </c>
      <c r="D161" s="442">
        <v>5714</v>
      </c>
    </row>
    <row r="162" spans="2:4" x14ac:dyDescent="0.3">
      <c r="B162" s="440" t="s">
        <v>560</v>
      </c>
      <c r="C162" s="442">
        <v>925</v>
      </c>
      <c r="D162" s="442">
        <v>9480</v>
      </c>
    </row>
    <row r="163" spans="2:4" x14ac:dyDescent="0.3">
      <c r="B163" s="440" t="s">
        <v>561</v>
      </c>
      <c r="C163" s="442">
        <v>1025</v>
      </c>
      <c r="D163" s="442">
        <v>7100</v>
      </c>
    </row>
    <row r="164" spans="2:4" x14ac:dyDescent="0.3">
      <c r="B164" s="440" t="s">
        <v>562</v>
      </c>
      <c r="C164" s="442">
        <v>11475</v>
      </c>
      <c r="D164" s="442">
        <v>144458</v>
      </c>
    </row>
    <row r="165" spans="2:4" x14ac:dyDescent="0.3">
      <c r="B165" s="440" t="s">
        <v>563</v>
      </c>
      <c r="C165" s="442">
        <v>2575</v>
      </c>
      <c r="D165" s="442">
        <v>64762</v>
      </c>
    </row>
    <row r="166" spans="2:4" x14ac:dyDescent="0.3">
      <c r="B166" s="440" t="s">
        <v>564</v>
      </c>
      <c r="C166" s="442">
        <v>625</v>
      </c>
      <c r="D166" s="442">
        <v>3971</v>
      </c>
    </row>
    <row r="167" spans="2:4" x14ac:dyDescent="0.3">
      <c r="B167" s="440" t="s">
        <v>565</v>
      </c>
      <c r="C167" s="442">
        <v>2325</v>
      </c>
      <c r="D167" s="442">
        <v>20284</v>
      </c>
    </row>
    <row r="168" spans="2:4" x14ac:dyDescent="0.3">
      <c r="B168" s="440" t="s">
        <v>566</v>
      </c>
      <c r="C168" s="442">
        <v>875</v>
      </c>
      <c r="D168" s="442">
        <v>11500</v>
      </c>
    </row>
    <row r="169" spans="2:4" x14ac:dyDescent="0.3">
      <c r="B169" s="440" t="s">
        <v>567</v>
      </c>
      <c r="C169" s="442">
        <v>6175</v>
      </c>
      <c r="D169" s="442">
        <v>57633</v>
      </c>
    </row>
    <row r="170" spans="2:4" x14ac:dyDescent="0.3">
      <c r="B170" s="440" t="s">
        <v>568</v>
      </c>
      <c r="C170" s="442">
        <v>2175</v>
      </c>
      <c r="D170" s="442">
        <v>29495</v>
      </c>
    </row>
    <row r="171" spans="2:4" x14ac:dyDescent="0.3">
      <c r="B171" s="440" t="s">
        <v>569</v>
      </c>
      <c r="C171" s="442">
        <v>3675</v>
      </c>
      <c r="D171" s="442">
        <v>31782</v>
      </c>
    </row>
    <row r="172" spans="2:4" x14ac:dyDescent="0.3">
      <c r="B172" s="440" t="s">
        <v>570</v>
      </c>
      <c r="C172" s="442">
        <v>675</v>
      </c>
      <c r="D172" s="442">
        <v>5865</v>
      </c>
    </row>
    <row r="173" spans="2:4" x14ac:dyDescent="0.3">
      <c r="B173" s="440" t="s">
        <v>571</v>
      </c>
      <c r="C173" s="442">
        <v>1725</v>
      </c>
      <c r="D173" s="442">
        <v>13263</v>
      </c>
    </row>
    <row r="174" spans="2:4" x14ac:dyDescent="0.3">
      <c r="B174" s="440" t="s">
        <v>572</v>
      </c>
      <c r="C174" s="442">
        <v>625</v>
      </c>
      <c r="D174" s="442">
        <v>6918</v>
      </c>
    </row>
    <row r="175" spans="2:4" x14ac:dyDescent="0.3">
      <c r="B175" s="440" t="s">
        <v>573</v>
      </c>
      <c r="C175" s="442">
        <v>1775</v>
      </c>
      <c r="D175" s="442">
        <v>15345</v>
      </c>
    </row>
    <row r="176" spans="2:4" x14ac:dyDescent="0.3">
      <c r="B176" s="440" t="s">
        <v>574</v>
      </c>
      <c r="C176" s="442">
        <v>1675</v>
      </c>
      <c r="D176" s="442">
        <v>13269</v>
      </c>
    </row>
    <row r="177" spans="2:4" x14ac:dyDescent="0.3">
      <c r="B177" s="440" t="s">
        <v>575</v>
      </c>
      <c r="C177" s="442">
        <v>3625</v>
      </c>
      <c r="D177" s="442">
        <v>27220</v>
      </c>
    </row>
    <row r="178" spans="2:4" x14ac:dyDescent="0.3">
      <c r="B178" s="440" t="s">
        <v>576</v>
      </c>
      <c r="C178" s="442">
        <v>1125</v>
      </c>
      <c r="D178" s="442">
        <v>11711</v>
      </c>
    </row>
    <row r="179" spans="2:4" x14ac:dyDescent="0.3">
      <c r="B179" s="440" t="s">
        <v>577</v>
      </c>
      <c r="C179" s="442">
        <v>1125</v>
      </c>
      <c r="D179" s="442">
        <v>12132</v>
      </c>
    </row>
    <row r="180" spans="2:4" x14ac:dyDescent="0.3">
      <c r="B180" s="440" t="s">
        <v>578</v>
      </c>
      <c r="C180" s="442">
        <v>725</v>
      </c>
      <c r="D180" s="442">
        <v>5973</v>
      </c>
    </row>
    <row r="181" spans="2:4" x14ac:dyDescent="0.3">
      <c r="B181" s="440" t="s">
        <v>579</v>
      </c>
      <c r="C181" s="442">
        <v>3075</v>
      </c>
      <c r="D181" s="442">
        <v>39529</v>
      </c>
    </row>
    <row r="182" spans="2:4" x14ac:dyDescent="0.3">
      <c r="B182" s="440" t="s">
        <v>580</v>
      </c>
      <c r="C182" s="442">
        <v>725</v>
      </c>
      <c r="D182" s="442">
        <v>7565</v>
      </c>
    </row>
    <row r="183" spans="2:4" x14ac:dyDescent="0.3">
      <c r="B183" s="440" t="s">
        <v>581</v>
      </c>
      <c r="C183" s="442">
        <v>5125</v>
      </c>
      <c r="D183" s="442">
        <v>42323</v>
      </c>
    </row>
    <row r="184" spans="2:4" x14ac:dyDescent="0.3">
      <c r="B184" s="440" t="s">
        <v>582</v>
      </c>
      <c r="C184" s="442">
        <v>525</v>
      </c>
      <c r="D184" s="442">
        <v>5210</v>
      </c>
    </row>
    <row r="185" spans="2:4" x14ac:dyDescent="0.3">
      <c r="B185" s="440" t="s">
        <v>583</v>
      </c>
      <c r="C185" s="442">
        <v>825</v>
      </c>
      <c r="D185" s="442">
        <v>6786</v>
      </c>
    </row>
    <row r="186" spans="2:4" x14ac:dyDescent="0.3">
      <c r="B186" s="440" t="s">
        <v>584</v>
      </c>
      <c r="C186" s="442">
        <v>3475</v>
      </c>
      <c r="D186" s="442">
        <v>29200</v>
      </c>
    </row>
    <row r="187" spans="2:4" x14ac:dyDescent="0.3">
      <c r="B187" s="440" t="s">
        <v>585</v>
      </c>
      <c r="C187" s="442">
        <v>1425</v>
      </c>
      <c r="D187" s="442">
        <v>11103</v>
      </c>
    </row>
    <row r="188" spans="2:4" x14ac:dyDescent="0.3">
      <c r="B188" s="440" t="s">
        <v>586</v>
      </c>
      <c r="C188" s="442">
        <v>2925</v>
      </c>
      <c r="D188" s="442">
        <v>22998</v>
      </c>
    </row>
    <row r="189" spans="2:4" x14ac:dyDescent="0.3">
      <c r="B189" s="440" t="s">
        <v>587</v>
      </c>
      <c r="C189" s="442">
        <v>1475</v>
      </c>
      <c r="D189" s="442">
        <v>17252</v>
      </c>
    </row>
    <row r="190" spans="2:4" x14ac:dyDescent="0.3">
      <c r="B190" s="440" t="s">
        <v>588</v>
      </c>
      <c r="C190" s="442">
        <v>4825</v>
      </c>
      <c r="D190" s="442">
        <v>39250</v>
      </c>
    </row>
    <row r="191" spans="2:4" x14ac:dyDescent="0.3">
      <c r="B191" s="440" t="s">
        <v>589</v>
      </c>
      <c r="C191" s="442">
        <v>2925</v>
      </c>
      <c r="D191" s="442">
        <v>50273</v>
      </c>
    </row>
    <row r="192" spans="2:4" x14ac:dyDescent="0.3">
      <c r="B192" s="440" t="s">
        <v>590</v>
      </c>
      <c r="C192" s="442">
        <v>2125</v>
      </c>
      <c r="D192" s="442">
        <v>19267</v>
      </c>
    </row>
    <row r="193" spans="2:4" x14ac:dyDescent="0.3">
      <c r="B193" s="440" t="s">
        <v>591</v>
      </c>
      <c r="C193" s="442">
        <v>1675</v>
      </c>
      <c r="D193" s="442">
        <v>19497</v>
      </c>
    </row>
    <row r="194" spans="2:4" x14ac:dyDescent="0.3">
      <c r="B194" s="440" t="s">
        <v>592</v>
      </c>
      <c r="C194" s="442">
        <v>2325</v>
      </c>
      <c r="D194" s="442">
        <v>18732</v>
      </c>
    </row>
    <row r="195" spans="2:4" x14ac:dyDescent="0.3">
      <c r="B195" s="440" t="s">
        <v>593</v>
      </c>
      <c r="C195" s="442">
        <v>8975</v>
      </c>
      <c r="D195" s="442">
        <v>73393</v>
      </c>
    </row>
    <row r="196" spans="2:4" x14ac:dyDescent="0.3">
      <c r="B196" s="440" t="s">
        <v>594</v>
      </c>
      <c r="C196" s="442">
        <v>575</v>
      </c>
      <c r="D196" s="442">
        <v>4371</v>
      </c>
    </row>
    <row r="197" spans="2:4" x14ac:dyDescent="0.3">
      <c r="B197" s="440" t="s">
        <v>595</v>
      </c>
      <c r="C197" s="442">
        <v>1375</v>
      </c>
      <c r="D197" s="442">
        <v>16419</v>
      </c>
    </row>
    <row r="198" spans="2:4" x14ac:dyDescent="0.3">
      <c r="B198" s="440" t="s">
        <v>596</v>
      </c>
      <c r="C198" s="442">
        <v>4475</v>
      </c>
      <c r="D198" s="442">
        <v>57016</v>
      </c>
    </row>
    <row r="199" spans="2:4" x14ac:dyDescent="0.3">
      <c r="B199" s="440" t="s">
        <v>597</v>
      </c>
      <c r="C199" s="442">
        <v>1025</v>
      </c>
      <c r="D199" s="442">
        <v>10933</v>
      </c>
    </row>
    <row r="200" spans="2:4" x14ac:dyDescent="0.3">
      <c r="B200" s="440" t="s">
        <v>598</v>
      </c>
      <c r="C200" s="442">
        <v>2425</v>
      </c>
      <c r="D200" s="442">
        <v>18814</v>
      </c>
    </row>
    <row r="201" spans="2:4" x14ac:dyDescent="0.3">
      <c r="B201" s="440" t="s">
        <v>599</v>
      </c>
      <c r="C201" s="442">
        <v>3225</v>
      </c>
      <c r="D201" s="442">
        <v>75108</v>
      </c>
    </row>
    <row r="202" spans="2:4" x14ac:dyDescent="0.3">
      <c r="B202" s="440" t="s">
        <v>600</v>
      </c>
      <c r="C202" s="442">
        <v>2725</v>
      </c>
      <c r="D202" s="442">
        <v>84187</v>
      </c>
    </row>
    <row r="203" spans="2:4" x14ac:dyDescent="0.3">
      <c r="B203" s="440" t="s">
        <v>601</v>
      </c>
      <c r="C203" s="442">
        <v>325</v>
      </c>
      <c r="D203" s="442">
        <v>2460</v>
      </c>
    </row>
    <row r="204" spans="2:4" x14ac:dyDescent="0.3">
      <c r="B204" s="440" t="s">
        <v>602</v>
      </c>
      <c r="C204" s="442">
        <v>975</v>
      </c>
      <c r="D204" s="442">
        <v>9125</v>
      </c>
    </row>
    <row r="205" spans="2:4" x14ac:dyDescent="0.3">
      <c r="B205" s="440" t="s">
        <v>603</v>
      </c>
      <c r="C205" s="442">
        <v>1225</v>
      </c>
      <c r="D205" s="442">
        <v>26242</v>
      </c>
    </row>
    <row r="206" spans="2:4" x14ac:dyDescent="0.3">
      <c r="B206" s="440" t="s">
        <v>604</v>
      </c>
      <c r="C206" s="442">
        <v>3325</v>
      </c>
      <c r="D206" s="442">
        <v>27556</v>
      </c>
    </row>
    <row r="207" spans="2:4" x14ac:dyDescent="0.3">
      <c r="B207" s="440" t="s">
        <v>605</v>
      </c>
      <c r="C207" s="442">
        <v>51525</v>
      </c>
      <c r="D207" s="442">
        <v>978770</v>
      </c>
    </row>
    <row r="208" spans="2:4" x14ac:dyDescent="0.3">
      <c r="B208" s="440" t="s">
        <v>606</v>
      </c>
      <c r="C208" s="442">
        <v>525</v>
      </c>
      <c r="D208" s="442">
        <v>3948</v>
      </c>
    </row>
    <row r="209" spans="2:4" x14ac:dyDescent="0.3">
      <c r="B209" s="440" t="s">
        <v>607</v>
      </c>
      <c r="C209" s="442">
        <v>625</v>
      </c>
      <c r="D209" s="442">
        <v>5808</v>
      </c>
    </row>
    <row r="210" spans="2:4" x14ac:dyDescent="0.3">
      <c r="B210" s="440" t="s">
        <v>608</v>
      </c>
      <c r="C210" s="442">
        <v>3275</v>
      </c>
      <c r="D210" s="442">
        <v>38129</v>
      </c>
    </row>
    <row r="211" spans="2:4" x14ac:dyDescent="0.3">
      <c r="B211" s="440" t="s">
        <v>609</v>
      </c>
      <c r="C211" s="442">
        <v>1725</v>
      </c>
      <c r="D211" s="442">
        <v>13277</v>
      </c>
    </row>
    <row r="212" spans="2:4" x14ac:dyDescent="0.3">
      <c r="B212" s="440" t="s">
        <v>610</v>
      </c>
      <c r="C212" s="442">
        <v>1875</v>
      </c>
      <c r="D212" s="442">
        <v>11473</v>
      </c>
    </row>
    <row r="213" spans="2:4" x14ac:dyDescent="0.3">
      <c r="B213" s="440" t="s">
        <v>611</v>
      </c>
      <c r="C213" s="442">
        <v>3575</v>
      </c>
      <c r="D213" s="442">
        <v>53564</v>
      </c>
    </row>
    <row r="214" spans="2:4" x14ac:dyDescent="0.3">
      <c r="B214" s="440" t="s">
        <v>612</v>
      </c>
      <c r="C214" s="442">
        <v>9675</v>
      </c>
      <c r="D214" s="442">
        <v>99383</v>
      </c>
    </row>
    <row r="215" spans="2:4" x14ac:dyDescent="0.3">
      <c r="B215" s="440" t="s">
        <v>613</v>
      </c>
      <c r="C215" s="442">
        <v>1925</v>
      </c>
      <c r="D215" s="442">
        <v>13355</v>
      </c>
    </row>
    <row r="216" spans="2:4" x14ac:dyDescent="0.3">
      <c r="B216" s="440" t="s">
        <v>614</v>
      </c>
      <c r="C216" s="442">
        <v>925</v>
      </c>
      <c r="D216" s="442">
        <v>10099</v>
      </c>
    </row>
    <row r="217" spans="2:4" x14ac:dyDescent="0.3">
      <c r="B217" s="440" t="s">
        <v>615</v>
      </c>
      <c r="C217" s="442">
        <v>1275</v>
      </c>
      <c r="D217" s="442">
        <v>14412</v>
      </c>
    </row>
    <row r="218" spans="2:4" x14ac:dyDescent="0.3">
      <c r="B218" s="440" t="s">
        <v>616</v>
      </c>
      <c r="C218" s="442">
        <v>1275</v>
      </c>
      <c r="D218" s="442">
        <v>23222</v>
      </c>
    </row>
    <row r="219" spans="2:4" x14ac:dyDescent="0.3">
      <c r="B219" s="440" t="s">
        <v>617</v>
      </c>
      <c r="C219" s="442">
        <v>1175</v>
      </c>
      <c r="D219" s="442">
        <v>10864</v>
      </c>
    </row>
    <row r="220" spans="2:4" x14ac:dyDescent="0.3">
      <c r="B220" s="440" t="s">
        <v>618</v>
      </c>
      <c r="C220" s="442">
        <v>1575</v>
      </c>
      <c r="D220" s="442">
        <v>15396</v>
      </c>
    </row>
    <row r="221" spans="2:4" x14ac:dyDescent="0.3">
      <c r="B221" s="440" t="s">
        <v>619</v>
      </c>
      <c r="C221" s="442">
        <v>1275</v>
      </c>
      <c r="D221" s="442">
        <v>11242</v>
      </c>
    </row>
    <row r="222" spans="2:4" x14ac:dyDescent="0.3">
      <c r="B222" s="440" t="s">
        <v>620</v>
      </c>
      <c r="C222" s="442">
        <v>1375</v>
      </c>
      <c r="D222" s="442">
        <v>11709</v>
      </c>
    </row>
    <row r="223" spans="2:4" x14ac:dyDescent="0.3">
      <c r="B223" s="440" t="s">
        <v>621</v>
      </c>
      <c r="C223" s="442">
        <v>3175</v>
      </c>
      <c r="D223" s="442">
        <v>25446</v>
      </c>
    </row>
    <row r="224" spans="2:4" x14ac:dyDescent="0.3">
      <c r="B224" s="440" t="s">
        <v>622</v>
      </c>
      <c r="C224" s="442">
        <v>1625</v>
      </c>
      <c r="D224" s="442">
        <v>14673</v>
      </c>
    </row>
    <row r="225" spans="2:4" x14ac:dyDescent="0.3">
      <c r="B225" s="440" t="s">
        <v>623</v>
      </c>
      <c r="C225" s="442">
        <v>7675</v>
      </c>
      <c r="D225" s="442">
        <v>101209</v>
      </c>
    </row>
    <row r="226" spans="2:4" x14ac:dyDescent="0.3">
      <c r="B226" s="440" t="s">
        <v>624</v>
      </c>
      <c r="C226" s="442">
        <v>2225</v>
      </c>
      <c r="D226" s="442">
        <v>17540</v>
      </c>
    </row>
    <row r="227" spans="2:4" x14ac:dyDescent="0.3">
      <c r="B227" s="440" t="s">
        <v>625</v>
      </c>
      <c r="C227" s="442">
        <v>1725</v>
      </c>
      <c r="D227" s="442">
        <v>12965</v>
      </c>
    </row>
    <row r="228" spans="2:4" x14ac:dyDescent="0.3">
      <c r="B228" s="440" t="s">
        <v>626</v>
      </c>
      <c r="C228" s="442">
        <v>1075</v>
      </c>
      <c r="D228" s="442">
        <v>11281</v>
      </c>
    </row>
    <row r="229" spans="2:4" x14ac:dyDescent="0.3">
      <c r="B229" s="440" t="s">
        <v>627</v>
      </c>
      <c r="C229" s="442">
        <v>1525</v>
      </c>
      <c r="D229" s="442">
        <v>12825</v>
      </c>
    </row>
    <row r="230" spans="2:4" x14ac:dyDescent="0.3">
      <c r="B230" s="440" t="s">
        <v>628</v>
      </c>
      <c r="C230" s="442">
        <v>2375</v>
      </c>
      <c r="D230" s="442">
        <v>21485</v>
      </c>
    </row>
    <row r="231" spans="2:4" x14ac:dyDescent="0.3">
      <c r="B231" s="440" t="s">
        <v>629</v>
      </c>
      <c r="C231" s="442">
        <v>1925</v>
      </c>
      <c r="D231" s="442">
        <v>17923</v>
      </c>
    </row>
    <row r="232" spans="2:4" x14ac:dyDescent="0.3">
      <c r="B232" s="440" t="s">
        <v>630</v>
      </c>
      <c r="C232" s="442">
        <v>1275</v>
      </c>
      <c r="D232" s="442">
        <v>12319</v>
      </c>
    </row>
    <row r="233" spans="2:4" x14ac:dyDescent="0.3">
      <c r="B233" s="440" t="s">
        <v>631</v>
      </c>
      <c r="C233" s="442">
        <v>1375</v>
      </c>
      <c r="D233" s="442">
        <v>16312</v>
      </c>
    </row>
    <row r="234" spans="2:4" x14ac:dyDescent="0.3">
      <c r="B234" s="440" t="s">
        <v>632</v>
      </c>
      <c r="C234" s="442">
        <v>925</v>
      </c>
      <c r="D234" s="442">
        <v>13712</v>
      </c>
    </row>
    <row r="235" spans="2:4" x14ac:dyDescent="0.3">
      <c r="B235" s="440" t="s">
        <v>633</v>
      </c>
      <c r="C235" s="442">
        <v>1825</v>
      </c>
      <c r="D235" s="442">
        <v>11472</v>
      </c>
    </row>
    <row r="236" spans="2:4" x14ac:dyDescent="0.3">
      <c r="B236" s="440" t="s">
        <v>634</v>
      </c>
      <c r="C236" s="442">
        <v>725</v>
      </c>
      <c r="D236" s="442">
        <v>7113</v>
      </c>
    </row>
    <row r="237" spans="2:4" x14ac:dyDescent="0.3">
      <c r="B237" s="440" t="s">
        <v>635</v>
      </c>
      <c r="C237" s="442">
        <v>1025</v>
      </c>
      <c r="D237" s="442">
        <v>11937</v>
      </c>
    </row>
    <row r="238" spans="2:4" x14ac:dyDescent="0.3">
      <c r="B238" s="440" t="s">
        <v>636</v>
      </c>
      <c r="C238" s="442">
        <v>1725</v>
      </c>
      <c r="D238" s="442">
        <v>18874</v>
      </c>
    </row>
    <row r="239" spans="2:4" x14ac:dyDescent="0.3">
      <c r="B239" s="440" t="s">
        <v>637</v>
      </c>
      <c r="C239" s="442">
        <v>4025</v>
      </c>
      <c r="D239" s="442">
        <v>46231</v>
      </c>
    </row>
    <row r="240" spans="2:4" x14ac:dyDescent="0.3">
      <c r="B240" s="440" t="s">
        <v>638</v>
      </c>
      <c r="C240" s="442">
        <v>5675</v>
      </c>
      <c r="D240" s="442">
        <v>59154</v>
      </c>
    </row>
    <row r="241" spans="2:4" x14ac:dyDescent="0.3">
      <c r="B241" s="440" t="s">
        <v>639</v>
      </c>
      <c r="C241" s="442">
        <v>1175</v>
      </c>
      <c r="D241" s="442">
        <v>14658</v>
      </c>
    </row>
    <row r="242" spans="2:4" x14ac:dyDescent="0.3">
      <c r="B242" s="440" t="s">
        <v>640</v>
      </c>
      <c r="C242" s="442">
        <v>3125</v>
      </c>
      <c r="D242" s="442">
        <v>49062</v>
      </c>
    </row>
    <row r="243" spans="2:4" x14ac:dyDescent="0.3">
      <c r="B243" s="440" t="s">
        <v>641</v>
      </c>
      <c r="C243" s="442">
        <v>2975</v>
      </c>
      <c r="D243" s="442">
        <v>73955</v>
      </c>
    </row>
    <row r="244" spans="2:4" x14ac:dyDescent="0.3">
      <c r="B244" s="440" t="s">
        <v>642</v>
      </c>
      <c r="C244" s="442">
        <v>1225</v>
      </c>
      <c r="D244" s="442">
        <v>9207</v>
      </c>
    </row>
    <row r="245" spans="2:4" x14ac:dyDescent="0.3">
      <c r="B245" s="440" t="s">
        <v>643</v>
      </c>
      <c r="C245" s="442">
        <v>6225</v>
      </c>
      <c r="D245" s="442">
        <v>57122</v>
      </c>
    </row>
    <row r="246" spans="2:4" x14ac:dyDescent="0.3">
      <c r="B246" s="440" t="s">
        <v>644</v>
      </c>
      <c r="C246" s="442">
        <v>2675</v>
      </c>
      <c r="D246" s="442">
        <v>24898</v>
      </c>
    </row>
    <row r="247" spans="2:4" x14ac:dyDescent="0.3">
      <c r="B247" s="440" t="s">
        <v>645</v>
      </c>
      <c r="C247" s="442">
        <v>13375</v>
      </c>
      <c r="D247" s="442">
        <v>130997</v>
      </c>
    </row>
    <row r="248" spans="2:4" x14ac:dyDescent="0.3">
      <c r="B248" s="440" t="s">
        <v>646</v>
      </c>
      <c r="C248" s="442">
        <v>2625</v>
      </c>
      <c r="D248" s="442">
        <v>47820</v>
      </c>
    </row>
    <row r="249" spans="2:4" x14ac:dyDescent="0.3">
      <c r="B249" s="440" t="s">
        <v>647</v>
      </c>
      <c r="C249" s="442">
        <v>2875</v>
      </c>
      <c r="D249" s="442">
        <v>31082</v>
      </c>
    </row>
    <row r="250" spans="2:4" x14ac:dyDescent="0.3">
      <c r="B250" s="440" t="s">
        <v>648</v>
      </c>
      <c r="C250" s="442">
        <v>18275</v>
      </c>
      <c r="D250" s="442">
        <v>237596</v>
      </c>
    </row>
    <row r="251" spans="2:4" x14ac:dyDescent="0.3">
      <c r="B251" s="440" t="s">
        <v>649</v>
      </c>
      <c r="C251" s="442">
        <v>1375</v>
      </c>
      <c r="D251" s="442">
        <v>9449</v>
      </c>
    </row>
    <row r="252" spans="2:4" x14ac:dyDescent="0.3">
      <c r="B252" s="440" t="s">
        <v>650</v>
      </c>
      <c r="C252" s="442">
        <v>625</v>
      </c>
      <c r="D252" s="442">
        <v>7528</v>
      </c>
    </row>
    <row r="253" spans="2:4" x14ac:dyDescent="0.3">
      <c r="B253" s="440" t="s">
        <v>651</v>
      </c>
      <c r="C253" s="442">
        <v>1475</v>
      </c>
      <c r="D253" s="442">
        <v>14746</v>
      </c>
    </row>
    <row r="254" spans="2:4" x14ac:dyDescent="0.3">
      <c r="B254" s="440" t="s">
        <v>652</v>
      </c>
      <c r="C254" s="442">
        <v>975</v>
      </c>
      <c r="D254" s="442">
        <v>7660</v>
      </c>
    </row>
    <row r="255" spans="2:4" x14ac:dyDescent="0.3">
      <c r="B255" s="440" t="s">
        <v>653</v>
      </c>
      <c r="C255" s="442">
        <v>2175</v>
      </c>
      <c r="D255" s="442">
        <v>34246</v>
      </c>
    </row>
    <row r="256" spans="2:4" x14ac:dyDescent="0.3">
      <c r="B256" s="440" t="s">
        <v>654</v>
      </c>
      <c r="C256" s="442">
        <v>1075</v>
      </c>
      <c r="D256" s="442">
        <v>6776</v>
      </c>
    </row>
    <row r="257" spans="2:4" x14ac:dyDescent="0.3">
      <c r="B257" s="440" t="s">
        <v>655</v>
      </c>
      <c r="C257" s="442">
        <v>1425</v>
      </c>
      <c r="D257" s="442">
        <v>16162</v>
      </c>
    </row>
    <row r="258" spans="2:4" x14ac:dyDescent="0.3">
      <c r="B258" s="440" t="s">
        <v>656</v>
      </c>
      <c r="C258" s="442">
        <v>6025</v>
      </c>
      <c r="D258" s="442">
        <v>66658</v>
      </c>
    </row>
    <row r="259" spans="2:4" x14ac:dyDescent="0.3">
      <c r="B259" s="440" t="s">
        <v>657</v>
      </c>
      <c r="C259" s="442">
        <v>725</v>
      </c>
      <c r="D259" s="442">
        <v>11996</v>
      </c>
    </row>
    <row r="260" spans="2:4" x14ac:dyDescent="0.3">
      <c r="B260" s="440" t="s">
        <v>658</v>
      </c>
      <c r="C260" s="442">
        <v>1475</v>
      </c>
      <c r="D260" s="442">
        <v>37452</v>
      </c>
    </row>
    <row r="261" spans="2:4" x14ac:dyDescent="0.3">
      <c r="B261" s="440" t="s">
        <v>659</v>
      </c>
      <c r="C261" s="442">
        <v>3325</v>
      </c>
      <c r="D261" s="442">
        <v>27621</v>
      </c>
    </row>
    <row r="262" spans="2:4" x14ac:dyDescent="0.3">
      <c r="B262" s="440" t="s">
        <v>660</v>
      </c>
      <c r="C262" s="442">
        <v>875</v>
      </c>
      <c r="D262" s="442">
        <v>6485</v>
      </c>
    </row>
    <row r="263" spans="2:4" x14ac:dyDescent="0.3">
      <c r="B263" s="440" t="s">
        <v>661</v>
      </c>
      <c r="C263" s="442">
        <v>1875</v>
      </c>
      <c r="D263" s="442">
        <v>15578</v>
      </c>
    </row>
    <row r="264" spans="2:4" x14ac:dyDescent="0.3">
      <c r="B264" s="440" t="s">
        <v>662</v>
      </c>
      <c r="C264" s="442">
        <v>725</v>
      </c>
      <c r="D264" s="442">
        <v>5550</v>
      </c>
    </row>
    <row r="265" spans="2:4" x14ac:dyDescent="0.3">
      <c r="B265" s="440" t="s">
        <v>663</v>
      </c>
      <c r="C265" s="442">
        <v>775</v>
      </c>
      <c r="D265" s="442">
        <v>9063</v>
      </c>
    </row>
    <row r="266" spans="2:4" x14ac:dyDescent="0.3">
      <c r="B266" s="440" t="s">
        <v>664</v>
      </c>
      <c r="C266" s="442">
        <v>1175</v>
      </c>
      <c r="D266" s="442">
        <v>12180</v>
      </c>
    </row>
    <row r="267" spans="2:4" x14ac:dyDescent="0.3">
      <c r="B267" s="440" t="s">
        <v>665</v>
      </c>
      <c r="C267" s="442">
        <v>4325</v>
      </c>
      <c r="D267" s="442">
        <v>39636</v>
      </c>
    </row>
    <row r="268" spans="2:4" x14ac:dyDescent="0.3">
      <c r="B268" s="440" t="s">
        <v>666</v>
      </c>
      <c r="C268" s="442">
        <v>1025</v>
      </c>
      <c r="D268" s="442">
        <v>9054</v>
      </c>
    </row>
    <row r="269" spans="2:4" x14ac:dyDescent="0.3">
      <c r="B269" s="440" t="s">
        <v>667</v>
      </c>
      <c r="C269" s="442">
        <v>2975</v>
      </c>
      <c r="D269" s="442">
        <v>46232</v>
      </c>
    </row>
    <row r="270" spans="2:4" x14ac:dyDescent="0.3">
      <c r="B270" s="440" t="s">
        <v>668</v>
      </c>
      <c r="C270" s="442">
        <v>3875</v>
      </c>
      <c r="D270" s="442">
        <v>34661</v>
      </c>
    </row>
    <row r="271" spans="2:4" x14ac:dyDescent="0.3">
      <c r="B271" s="440" t="s">
        <v>669</v>
      </c>
      <c r="C271" s="442">
        <v>3725</v>
      </c>
      <c r="D271" s="442">
        <v>36747</v>
      </c>
    </row>
    <row r="272" spans="2:4" x14ac:dyDescent="0.3">
      <c r="B272" s="440" t="s">
        <v>670</v>
      </c>
      <c r="C272" s="442">
        <v>9575</v>
      </c>
      <c r="D272" s="442">
        <v>156838</v>
      </c>
    </row>
    <row r="273" spans="2:4" x14ac:dyDescent="0.3">
      <c r="B273" s="440" t="s">
        <v>671</v>
      </c>
      <c r="C273" s="442">
        <v>8725</v>
      </c>
      <c r="D273" s="442">
        <v>95995</v>
      </c>
    </row>
    <row r="274" spans="2:4" x14ac:dyDescent="0.3">
      <c r="B274" s="440" t="s">
        <v>672</v>
      </c>
      <c r="C274" s="442">
        <v>475</v>
      </c>
      <c r="D274" s="442">
        <v>3695</v>
      </c>
    </row>
    <row r="275" spans="2:4" x14ac:dyDescent="0.3">
      <c r="B275" s="440" t="s">
        <v>673</v>
      </c>
      <c r="C275" s="442">
        <v>2825</v>
      </c>
      <c r="D275" s="442">
        <v>31560</v>
      </c>
    </row>
    <row r="276" spans="2:4" x14ac:dyDescent="0.3">
      <c r="B276" s="440" t="s">
        <v>674</v>
      </c>
      <c r="C276" s="442">
        <v>1625</v>
      </c>
      <c r="D276" s="442">
        <v>12318</v>
      </c>
    </row>
    <row r="277" spans="2:4" x14ac:dyDescent="0.3">
      <c r="B277" s="440" t="s">
        <v>675</v>
      </c>
      <c r="C277" s="442">
        <v>975</v>
      </c>
      <c r="D277" s="442">
        <v>9233</v>
      </c>
    </row>
    <row r="278" spans="2:4" x14ac:dyDescent="0.3">
      <c r="B278" s="440" t="s">
        <v>676</v>
      </c>
      <c r="C278" s="442">
        <v>1475</v>
      </c>
      <c r="D278" s="442">
        <v>12271</v>
      </c>
    </row>
    <row r="279" spans="2:4" x14ac:dyDescent="0.3">
      <c r="B279" s="440" t="s">
        <v>677</v>
      </c>
      <c r="C279" s="442">
        <v>875</v>
      </c>
      <c r="D279" s="442">
        <v>9942</v>
      </c>
    </row>
    <row r="280" spans="2:4" x14ac:dyDescent="0.3">
      <c r="B280" s="440" t="s">
        <v>678</v>
      </c>
      <c r="C280" s="442">
        <v>375</v>
      </c>
      <c r="D280" s="442">
        <v>2807</v>
      </c>
    </row>
    <row r="281" spans="2:4" x14ac:dyDescent="0.3">
      <c r="B281" s="440" t="s">
        <v>679</v>
      </c>
      <c r="C281" s="442">
        <v>1275</v>
      </c>
      <c r="D281" s="442">
        <v>16308</v>
      </c>
    </row>
    <row r="282" spans="2:4" x14ac:dyDescent="0.3">
      <c r="B282" s="440" t="s">
        <v>680</v>
      </c>
      <c r="C282" s="442">
        <v>1325</v>
      </c>
      <c r="D282" s="442">
        <v>11462</v>
      </c>
    </row>
    <row r="283" spans="2:4" x14ac:dyDescent="0.3">
      <c r="B283" s="440" t="s">
        <v>681</v>
      </c>
      <c r="C283" s="442">
        <v>1575</v>
      </c>
      <c r="D283" s="442">
        <v>17963</v>
      </c>
    </row>
    <row r="284" spans="2:4" x14ac:dyDescent="0.3">
      <c r="B284" s="440" t="s">
        <v>682</v>
      </c>
      <c r="C284" s="442">
        <v>775</v>
      </c>
      <c r="D284" s="442">
        <v>7042</v>
      </c>
    </row>
    <row r="285" spans="2:4" x14ac:dyDescent="0.3">
      <c r="B285" s="440" t="s">
        <v>683</v>
      </c>
      <c r="C285" s="442">
        <v>1025</v>
      </c>
      <c r="D285" s="442">
        <v>9627</v>
      </c>
    </row>
    <row r="286" spans="2:4" x14ac:dyDescent="0.3">
      <c r="B286" s="440" t="s">
        <v>684</v>
      </c>
      <c r="C286" s="442">
        <v>1175</v>
      </c>
      <c r="D286" s="442">
        <v>8009</v>
      </c>
    </row>
    <row r="287" spans="2:4" x14ac:dyDescent="0.3">
      <c r="B287" s="440" t="s">
        <v>685</v>
      </c>
      <c r="C287" s="442">
        <v>3425</v>
      </c>
      <c r="D287" s="442">
        <v>43633</v>
      </c>
    </row>
    <row r="288" spans="2:4" x14ac:dyDescent="0.3">
      <c r="B288" s="440" t="s">
        <v>686</v>
      </c>
      <c r="C288" s="442">
        <v>1125</v>
      </c>
      <c r="D288" s="442">
        <v>12902</v>
      </c>
    </row>
    <row r="289" spans="2:4" x14ac:dyDescent="0.3">
      <c r="B289" s="440" t="s">
        <v>687</v>
      </c>
      <c r="C289" s="442">
        <v>475</v>
      </c>
      <c r="D289" s="442">
        <v>5309</v>
      </c>
    </row>
    <row r="290" spans="2:4" x14ac:dyDescent="0.3">
      <c r="B290" s="440" t="s">
        <v>688</v>
      </c>
      <c r="C290" s="442">
        <v>13575</v>
      </c>
      <c r="D290" s="442">
        <v>156987</v>
      </c>
    </row>
    <row r="291" spans="2:4" x14ac:dyDescent="0.3">
      <c r="B291" s="440" t="s">
        <v>689</v>
      </c>
      <c r="C291" s="442">
        <v>1075</v>
      </c>
      <c r="D291" s="442">
        <v>10499</v>
      </c>
    </row>
    <row r="292" spans="2:4" x14ac:dyDescent="0.3">
      <c r="B292" s="440" t="s">
        <v>690</v>
      </c>
      <c r="C292" s="442">
        <v>7375</v>
      </c>
      <c r="D292" s="442">
        <v>55823</v>
      </c>
    </row>
    <row r="293" spans="2:4" x14ac:dyDescent="0.3">
      <c r="B293" s="440" t="s">
        <v>691</v>
      </c>
      <c r="C293" s="442">
        <v>6075</v>
      </c>
      <c r="D293" s="442">
        <v>64324</v>
      </c>
    </row>
    <row r="294" spans="2:4" x14ac:dyDescent="0.3">
      <c r="B294" s="440" t="s">
        <v>692</v>
      </c>
      <c r="C294" s="442">
        <v>2075</v>
      </c>
      <c r="D294" s="442">
        <v>48234</v>
      </c>
    </row>
    <row r="295" spans="2:4" x14ac:dyDescent="0.3">
      <c r="B295" s="440" t="s">
        <v>693</v>
      </c>
      <c r="C295" s="442">
        <v>2275</v>
      </c>
      <c r="D295" s="442">
        <v>22364</v>
      </c>
    </row>
    <row r="296" spans="2:4" x14ac:dyDescent="0.3">
      <c r="B296" s="440" t="s">
        <v>694</v>
      </c>
      <c r="C296" s="442">
        <v>1625</v>
      </c>
      <c r="D296" s="442">
        <v>14941</v>
      </c>
    </row>
    <row r="297" spans="2:4" x14ac:dyDescent="0.3">
      <c r="B297" s="440" t="s">
        <v>695</v>
      </c>
      <c r="C297" s="442">
        <v>525</v>
      </c>
      <c r="D297" s="442">
        <v>3252</v>
      </c>
    </row>
    <row r="298" spans="2:4" x14ac:dyDescent="0.3">
      <c r="B298" s="440" t="s">
        <v>696</v>
      </c>
      <c r="C298" s="442">
        <v>575</v>
      </c>
      <c r="D298" s="442">
        <v>4211</v>
      </c>
    </row>
  </sheetData>
  <mergeCells count="1">
    <mergeCell ref="B4:D4"/>
  </mergeCells>
  <phoneticPr fontId="3" type="noConversion"/>
  <hyperlinks>
    <hyperlink ref="C5" r:id="rId1" xr:uid="{EFBFD535-547A-4E06-9402-075B74FDEBFF}"/>
    <hyperlink ref="C6" r:id="rId2" xr:uid="{DAD2D0D2-8BE1-48CC-996A-2D43F558FB04}"/>
  </hyperlinks>
  <pageMargins left="0.7" right="0.7" top="0.75" bottom="0.75" header="0.3" footer="0.3"/>
  <pageSetup paperSize="9" orientation="portrait" r:id="rId3"/>
  <tableParts count="1">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F58D-D4FC-4580-B2FE-2501E4149EA3}">
  <sheetPr>
    <tabColor theme="0" tint="-0.499984740745262"/>
  </sheetPr>
  <dimension ref="A1:XEZ376"/>
  <sheetViews>
    <sheetView topLeftCell="A199" zoomScaleNormal="100" workbookViewId="0">
      <selection activeCell="B212" sqref="B212:F212"/>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298" customWidth="1"/>
    <col min="9" max="9" width="15.7109375" style="299" customWidth="1"/>
    <col min="10" max="10" width="15.7109375" style="317" customWidth="1"/>
    <col min="11" max="14" width="15.7109375" style="301" customWidth="1"/>
    <col min="15" max="15" width="17.42578125" style="301"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290" customFormat="1" ht="16.5" customHeight="1" x14ac:dyDescent="0.3">
      <c r="A1" s="289"/>
      <c r="B1" s="289" t="str">
        <f>IF(Start!C9=0,"",Start!C9)</f>
        <v>SDK i Sigtuna kommun</v>
      </c>
      <c r="H1" s="291"/>
      <c r="I1" s="292"/>
      <c r="J1" s="293"/>
      <c r="K1" s="294"/>
      <c r="L1" s="294"/>
      <c r="M1" s="294"/>
      <c r="N1" s="294"/>
      <c r="O1" s="294"/>
      <c r="P1" s="295"/>
      <c r="Q1" s="295"/>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c r="HQ1" s="289"/>
      <c r="HR1" s="289"/>
      <c r="HS1" s="289"/>
      <c r="HT1" s="289"/>
      <c r="HU1" s="289"/>
      <c r="HV1" s="289"/>
      <c r="HW1" s="289"/>
      <c r="HX1" s="289"/>
      <c r="HY1" s="289"/>
      <c r="HZ1" s="289"/>
      <c r="IA1" s="289"/>
      <c r="IB1" s="289"/>
      <c r="IC1" s="289"/>
      <c r="ID1" s="289"/>
      <c r="IE1" s="289"/>
      <c r="IF1" s="289"/>
      <c r="IG1" s="289"/>
      <c r="IH1" s="289"/>
      <c r="II1" s="289"/>
      <c r="IJ1" s="289"/>
      <c r="IK1" s="289"/>
      <c r="IL1" s="289"/>
      <c r="IM1" s="289"/>
      <c r="IN1" s="289"/>
      <c r="IO1" s="289"/>
      <c r="IP1" s="289"/>
      <c r="IQ1" s="289"/>
      <c r="IR1" s="289"/>
      <c r="IS1" s="289"/>
      <c r="IT1" s="289"/>
      <c r="IU1" s="289"/>
      <c r="IV1" s="289"/>
      <c r="IW1" s="289"/>
      <c r="IX1" s="289"/>
      <c r="IY1" s="289"/>
      <c r="IZ1" s="289"/>
      <c r="JA1" s="289"/>
      <c r="JB1" s="289"/>
      <c r="JC1" s="289"/>
      <c r="JD1" s="289"/>
      <c r="JE1" s="289"/>
      <c r="JF1" s="289"/>
      <c r="JG1" s="289"/>
      <c r="JH1" s="289"/>
      <c r="JI1" s="289"/>
      <c r="JJ1" s="289"/>
      <c r="JK1" s="289"/>
      <c r="JL1" s="289"/>
      <c r="JM1" s="289"/>
      <c r="JN1" s="289"/>
      <c r="JO1" s="289"/>
      <c r="JP1" s="289"/>
      <c r="JQ1" s="289"/>
      <c r="JR1" s="289"/>
      <c r="JS1" s="289"/>
      <c r="JT1" s="289"/>
      <c r="JU1" s="289"/>
      <c r="JV1" s="289"/>
      <c r="JW1" s="289"/>
      <c r="JX1" s="289"/>
      <c r="JY1" s="289"/>
      <c r="JZ1" s="289"/>
      <c r="KA1" s="289"/>
      <c r="KB1" s="289"/>
      <c r="KC1" s="289"/>
      <c r="KD1" s="289"/>
      <c r="KE1" s="289"/>
      <c r="KF1" s="289"/>
      <c r="KG1" s="289"/>
      <c r="KH1" s="289"/>
      <c r="KI1" s="289"/>
      <c r="KJ1" s="289"/>
      <c r="KK1" s="289"/>
      <c r="KL1" s="289"/>
      <c r="KM1" s="289"/>
      <c r="KN1" s="289"/>
      <c r="KO1" s="289"/>
      <c r="KP1" s="289"/>
      <c r="KQ1" s="289"/>
      <c r="KR1" s="289"/>
      <c r="KS1" s="289"/>
      <c r="KT1" s="289"/>
      <c r="KU1" s="289"/>
      <c r="KV1" s="289"/>
      <c r="KW1" s="289"/>
      <c r="KX1" s="289"/>
      <c r="KY1" s="289"/>
      <c r="KZ1" s="289"/>
      <c r="LA1" s="289"/>
      <c r="LB1" s="289"/>
      <c r="LC1" s="289"/>
      <c r="LD1" s="289"/>
      <c r="LE1" s="289"/>
      <c r="LF1" s="289"/>
      <c r="LG1" s="289"/>
      <c r="LH1" s="289"/>
      <c r="LI1" s="289"/>
      <c r="LJ1" s="289"/>
      <c r="LK1" s="289"/>
      <c r="LL1" s="289"/>
      <c r="LM1" s="289"/>
      <c r="LN1" s="289"/>
      <c r="LO1" s="289"/>
      <c r="LP1" s="289"/>
      <c r="LQ1" s="289"/>
      <c r="LR1" s="289"/>
      <c r="LS1" s="289"/>
      <c r="LT1" s="289"/>
      <c r="LU1" s="289"/>
      <c r="LV1" s="289"/>
      <c r="LW1" s="289"/>
      <c r="LX1" s="289"/>
      <c r="LY1" s="289"/>
      <c r="LZ1" s="289"/>
      <c r="MA1" s="289"/>
      <c r="MB1" s="289"/>
      <c r="MC1" s="289"/>
      <c r="MD1" s="289"/>
      <c r="ME1" s="289"/>
      <c r="MF1" s="289"/>
      <c r="MG1" s="289"/>
      <c r="MH1" s="289"/>
      <c r="MI1" s="289"/>
      <c r="MJ1" s="289"/>
      <c r="MK1" s="289"/>
      <c r="ML1" s="289"/>
      <c r="MM1" s="289"/>
      <c r="MN1" s="289"/>
      <c r="MO1" s="289"/>
      <c r="MP1" s="289"/>
      <c r="MQ1" s="289"/>
      <c r="MR1" s="289"/>
      <c r="MS1" s="289"/>
      <c r="MT1" s="289"/>
      <c r="MU1" s="289"/>
      <c r="MV1" s="289"/>
      <c r="MW1" s="289"/>
      <c r="MX1" s="289"/>
      <c r="MY1" s="289"/>
      <c r="MZ1" s="289"/>
      <c r="NA1" s="289"/>
      <c r="NB1" s="289"/>
      <c r="NC1" s="289"/>
      <c r="ND1" s="289"/>
      <c r="NE1" s="289"/>
      <c r="NF1" s="289"/>
      <c r="NG1" s="289"/>
      <c r="NH1" s="289"/>
      <c r="NI1" s="289"/>
      <c r="NJ1" s="289"/>
      <c r="NK1" s="289"/>
      <c r="NL1" s="289"/>
      <c r="NM1" s="289"/>
      <c r="NN1" s="289"/>
      <c r="NO1" s="289"/>
      <c r="NP1" s="289"/>
      <c r="NQ1" s="289"/>
      <c r="NR1" s="289"/>
      <c r="NS1" s="289"/>
      <c r="NT1" s="289"/>
      <c r="NU1" s="289"/>
      <c r="NV1" s="289"/>
      <c r="NW1" s="289"/>
      <c r="NX1" s="289"/>
      <c r="NY1" s="289"/>
      <c r="NZ1" s="289"/>
      <c r="OA1" s="289"/>
      <c r="OB1" s="289"/>
      <c r="OC1" s="289"/>
      <c r="OD1" s="289"/>
      <c r="OE1" s="289"/>
      <c r="OF1" s="289"/>
      <c r="OG1" s="289"/>
      <c r="OH1" s="289"/>
      <c r="OI1" s="289"/>
      <c r="OJ1" s="289"/>
      <c r="OK1" s="289"/>
      <c r="OL1" s="289"/>
      <c r="OM1" s="289"/>
      <c r="ON1" s="289"/>
      <c r="OO1" s="289"/>
      <c r="OP1" s="289"/>
      <c r="OQ1" s="289"/>
      <c r="OR1" s="289"/>
      <c r="OS1" s="289"/>
      <c r="OT1" s="289"/>
      <c r="OU1" s="289"/>
      <c r="OV1" s="289"/>
      <c r="OW1" s="289"/>
      <c r="OX1" s="289"/>
      <c r="OY1" s="289"/>
      <c r="OZ1" s="289"/>
      <c r="PA1" s="289"/>
      <c r="PB1" s="289"/>
      <c r="PC1" s="289"/>
      <c r="PD1" s="289"/>
      <c r="PE1" s="289"/>
      <c r="PF1" s="289"/>
      <c r="PG1" s="289"/>
      <c r="PH1" s="289"/>
      <c r="PI1" s="289"/>
      <c r="PJ1" s="289"/>
      <c r="PK1" s="289"/>
      <c r="PL1" s="289"/>
      <c r="PM1" s="289"/>
      <c r="PN1" s="289"/>
      <c r="PO1" s="289"/>
      <c r="PP1" s="289"/>
      <c r="PQ1" s="289"/>
      <c r="PR1" s="289"/>
      <c r="PS1" s="289"/>
      <c r="PT1" s="289"/>
      <c r="PU1" s="289"/>
      <c r="PV1" s="289"/>
      <c r="PW1" s="289"/>
      <c r="PX1" s="289"/>
      <c r="PY1" s="289"/>
      <c r="PZ1" s="289"/>
      <c r="QA1" s="289"/>
      <c r="QB1" s="289"/>
      <c r="QC1" s="289"/>
      <c r="QD1" s="289"/>
      <c r="QE1" s="289"/>
      <c r="QF1" s="289"/>
      <c r="QG1" s="289"/>
      <c r="QH1" s="289"/>
      <c r="QI1" s="289"/>
      <c r="QJ1" s="289"/>
      <c r="QK1" s="289"/>
      <c r="QL1" s="289"/>
      <c r="QM1" s="289"/>
      <c r="QN1" s="289"/>
      <c r="QO1" s="289"/>
      <c r="QP1" s="289"/>
      <c r="QQ1" s="289"/>
      <c r="QR1" s="289"/>
      <c r="QS1" s="289"/>
      <c r="QT1" s="289"/>
      <c r="QU1" s="289"/>
      <c r="QV1" s="289"/>
      <c r="QW1" s="289"/>
      <c r="QX1" s="289"/>
      <c r="QY1" s="289"/>
      <c r="QZ1" s="289"/>
      <c r="RA1" s="289"/>
      <c r="RB1" s="289"/>
      <c r="RC1" s="289"/>
      <c r="RD1" s="289"/>
      <c r="RE1" s="289"/>
      <c r="RF1" s="289"/>
      <c r="RG1" s="289"/>
      <c r="RH1" s="289"/>
      <c r="RI1" s="289"/>
      <c r="RJ1" s="289"/>
      <c r="RK1" s="289"/>
      <c r="RL1" s="289"/>
      <c r="RM1" s="289"/>
      <c r="RN1" s="289"/>
      <c r="RO1" s="289"/>
      <c r="RP1" s="289"/>
      <c r="RQ1" s="289"/>
      <c r="RR1" s="289"/>
      <c r="RS1" s="289"/>
      <c r="RT1" s="289"/>
      <c r="RU1" s="289"/>
      <c r="RV1" s="289"/>
      <c r="RW1" s="289"/>
      <c r="RX1" s="289"/>
      <c r="RY1" s="289"/>
      <c r="RZ1" s="289"/>
      <c r="SA1" s="289"/>
      <c r="SB1" s="289"/>
      <c r="SC1" s="289"/>
      <c r="SD1" s="289"/>
      <c r="SE1" s="289"/>
      <c r="SF1" s="289"/>
      <c r="SG1" s="289"/>
      <c r="SH1" s="289"/>
      <c r="SI1" s="289"/>
      <c r="SJ1" s="289"/>
      <c r="SK1" s="289"/>
      <c r="SL1" s="289"/>
      <c r="SM1" s="289"/>
      <c r="SN1" s="289"/>
      <c r="SO1" s="289"/>
      <c r="SP1" s="289"/>
      <c r="SQ1" s="289"/>
      <c r="SR1" s="289"/>
      <c r="SS1" s="289"/>
      <c r="ST1" s="289"/>
      <c r="SU1" s="289"/>
      <c r="SV1" s="289"/>
      <c r="SW1" s="289"/>
      <c r="SX1" s="289"/>
      <c r="SY1" s="289"/>
      <c r="SZ1" s="289"/>
      <c r="TA1" s="289"/>
      <c r="TB1" s="289"/>
      <c r="TC1" s="289"/>
      <c r="TD1" s="289"/>
      <c r="TE1" s="289"/>
      <c r="TF1" s="289"/>
      <c r="TG1" s="289"/>
      <c r="TH1" s="289"/>
      <c r="TI1" s="289"/>
      <c r="TJ1" s="289"/>
      <c r="TK1" s="289"/>
      <c r="TL1" s="289"/>
      <c r="TM1" s="289"/>
      <c r="TN1" s="289"/>
      <c r="TO1" s="289"/>
      <c r="TP1" s="289"/>
      <c r="TQ1" s="289"/>
      <c r="TR1" s="289"/>
      <c r="TS1" s="289"/>
      <c r="TT1" s="289"/>
      <c r="TU1" s="289"/>
      <c r="TV1" s="289"/>
      <c r="TW1" s="289"/>
      <c r="TX1" s="289"/>
      <c r="TY1" s="289"/>
      <c r="TZ1" s="289"/>
      <c r="UA1" s="289"/>
      <c r="UB1" s="289"/>
      <c r="UC1" s="289"/>
      <c r="UD1" s="289"/>
      <c r="UE1" s="289"/>
      <c r="UF1" s="289"/>
      <c r="UG1" s="289"/>
      <c r="UH1" s="289"/>
      <c r="UI1" s="289"/>
      <c r="UJ1" s="289"/>
      <c r="UK1" s="289"/>
      <c r="UL1" s="289"/>
      <c r="UM1" s="289"/>
      <c r="UN1" s="289"/>
      <c r="UO1" s="289"/>
      <c r="UP1" s="289"/>
      <c r="UQ1" s="289"/>
      <c r="UR1" s="289"/>
      <c r="US1" s="289"/>
      <c r="UT1" s="289"/>
      <c r="UU1" s="289"/>
      <c r="UV1" s="289"/>
      <c r="UW1" s="289"/>
      <c r="UX1" s="289"/>
      <c r="UY1" s="289"/>
      <c r="UZ1" s="289"/>
      <c r="VA1" s="289"/>
      <c r="VB1" s="289"/>
      <c r="VC1" s="289"/>
      <c r="VD1" s="289"/>
      <c r="VE1" s="289"/>
      <c r="VF1" s="289"/>
      <c r="VG1" s="289"/>
      <c r="VH1" s="289"/>
      <c r="VI1" s="289"/>
      <c r="VJ1" s="289"/>
      <c r="VK1" s="289"/>
      <c r="VL1" s="289"/>
      <c r="VM1" s="289"/>
      <c r="VN1" s="289"/>
      <c r="VO1" s="289"/>
      <c r="VP1" s="289"/>
      <c r="VQ1" s="289"/>
      <c r="VR1" s="289"/>
      <c r="VS1" s="289"/>
      <c r="VT1" s="289"/>
      <c r="VU1" s="289"/>
      <c r="VV1" s="289"/>
      <c r="VW1" s="289"/>
      <c r="VX1" s="289"/>
      <c r="VY1" s="289"/>
      <c r="VZ1" s="289"/>
      <c r="WA1" s="289"/>
      <c r="WB1" s="289"/>
      <c r="WC1" s="289"/>
      <c r="WD1" s="289"/>
      <c r="WE1" s="289"/>
      <c r="WF1" s="289"/>
      <c r="WG1" s="289"/>
      <c r="WH1" s="289"/>
      <c r="WI1" s="289"/>
      <c r="WJ1" s="289"/>
      <c r="WK1" s="289"/>
      <c r="WL1" s="289"/>
      <c r="WM1" s="289"/>
      <c r="WN1" s="289"/>
      <c r="WO1" s="289"/>
      <c r="WP1" s="289"/>
      <c r="WQ1" s="289"/>
      <c r="WR1" s="289"/>
      <c r="WS1" s="289"/>
      <c r="WT1" s="289"/>
      <c r="WU1" s="289"/>
      <c r="WV1" s="289"/>
      <c r="WW1" s="289"/>
      <c r="WX1" s="289"/>
      <c r="WY1" s="289"/>
      <c r="WZ1" s="289"/>
      <c r="XA1" s="289"/>
      <c r="XB1" s="289"/>
      <c r="XC1" s="289"/>
      <c r="XD1" s="289"/>
      <c r="XE1" s="289"/>
      <c r="XF1" s="289"/>
      <c r="XG1" s="289"/>
      <c r="XH1" s="289"/>
      <c r="XI1" s="289"/>
      <c r="XJ1" s="289"/>
      <c r="XK1" s="289"/>
      <c r="XL1" s="289"/>
      <c r="XM1" s="289"/>
      <c r="XN1" s="289"/>
      <c r="XO1" s="289"/>
      <c r="XP1" s="289"/>
      <c r="XQ1" s="289"/>
      <c r="XR1" s="289"/>
      <c r="XS1" s="289"/>
      <c r="XT1" s="289"/>
      <c r="XU1" s="289"/>
      <c r="XV1" s="289"/>
      <c r="XW1" s="289"/>
      <c r="XX1" s="289"/>
      <c r="XY1" s="289"/>
      <c r="XZ1" s="289"/>
      <c r="YA1" s="289"/>
      <c r="YB1" s="289"/>
      <c r="YC1" s="289"/>
      <c r="YD1" s="289"/>
      <c r="YE1" s="289"/>
      <c r="YF1" s="289"/>
      <c r="YG1" s="289"/>
      <c r="YH1" s="289"/>
      <c r="YI1" s="289"/>
      <c r="YJ1" s="289"/>
      <c r="YK1" s="289"/>
      <c r="YL1" s="289"/>
      <c r="YM1" s="289"/>
      <c r="YN1" s="289"/>
      <c r="YO1" s="289"/>
      <c r="YP1" s="289"/>
      <c r="YQ1" s="289"/>
      <c r="YR1" s="289"/>
      <c r="YS1" s="289"/>
      <c r="YT1" s="289"/>
      <c r="YU1" s="289"/>
      <c r="YV1" s="289"/>
      <c r="YW1" s="289"/>
      <c r="YX1" s="289"/>
      <c r="YY1" s="289"/>
      <c r="YZ1" s="289"/>
      <c r="ZA1" s="289"/>
      <c r="ZB1" s="289"/>
      <c r="ZC1" s="289"/>
      <c r="ZD1" s="289"/>
      <c r="ZE1" s="289"/>
      <c r="ZF1" s="289"/>
      <c r="ZG1" s="289"/>
      <c r="ZH1" s="289"/>
      <c r="ZI1" s="289"/>
      <c r="ZJ1" s="289"/>
      <c r="ZK1" s="289"/>
      <c r="ZL1" s="289"/>
      <c r="ZM1" s="289"/>
      <c r="ZN1" s="289"/>
      <c r="ZO1" s="289"/>
      <c r="ZP1" s="289"/>
      <c r="ZQ1" s="289"/>
      <c r="ZR1" s="289"/>
      <c r="ZS1" s="289"/>
      <c r="ZT1" s="289"/>
      <c r="ZU1" s="289"/>
      <c r="ZV1" s="289"/>
      <c r="ZW1" s="289"/>
      <c r="ZX1" s="289"/>
      <c r="ZY1" s="289"/>
      <c r="ZZ1" s="289"/>
      <c r="AAA1" s="289"/>
      <c r="AAB1" s="289"/>
      <c r="AAC1" s="289"/>
      <c r="AAD1" s="289"/>
      <c r="AAE1" s="289"/>
      <c r="AAF1" s="289"/>
      <c r="AAG1" s="289"/>
      <c r="AAH1" s="289"/>
      <c r="AAI1" s="289"/>
      <c r="AAJ1" s="289"/>
      <c r="AAK1" s="289"/>
      <c r="AAL1" s="289"/>
      <c r="AAM1" s="289"/>
      <c r="AAN1" s="289"/>
      <c r="AAO1" s="289"/>
      <c r="AAP1" s="289"/>
      <c r="AAQ1" s="289"/>
      <c r="AAR1" s="289"/>
      <c r="AAS1" s="289"/>
      <c r="AAT1" s="289"/>
      <c r="AAU1" s="289"/>
      <c r="AAV1" s="289"/>
      <c r="AAW1" s="289"/>
      <c r="AAX1" s="289"/>
      <c r="AAY1" s="289"/>
      <c r="AAZ1" s="289"/>
      <c r="ABA1" s="289"/>
      <c r="ABB1" s="289"/>
      <c r="ABC1" s="289"/>
      <c r="ABD1" s="289"/>
      <c r="ABE1" s="289"/>
      <c r="ABF1" s="289"/>
      <c r="ABG1" s="289"/>
      <c r="ABH1" s="289"/>
      <c r="ABI1" s="289"/>
      <c r="ABJ1" s="289"/>
      <c r="ABK1" s="289"/>
      <c r="ABL1" s="289"/>
      <c r="ABM1" s="289"/>
      <c r="ABN1" s="289"/>
      <c r="ABO1" s="289"/>
      <c r="ABP1" s="289"/>
      <c r="ABQ1" s="289"/>
      <c r="ABR1" s="289"/>
      <c r="ABS1" s="289"/>
      <c r="ABT1" s="289"/>
      <c r="ABU1" s="289"/>
      <c r="ABV1" s="289"/>
      <c r="ABW1" s="289"/>
      <c r="ABX1" s="289"/>
      <c r="ABY1" s="289"/>
      <c r="ABZ1" s="289"/>
      <c r="ACA1" s="289"/>
      <c r="ACB1" s="289"/>
      <c r="ACC1" s="289"/>
      <c r="ACD1" s="289"/>
      <c r="ACE1" s="289"/>
      <c r="ACF1" s="289"/>
      <c r="ACG1" s="289"/>
      <c r="ACH1" s="289"/>
      <c r="ACI1" s="289"/>
      <c r="ACJ1" s="289"/>
      <c r="ACK1" s="289"/>
      <c r="ACL1" s="289"/>
      <c r="ACM1" s="289"/>
      <c r="ACN1" s="289"/>
      <c r="ACO1" s="289"/>
      <c r="ACP1" s="289"/>
      <c r="ACQ1" s="289"/>
      <c r="ACR1" s="289"/>
      <c r="ACS1" s="289"/>
      <c r="ACT1" s="289"/>
      <c r="ACU1" s="289"/>
      <c r="ACV1" s="289"/>
      <c r="ACW1" s="289"/>
      <c r="ACX1" s="289"/>
      <c r="ACY1" s="289"/>
      <c r="ACZ1" s="289"/>
      <c r="ADA1" s="289"/>
      <c r="ADB1" s="289"/>
      <c r="ADC1" s="289"/>
      <c r="ADD1" s="289"/>
      <c r="ADE1" s="289"/>
      <c r="ADF1" s="289"/>
      <c r="ADG1" s="289"/>
      <c r="ADH1" s="289"/>
      <c r="ADI1" s="289"/>
      <c r="ADJ1" s="289"/>
      <c r="ADK1" s="289"/>
      <c r="ADL1" s="289"/>
      <c r="ADM1" s="289"/>
      <c r="ADN1" s="289"/>
      <c r="ADO1" s="289"/>
      <c r="ADP1" s="289"/>
      <c r="ADQ1" s="289"/>
      <c r="ADR1" s="289"/>
      <c r="ADS1" s="289"/>
      <c r="ADT1" s="289"/>
      <c r="ADU1" s="289"/>
      <c r="ADV1" s="289"/>
      <c r="ADW1" s="289"/>
      <c r="ADX1" s="289"/>
      <c r="ADY1" s="289"/>
      <c r="ADZ1" s="289"/>
      <c r="AEA1" s="289"/>
      <c r="AEB1" s="289"/>
      <c r="AEC1" s="289"/>
      <c r="AED1" s="289"/>
      <c r="AEE1" s="289"/>
      <c r="AEF1" s="289"/>
      <c r="AEG1" s="289"/>
      <c r="AEH1" s="289"/>
      <c r="AEI1" s="289"/>
      <c r="AEJ1" s="289"/>
      <c r="AEK1" s="289"/>
      <c r="AEL1" s="289"/>
      <c r="AEM1" s="289"/>
      <c r="AEN1" s="289"/>
      <c r="AEO1" s="289"/>
      <c r="AEP1" s="289"/>
      <c r="AEQ1" s="289"/>
      <c r="AER1" s="289"/>
      <c r="AES1" s="289"/>
      <c r="AET1" s="289"/>
      <c r="AEU1" s="289"/>
      <c r="AEV1" s="289"/>
      <c r="AEW1" s="289"/>
      <c r="AEX1" s="289"/>
      <c r="AEY1" s="289"/>
      <c r="AEZ1" s="289"/>
      <c r="AFA1" s="289"/>
      <c r="AFB1" s="289"/>
      <c r="AFC1" s="289"/>
      <c r="AFD1" s="289"/>
      <c r="AFE1" s="289"/>
      <c r="AFF1" s="289"/>
      <c r="AFG1" s="289"/>
      <c r="AFH1" s="289"/>
      <c r="AFI1" s="289"/>
      <c r="AFJ1" s="289"/>
      <c r="AFK1" s="289"/>
      <c r="AFL1" s="289"/>
      <c r="AFM1" s="289"/>
      <c r="AFN1" s="289"/>
      <c r="AFO1" s="289"/>
      <c r="AFP1" s="289"/>
      <c r="AFQ1" s="289"/>
      <c r="AFR1" s="289"/>
      <c r="AFS1" s="289"/>
      <c r="AFT1" s="289"/>
      <c r="AFU1" s="289"/>
      <c r="AFV1" s="289"/>
      <c r="AFW1" s="289"/>
      <c r="AFX1" s="289"/>
      <c r="AFY1" s="289"/>
      <c r="AFZ1" s="289"/>
      <c r="AGA1" s="289"/>
      <c r="AGB1" s="289"/>
      <c r="AGC1" s="289"/>
      <c r="AGD1" s="289"/>
      <c r="AGE1" s="289"/>
      <c r="AGF1" s="289"/>
      <c r="AGG1" s="289"/>
      <c r="AGH1" s="289"/>
      <c r="AGI1" s="289"/>
      <c r="AGJ1" s="289"/>
      <c r="AGK1" s="289"/>
      <c r="AGL1" s="289"/>
      <c r="AGM1" s="289"/>
      <c r="AGN1" s="289"/>
      <c r="AGO1" s="289"/>
      <c r="AGP1" s="289"/>
      <c r="AGQ1" s="289"/>
      <c r="AGR1" s="289"/>
      <c r="AGS1" s="289"/>
      <c r="AGT1" s="289"/>
      <c r="AGU1" s="289"/>
      <c r="AGV1" s="289"/>
      <c r="AGW1" s="289"/>
      <c r="AGX1" s="289"/>
      <c r="AGY1" s="289"/>
      <c r="AGZ1" s="289"/>
      <c r="AHA1" s="289"/>
      <c r="AHB1" s="289"/>
      <c r="AHC1" s="289"/>
      <c r="AHD1" s="289"/>
      <c r="AHE1" s="289"/>
      <c r="AHF1" s="289"/>
      <c r="AHG1" s="289"/>
      <c r="AHH1" s="289"/>
      <c r="AHI1" s="289"/>
      <c r="AHJ1" s="289"/>
      <c r="AHK1" s="289"/>
      <c r="AHL1" s="289"/>
      <c r="AHM1" s="289"/>
      <c r="AHN1" s="289"/>
      <c r="AHO1" s="289"/>
      <c r="AHP1" s="289"/>
      <c r="AHQ1" s="289"/>
      <c r="AHR1" s="289"/>
      <c r="AHS1" s="289"/>
      <c r="AHT1" s="289"/>
      <c r="AHU1" s="289"/>
      <c r="AHV1" s="289"/>
      <c r="AHW1" s="289"/>
      <c r="AHX1" s="289"/>
      <c r="AHY1" s="289"/>
      <c r="AHZ1" s="289"/>
      <c r="AIA1" s="289"/>
      <c r="AIB1" s="289"/>
      <c r="AIC1" s="289"/>
      <c r="AID1" s="289"/>
      <c r="AIE1" s="289"/>
      <c r="AIF1" s="289"/>
      <c r="AIG1" s="289"/>
      <c r="AIH1" s="289"/>
      <c r="AII1" s="289"/>
      <c r="AIJ1" s="289"/>
      <c r="AIK1" s="289"/>
      <c r="AIL1" s="289"/>
      <c r="AIM1" s="289"/>
      <c r="AIN1" s="289"/>
      <c r="AIO1" s="289"/>
      <c r="AIP1" s="289"/>
      <c r="AIQ1" s="289"/>
      <c r="AIR1" s="289"/>
      <c r="AIS1" s="289"/>
      <c r="AIT1" s="289"/>
      <c r="AIU1" s="289"/>
      <c r="AIV1" s="289"/>
      <c r="AIW1" s="289"/>
      <c r="AIX1" s="289"/>
      <c r="AIY1" s="289"/>
      <c r="AIZ1" s="289"/>
      <c r="AJA1" s="289"/>
      <c r="AJB1" s="289"/>
      <c r="AJC1" s="289"/>
      <c r="AJD1" s="289"/>
      <c r="AJE1" s="289"/>
      <c r="AJF1" s="289"/>
      <c r="AJG1" s="289"/>
      <c r="AJH1" s="289"/>
      <c r="AJI1" s="289"/>
      <c r="AJJ1" s="289"/>
      <c r="AJK1" s="289"/>
      <c r="AJL1" s="289"/>
      <c r="AJM1" s="289"/>
      <c r="AJN1" s="289"/>
      <c r="AJO1" s="289"/>
      <c r="AJP1" s="289"/>
      <c r="AJQ1" s="289"/>
      <c r="AJR1" s="289"/>
      <c r="AJS1" s="289"/>
      <c r="AJT1" s="289"/>
      <c r="AJU1" s="289"/>
      <c r="AJV1" s="289"/>
      <c r="AJW1" s="289"/>
      <c r="AJX1" s="289"/>
      <c r="AJY1" s="289"/>
      <c r="AJZ1" s="289"/>
      <c r="AKA1" s="289"/>
      <c r="AKB1" s="289"/>
      <c r="AKC1" s="289"/>
      <c r="AKD1" s="289"/>
      <c r="AKE1" s="289"/>
      <c r="AKF1" s="289"/>
      <c r="AKG1" s="289"/>
      <c r="AKH1" s="289"/>
      <c r="AKI1" s="289"/>
      <c r="AKJ1" s="289"/>
      <c r="AKK1" s="289"/>
      <c r="AKL1" s="289"/>
      <c r="AKM1" s="289"/>
      <c r="AKN1" s="289"/>
      <c r="AKO1" s="289"/>
      <c r="AKP1" s="289"/>
      <c r="AKQ1" s="289"/>
      <c r="AKR1" s="289"/>
      <c r="AKS1" s="289"/>
      <c r="AKT1" s="289"/>
      <c r="AKU1" s="289"/>
      <c r="AKV1" s="289"/>
      <c r="AKW1" s="289"/>
      <c r="AKX1" s="289"/>
      <c r="AKY1" s="289"/>
      <c r="AKZ1" s="289"/>
      <c r="ALA1" s="289"/>
      <c r="ALB1" s="289"/>
      <c r="ALC1" s="289"/>
      <c r="ALD1" s="289"/>
      <c r="ALE1" s="289"/>
      <c r="ALF1" s="289"/>
      <c r="ALG1" s="289"/>
      <c r="ALH1" s="289"/>
      <c r="ALI1" s="289"/>
      <c r="ALJ1" s="289"/>
      <c r="ALK1" s="289"/>
      <c r="ALL1" s="289"/>
      <c r="ALM1" s="289"/>
      <c r="ALN1" s="289"/>
      <c r="ALO1" s="289"/>
      <c r="ALP1" s="289"/>
      <c r="ALQ1" s="289"/>
      <c r="ALR1" s="289"/>
      <c r="ALS1" s="289"/>
      <c r="ALT1" s="289"/>
      <c r="ALU1" s="289"/>
      <c r="ALV1" s="289"/>
      <c r="ALW1" s="289"/>
      <c r="ALX1" s="289"/>
      <c r="ALY1" s="289"/>
      <c r="ALZ1" s="289"/>
      <c r="AMA1" s="289"/>
      <c r="AMB1" s="289"/>
      <c r="AMC1" s="289"/>
      <c r="AMD1" s="289"/>
      <c r="AME1" s="289"/>
      <c r="AMF1" s="289"/>
      <c r="AMG1" s="289"/>
      <c r="AMH1" s="289"/>
      <c r="AMI1" s="289"/>
      <c r="AMJ1" s="289"/>
      <c r="AMK1" s="289"/>
      <c r="AML1" s="289"/>
      <c r="AMM1" s="289"/>
      <c r="AMN1" s="289"/>
      <c r="AMO1" s="289"/>
      <c r="AMP1" s="289"/>
      <c r="AMQ1" s="289"/>
      <c r="AMR1" s="289"/>
      <c r="AMS1" s="289"/>
      <c r="AMT1" s="289"/>
      <c r="AMU1" s="289"/>
      <c r="AMV1" s="289"/>
      <c r="AMW1" s="289"/>
      <c r="AMX1" s="289"/>
      <c r="AMY1" s="289"/>
      <c r="AMZ1" s="289"/>
      <c r="ANA1" s="289"/>
      <c r="ANB1" s="289"/>
      <c r="ANC1" s="289"/>
      <c r="AND1" s="289"/>
      <c r="ANE1" s="289"/>
      <c r="ANF1" s="289"/>
      <c r="ANG1" s="289"/>
      <c r="ANH1" s="289"/>
      <c r="ANI1" s="289"/>
      <c r="ANJ1" s="289"/>
      <c r="ANK1" s="289"/>
      <c r="ANL1" s="289"/>
      <c r="ANM1" s="289"/>
      <c r="ANN1" s="289"/>
      <c r="ANO1" s="289"/>
      <c r="ANP1" s="289"/>
      <c r="ANQ1" s="289"/>
      <c r="ANR1" s="289"/>
      <c r="ANS1" s="289"/>
      <c r="ANT1" s="289"/>
      <c r="ANU1" s="289"/>
      <c r="ANV1" s="289"/>
      <c r="ANW1" s="289"/>
      <c r="ANX1" s="289"/>
      <c r="ANY1" s="289"/>
      <c r="ANZ1" s="289"/>
      <c r="AOA1" s="289"/>
      <c r="AOB1" s="289"/>
      <c r="AOC1" s="289"/>
      <c r="AOD1" s="289"/>
      <c r="AOE1" s="289"/>
      <c r="AOF1" s="289"/>
      <c r="AOG1" s="289"/>
      <c r="AOH1" s="289"/>
      <c r="AOI1" s="289"/>
      <c r="AOJ1" s="289"/>
      <c r="AOK1" s="289"/>
      <c r="AOL1" s="289"/>
      <c r="AOM1" s="289"/>
      <c r="AON1" s="289"/>
      <c r="AOO1" s="289"/>
      <c r="AOP1" s="289"/>
      <c r="AOQ1" s="289"/>
      <c r="AOR1" s="289"/>
      <c r="AOS1" s="289"/>
      <c r="AOT1" s="289"/>
      <c r="AOU1" s="289"/>
      <c r="AOV1" s="289"/>
      <c r="AOW1" s="289"/>
      <c r="AOX1" s="289"/>
      <c r="AOY1" s="289"/>
      <c r="AOZ1" s="289"/>
      <c r="APA1" s="289"/>
      <c r="APB1" s="289"/>
      <c r="APC1" s="289"/>
      <c r="APD1" s="289"/>
      <c r="APE1" s="289"/>
      <c r="APF1" s="289"/>
      <c r="APG1" s="289"/>
      <c r="APH1" s="289"/>
      <c r="API1" s="289"/>
      <c r="APJ1" s="289"/>
      <c r="APK1" s="289"/>
      <c r="APL1" s="289"/>
      <c r="APM1" s="289"/>
      <c r="APN1" s="289"/>
      <c r="APO1" s="289"/>
      <c r="APP1" s="289"/>
      <c r="APQ1" s="289"/>
      <c r="APR1" s="289"/>
      <c r="APS1" s="289"/>
      <c r="APT1" s="289"/>
      <c r="APU1" s="289"/>
      <c r="APV1" s="289"/>
      <c r="APW1" s="289"/>
      <c r="APX1" s="289"/>
      <c r="APY1" s="289"/>
      <c r="APZ1" s="289"/>
      <c r="AQA1" s="289"/>
      <c r="AQB1" s="289"/>
      <c r="AQC1" s="289"/>
      <c r="AQD1" s="289"/>
      <c r="AQE1" s="289"/>
      <c r="AQF1" s="289"/>
      <c r="AQG1" s="289"/>
      <c r="AQH1" s="289"/>
      <c r="AQI1" s="289"/>
      <c r="AQJ1" s="289"/>
      <c r="AQK1" s="289"/>
      <c r="AQL1" s="289"/>
      <c r="AQM1" s="289"/>
      <c r="AQN1" s="289"/>
      <c r="AQO1" s="289"/>
      <c r="AQP1" s="289"/>
      <c r="AQQ1" s="289"/>
      <c r="AQR1" s="289"/>
      <c r="AQS1" s="289"/>
      <c r="AQT1" s="289"/>
      <c r="AQU1" s="289"/>
      <c r="AQV1" s="289"/>
      <c r="AQW1" s="289"/>
      <c r="AQX1" s="289"/>
      <c r="AQY1" s="289"/>
      <c r="AQZ1" s="289"/>
      <c r="ARA1" s="289"/>
      <c r="ARB1" s="289"/>
      <c r="ARC1" s="289"/>
      <c r="ARD1" s="289"/>
      <c r="ARE1" s="289"/>
      <c r="ARF1" s="289"/>
      <c r="ARG1" s="289"/>
      <c r="ARH1" s="289"/>
      <c r="ARI1" s="289"/>
      <c r="ARJ1" s="289"/>
      <c r="ARK1" s="289"/>
      <c r="ARL1" s="289"/>
      <c r="ARM1" s="289"/>
      <c r="ARN1" s="289"/>
      <c r="ARO1" s="289"/>
      <c r="ARP1" s="289"/>
      <c r="ARQ1" s="289"/>
      <c r="ARR1" s="289"/>
      <c r="ARS1" s="289"/>
      <c r="ART1" s="289"/>
      <c r="ARU1" s="289"/>
      <c r="ARV1" s="289"/>
      <c r="ARW1" s="289"/>
      <c r="ARX1" s="289"/>
      <c r="ARY1" s="289"/>
      <c r="ARZ1" s="289"/>
      <c r="ASA1" s="289"/>
      <c r="ASB1" s="289"/>
      <c r="ASC1" s="289"/>
      <c r="ASD1" s="289"/>
      <c r="ASE1" s="289"/>
      <c r="ASF1" s="289"/>
      <c r="ASG1" s="289"/>
      <c r="ASH1" s="289"/>
      <c r="ASI1" s="289"/>
      <c r="ASJ1" s="289"/>
      <c r="ASK1" s="289"/>
      <c r="ASL1" s="289"/>
      <c r="ASM1" s="289"/>
      <c r="ASN1" s="289"/>
      <c r="ASO1" s="289"/>
      <c r="ASP1" s="289"/>
      <c r="ASQ1" s="289"/>
      <c r="ASR1" s="289"/>
      <c r="ASS1" s="289"/>
      <c r="AST1" s="289"/>
      <c r="ASU1" s="289"/>
      <c r="ASV1" s="289"/>
      <c r="ASW1" s="289"/>
      <c r="ASX1" s="289"/>
      <c r="ASY1" s="289"/>
      <c r="ASZ1" s="289"/>
      <c r="ATA1" s="289"/>
      <c r="ATB1" s="289"/>
      <c r="ATC1" s="289"/>
      <c r="ATD1" s="289"/>
      <c r="ATE1" s="289"/>
      <c r="ATF1" s="289"/>
      <c r="ATG1" s="289"/>
      <c r="ATH1" s="289"/>
      <c r="ATI1" s="289"/>
      <c r="ATJ1" s="289"/>
      <c r="ATK1" s="289"/>
      <c r="ATL1" s="289"/>
      <c r="ATM1" s="289"/>
      <c r="ATN1" s="289"/>
      <c r="ATO1" s="289"/>
      <c r="ATP1" s="289"/>
      <c r="ATQ1" s="289"/>
      <c r="ATR1" s="289"/>
      <c r="ATS1" s="289"/>
      <c r="ATT1" s="289"/>
      <c r="ATU1" s="289"/>
      <c r="ATV1" s="289"/>
      <c r="ATW1" s="289"/>
      <c r="ATX1" s="289"/>
      <c r="ATY1" s="289"/>
      <c r="ATZ1" s="289"/>
      <c r="AUA1" s="289"/>
      <c r="AUB1" s="289"/>
      <c r="AUC1" s="289"/>
      <c r="AUD1" s="289"/>
      <c r="AUE1" s="289"/>
      <c r="AUF1" s="289"/>
      <c r="AUG1" s="289"/>
      <c r="AUH1" s="289"/>
      <c r="AUI1" s="289"/>
      <c r="AUJ1" s="289"/>
      <c r="AUK1" s="289"/>
      <c r="AUL1" s="289"/>
      <c r="AUM1" s="289"/>
      <c r="AUN1" s="289"/>
      <c r="AUO1" s="289"/>
      <c r="AUP1" s="289"/>
      <c r="AUQ1" s="289"/>
      <c r="AUR1" s="289"/>
      <c r="AUS1" s="289"/>
      <c r="AUT1" s="289"/>
      <c r="AUU1" s="289"/>
      <c r="AUV1" s="289"/>
      <c r="AUW1" s="289"/>
      <c r="AUX1" s="289"/>
      <c r="AUY1" s="289"/>
      <c r="AUZ1" s="289"/>
      <c r="AVA1" s="289"/>
      <c r="AVB1" s="289"/>
      <c r="AVC1" s="289"/>
      <c r="AVD1" s="289"/>
      <c r="AVE1" s="289"/>
      <c r="AVF1" s="289"/>
      <c r="AVG1" s="289"/>
      <c r="AVH1" s="289"/>
      <c r="AVI1" s="289"/>
      <c r="AVJ1" s="289"/>
      <c r="AVK1" s="289"/>
      <c r="AVL1" s="289"/>
      <c r="AVM1" s="289"/>
      <c r="AVN1" s="289"/>
      <c r="AVO1" s="289"/>
      <c r="AVP1" s="289"/>
      <c r="AVQ1" s="289"/>
      <c r="AVR1" s="289"/>
      <c r="AVS1" s="289"/>
      <c r="AVT1" s="289"/>
      <c r="AVU1" s="289"/>
      <c r="AVV1" s="289"/>
      <c r="AVW1" s="289"/>
      <c r="AVX1" s="289"/>
      <c r="AVY1" s="289"/>
      <c r="AVZ1" s="289"/>
      <c r="AWA1" s="289"/>
      <c r="AWB1" s="289"/>
      <c r="AWC1" s="289"/>
      <c r="AWD1" s="289"/>
      <c r="AWE1" s="289"/>
      <c r="AWF1" s="289"/>
      <c r="AWG1" s="289"/>
      <c r="AWH1" s="289"/>
      <c r="AWI1" s="289"/>
      <c r="AWJ1" s="289"/>
      <c r="AWK1" s="289"/>
      <c r="AWL1" s="289"/>
      <c r="AWM1" s="289"/>
      <c r="AWN1" s="289"/>
      <c r="AWO1" s="289"/>
      <c r="AWP1" s="289"/>
      <c r="AWQ1" s="289"/>
      <c r="AWR1" s="289"/>
      <c r="AWS1" s="289"/>
      <c r="AWT1" s="289"/>
      <c r="AWU1" s="289"/>
      <c r="AWV1" s="289"/>
      <c r="AWW1" s="289"/>
      <c r="AWX1" s="289"/>
      <c r="AWY1" s="289"/>
      <c r="AWZ1" s="289"/>
      <c r="AXA1" s="289"/>
      <c r="AXB1" s="289"/>
      <c r="AXC1" s="289"/>
      <c r="AXD1" s="289"/>
      <c r="AXE1" s="289"/>
      <c r="AXF1" s="289"/>
      <c r="AXG1" s="289"/>
      <c r="AXH1" s="289"/>
      <c r="AXI1" s="289"/>
      <c r="AXJ1" s="289"/>
      <c r="AXK1" s="289"/>
      <c r="AXL1" s="289"/>
      <c r="AXM1" s="289"/>
      <c r="AXN1" s="289"/>
      <c r="AXO1" s="289"/>
      <c r="AXP1" s="289"/>
      <c r="AXQ1" s="289"/>
      <c r="AXR1" s="289"/>
      <c r="AXS1" s="289"/>
      <c r="AXT1" s="289"/>
      <c r="AXU1" s="289"/>
      <c r="AXV1" s="289"/>
      <c r="AXW1" s="289"/>
      <c r="AXX1" s="289"/>
      <c r="AXY1" s="289"/>
      <c r="AXZ1" s="289"/>
      <c r="AYA1" s="289"/>
      <c r="AYB1" s="289"/>
      <c r="AYC1" s="289"/>
      <c r="AYD1" s="289"/>
      <c r="AYE1" s="289"/>
      <c r="AYF1" s="289"/>
      <c r="AYG1" s="289"/>
      <c r="AYH1" s="289"/>
      <c r="AYI1" s="289"/>
      <c r="AYJ1" s="289"/>
      <c r="AYK1" s="289"/>
      <c r="AYL1" s="289"/>
      <c r="AYM1" s="289"/>
      <c r="AYN1" s="289"/>
      <c r="AYO1" s="289"/>
      <c r="AYP1" s="289"/>
      <c r="AYQ1" s="289"/>
      <c r="AYR1" s="289"/>
      <c r="AYS1" s="289"/>
      <c r="AYT1" s="289"/>
      <c r="AYU1" s="289"/>
      <c r="AYV1" s="289"/>
      <c r="AYW1" s="289"/>
      <c r="AYX1" s="289"/>
      <c r="AYY1" s="289"/>
      <c r="AYZ1" s="289"/>
      <c r="AZA1" s="289"/>
      <c r="AZB1" s="289"/>
      <c r="AZC1" s="289"/>
      <c r="AZD1" s="289"/>
      <c r="AZE1" s="289"/>
      <c r="AZF1" s="289"/>
      <c r="AZG1" s="289"/>
      <c r="AZH1" s="289"/>
      <c r="AZI1" s="289"/>
      <c r="AZJ1" s="289"/>
      <c r="AZK1" s="289"/>
      <c r="AZL1" s="289"/>
      <c r="AZM1" s="289"/>
      <c r="AZN1" s="289"/>
      <c r="AZO1" s="289"/>
      <c r="AZP1" s="289"/>
      <c r="AZQ1" s="289"/>
      <c r="AZR1" s="289"/>
      <c r="AZS1" s="289"/>
      <c r="AZT1" s="289"/>
      <c r="AZU1" s="289"/>
      <c r="AZV1" s="289"/>
      <c r="AZW1" s="289"/>
      <c r="AZX1" s="289"/>
      <c r="AZY1" s="289"/>
      <c r="AZZ1" s="289"/>
      <c r="BAA1" s="289"/>
      <c r="BAB1" s="289"/>
      <c r="BAC1" s="289"/>
      <c r="BAD1" s="289"/>
      <c r="BAE1" s="289"/>
      <c r="BAF1" s="289"/>
      <c r="BAG1" s="289"/>
      <c r="BAH1" s="289"/>
      <c r="BAI1" s="289"/>
      <c r="BAJ1" s="289"/>
      <c r="BAK1" s="289"/>
      <c r="BAL1" s="289"/>
      <c r="BAM1" s="289"/>
      <c r="BAN1" s="289"/>
      <c r="BAO1" s="289"/>
      <c r="BAP1" s="289"/>
      <c r="BAQ1" s="289"/>
      <c r="BAR1" s="289"/>
      <c r="BAS1" s="289"/>
      <c r="BAT1" s="289"/>
      <c r="BAU1" s="289"/>
      <c r="BAV1" s="289"/>
      <c r="BAW1" s="289"/>
      <c r="BAX1" s="289"/>
      <c r="BAY1" s="289"/>
      <c r="BAZ1" s="289"/>
      <c r="BBA1" s="289"/>
      <c r="BBB1" s="289"/>
      <c r="BBC1" s="289"/>
      <c r="BBD1" s="289"/>
      <c r="BBE1" s="289"/>
      <c r="BBF1" s="289"/>
      <c r="BBG1" s="289"/>
      <c r="BBH1" s="289"/>
      <c r="BBI1" s="289"/>
      <c r="BBJ1" s="289"/>
      <c r="BBK1" s="289"/>
      <c r="BBL1" s="289"/>
      <c r="BBM1" s="289"/>
      <c r="BBN1" s="289"/>
      <c r="BBO1" s="289"/>
      <c r="BBP1" s="289"/>
      <c r="BBQ1" s="289"/>
      <c r="BBR1" s="289"/>
      <c r="BBS1" s="289"/>
      <c r="BBT1" s="289"/>
      <c r="BBU1" s="289"/>
      <c r="BBV1" s="289"/>
      <c r="BBW1" s="289"/>
      <c r="BBX1" s="289"/>
      <c r="BBY1" s="289"/>
      <c r="BBZ1" s="289"/>
      <c r="BCA1" s="289"/>
      <c r="BCB1" s="289"/>
      <c r="BCC1" s="289"/>
      <c r="BCD1" s="289"/>
      <c r="BCE1" s="289"/>
      <c r="BCF1" s="289"/>
      <c r="BCG1" s="289"/>
      <c r="BCH1" s="289"/>
      <c r="BCI1" s="289"/>
      <c r="BCJ1" s="289"/>
      <c r="BCK1" s="289"/>
      <c r="BCL1" s="289"/>
      <c r="BCM1" s="289"/>
      <c r="BCN1" s="289"/>
      <c r="BCO1" s="289"/>
      <c r="BCP1" s="289"/>
      <c r="BCQ1" s="289"/>
      <c r="BCR1" s="289"/>
      <c r="BCS1" s="289"/>
      <c r="BCT1" s="289"/>
      <c r="BCU1" s="289"/>
      <c r="BCV1" s="289"/>
      <c r="BCW1" s="289"/>
      <c r="BCX1" s="289"/>
      <c r="BCY1" s="289"/>
      <c r="BCZ1" s="289"/>
      <c r="BDA1" s="289"/>
      <c r="BDB1" s="289"/>
      <c r="BDC1" s="289"/>
      <c r="BDD1" s="289"/>
      <c r="BDE1" s="289"/>
      <c r="BDF1" s="289"/>
      <c r="BDG1" s="289"/>
      <c r="BDH1" s="289"/>
      <c r="BDI1" s="289"/>
      <c r="BDJ1" s="289"/>
      <c r="BDK1" s="289"/>
      <c r="BDL1" s="289"/>
      <c r="BDM1" s="289"/>
      <c r="BDN1" s="289"/>
      <c r="BDO1" s="289"/>
      <c r="BDP1" s="289"/>
      <c r="BDQ1" s="289"/>
      <c r="BDR1" s="289"/>
      <c r="BDS1" s="289"/>
      <c r="BDT1" s="289"/>
      <c r="BDU1" s="289"/>
      <c r="BDV1" s="289"/>
      <c r="BDW1" s="289"/>
      <c r="BDX1" s="289"/>
      <c r="BDY1" s="289"/>
      <c r="BDZ1" s="289"/>
      <c r="BEA1" s="289"/>
      <c r="BEB1" s="289"/>
      <c r="BEC1" s="289"/>
      <c r="BED1" s="289"/>
      <c r="BEE1" s="289"/>
      <c r="BEF1" s="289"/>
      <c r="BEG1" s="289"/>
      <c r="BEH1" s="289"/>
      <c r="BEI1" s="289"/>
      <c r="BEJ1" s="289"/>
      <c r="BEK1" s="289"/>
      <c r="BEL1" s="289"/>
      <c r="BEM1" s="289"/>
      <c r="BEN1" s="289"/>
      <c r="BEO1" s="289"/>
      <c r="BEP1" s="289"/>
      <c r="BEQ1" s="289"/>
      <c r="BER1" s="289"/>
      <c r="BES1" s="289"/>
      <c r="BET1" s="289"/>
      <c r="BEU1" s="289"/>
      <c r="BEV1" s="289"/>
      <c r="BEW1" s="289"/>
      <c r="BEX1" s="289"/>
      <c r="BEY1" s="289"/>
      <c r="BEZ1" s="289"/>
      <c r="BFA1" s="289"/>
      <c r="BFB1" s="289"/>
      <c r="BFC1" s="289"/>
      <c r="BFD1" s="289"/>
      <c r="BFE1" s="289"/>
      <c r="BFF1" s="289"/>
      <c r="BFG1" s="289"/>
      <c r="BFH1" s="289"/>
      <c r="BFI1" s="289"/>
      <c r="BFJ1" s="289"/>
      <c r="BFK1" s="289"/>
      <c r="BFL1" s="289"/>
      <c r="BFM1" s="289"/>
      <c r="BFN1" s="289"/>
      <c r="BFO1" s="289"/>
      <c r="BFP1" s="289"/>
      <c r="BFQ1" s="289"/>
      <c r="BFR1" s="289"/>
      <c r="BFS1" s="289"/>
      <c r="BFT1" s="289"/>
      <c r="BFU1" s="289"/>
      <c r="BFV1" s="289"/>
      <c r="BFW1" s="289"/>
      <c r="BFX1" s="289"/>
      <c r="BFY1" s="289"/>
      <c r="BFZ1" s="289"/>
      <c r="BGA1" s="289"/>
      <c r="BGB1" s="289"/>
      <c r="BGC1" s="289"/>
      <c r="BGD1" s="289"/>
      <c r="BGE1" s="289"/>
      <c r="BGF1" s="289"/>
      <c r="BGG1" s="289"/>
      <c r="BGH1" s="289"/>
      <c r="BGI1" s="289"/>
      <c r="BGJ1" s="289"/>
      <c r="BGK1" s="289"/>
      <c r="BGL1" s="289"/>
      <c r="BGM1" s="289"/>
      <c r="BGN1" s="289"/>
      <c r="BGO1" s="289"/>
      <c r="BGP1" s="289"/>
      <c r="BGQ1" s="289"/>
      <c r="BGR1" s="289"/>
      <c r="BGS1" s="289"/>
      <c r="BGT1" s="289"/>
      <c r="BGU1" s="289"/>
      <c r="BGV1" s="289"/>
      <c r="BGW1" s="289"/>
      <c r="BGX1" s="289"/>
      <c r="BGY1" s="289"/>
      <c r="BGZ1" s="289"/>
      <c r="BHA1" s="289"/>
      <c r="BHB1" s="289"/>
      <c r="BHC1" s="289"/>
      <c r="BHD1" s="289"/>
      <c r="BHE1" s="289"/>
      <c r="BHF1" s="289"/>
      <c r="BHG1" s="289"/>
      <c r="BHH1" s="289"/>
      <c r="BHI1" s="289"/>
      <c r="BHJ1" s="289"/>
      <c r="BHK1" s="289"/>
      <c r="BHL1" s="289"/>
      <c r="BHM1" s="289"/>
      <c r="BHN1" s="289"/>
      <c r="BHO1" s="289"/>
      <c r="BHP1" s="289"/>
      <c r="BHQ1" s="289"/>
      <c r="BHR1" s="289"/>
      <c r="BHS1" s="289"/>
      <c r="BHT1" s="289"/>
      <c r="BHU1" s="289"/>
      <c r="BHV1" s="289"/>
      <c r="BHW1" s="289"/>
      <c r="BHX1" s="289"/>
      <c r="BHY1" s="289"/>
      <c r="BHZ1" s="289"/>
      <c r="BIA1" s="289"/>
      <c r="BIB1" s="289"/>
      <c r="BIC1" s="289"/>
      <c r="BID1" s="289"/>
      <c r="BIE1" s="289"/>
      <c r="BIF1" s="289"/>
      <c r="BIG1" s="289"/>
      <c r="BIH1" s="289"/>
      <c r="BII1" s="289"/>
      <c r="BIJ1" s="289"/>
      <c r="BIK1" s="289"/>
      <c r="BIL1" s="289"/>
      <c r="BIM1" s="289"/>
      <c r="BIN1" s="289"/>
      <c r="BIO1" s="289"/>
      <c r="BIP1" s="289"/>
      <c r="BIQ1" s="289"/>
      <c r="BIR1" s="289"/>
      <c r="BIS1" s="289"/>
      <c r="BIT1" s="289"/>
      <c r="BIU1" s="289"/>
      <c r="BIV1" s="289"/>
      <c r="BIW1" s="289"/>
      <c r="BIX1" s="289"/>
      <c r="BIY1" s="289"/>
      <c r="BIZ1" s="289"/>
      <c r="BJA1" s="289"/>
      <c r="BJB1" s="289"/>
      <c r="BJC1" s="289"/>
      <c r="BJD1" s="289"/>
      <c r="BJE1" s="289"/>
      <c r="BJF1" s="289"/>
      <c r="BJG1" s="289"/>
      <c r="BJH1" s="289"/>
      <c r="BJI1" s="289"/>
      <c r="BJJ1" s="289"/>
      <c r="BJK1" s="289"/>
      <c r="BJL1" s="289"/>
      <c r="BJM1" s="289"/>
      <c r="BJN1" s="289"/>
      <c r="BJO1" s="289"/>
      <c r="BJP1" s="289"/>
      <c r="BJQ1" s="289"/>
      <c r="BJR1" s="289"/>
      <c r="BJS1" s="289"/>
      <c r="BJT1" s="289"/>
      <c r="BJU1" s="289"/>
      <c r="BJV1" s="289"/>
      <c r="BJW1" s="289"/>
      <c r="BJX1" s="289"/>
      <c r="BJY1" s="289"/>
      <c r="BJZ1" s="289"/>
      <c r="BKA1" s="289"/>
      <c r="BKB1" s="289"/>
      <c r="BKC1" s="289"/>
      <c r="BKD1" s="289"/>
      <c r="BKE1" s="289"/>
      <c r="BKF1" s="289"/>
      <c r="BKG1" s="289"/>
      <c r="BKH1" s="289"/>
      <c r="BKI1" s="289"/>
      <c r="BKJ1" s="289"/>
      <c r="BKK1" s="289"/>
      <c r="BKL1" s="289"/>
      <c r="BKM1" s="289"/>
      <c r="BKN1" s="289"/>
      <c r="BKO1" s="289"/>
      <c r="BKP1" s="289"/>
      <c r="BKQ1" s="289"/>
      <c r="BKR1" s="289"/>
      <c r="BKS1" s="289"/>
      <c r="BKT1" s="289"/>
      <c r="BKU1" s="289"/>
      <c r="BKV1" s="289"/>
      <c r="BKW1" s="289"/>
      <c r="BKX1" s="289"/>
      <c r="BKY1" s="289"/>
      <c r="BKZ1" s="289"/>
      <c r="BLA1" s="289"/>
      <c r="BLB1" s="289"/>
      <c r="BLC1" s="289"/>
      <c r="BLD1" s="289"/>
      <c r="BLE1" s="289"/>
      <c r="BLF1" s="289"/>
      <c r="BLG1" s="289"/>
      <c r="BLH1" s="289"/>
      <c r="BLI1" s="289"/>
      <c r="BLJ1" s="289"/>
      <c r="BLK1" s="289"/>
      <c r="BLL1" s="289"/>
      <c r="BLM1" s="289"/>
      <c r="BLN1" s="289"/>
      <c r="BLO1" s="289"/>
      <c r="BLP1" s="289"/>
      <c r="BLQ1" s="289"/>
      <c r="BLR1" s="289"/>
      <c r="BLS1" s="289"/>
      <c r="BLT1" s="289"/>
      <c r="BLU1" s="289"/>
      <c r="BLV1" s="289"/>
      <c r="BLW1" s="289"/>
      <c r="BLX1" s="289"/>
      <c r="BLY1" s="289"/>
      <c r="BLZ1" s="289"/>
      <c r="BMA1" s="289"/>
      <c r="BMB1" s="289"/>
      <c r="BMC1" s="289"/>
      <c r="BMD1" s="289"/>
      <c r="BME1" s="289"/>
      <c r="BMF1" s="289"/>
      <c r="BMG1" s="289"/>
      <c r="BMH1" s="289"/>
      <c r="BMI1" s="289"/>
      <c r="BMJ1" s="289"/>
      <c r="BMK1" s="289"/>
      <c r="BML1" s="289"/>
      <c r="BMM1" s="289"/>
      <c r="BMN1" s="289"/>
      <c r="BMO1" s="289"/>
      <c r="BMP1" s="289"/>
      <c r="BMQ1" s="289"/>
      <c r="BMR1" s="289"/>
      <c r="BMS1" s="289"/>
      <c r="BMT1" s="289"/>
      <c r="BMU1" s="289"/>
      <c r="BMV1" s="289"/>
      <c r="BMW1" s="289"/>
      <c r="BMX1" s="289"/>
      <c r="BMY1" s="289"/>
      <c r="BMZ1" s="289"/>
      <c r="BNA1" s="289"/>
      <c r="BNB1" s="289"/>
      <c r="BNC1" s="289"/>
      <c r="BND1" s="289"/>
      <c r="BNE1" s="289"/>
      <c r="BNF1" s="289"/>
      <c r="BNG1" s="289"/>
      <c r="BNH1" s="289"/>
      <c r="BNI1" s="289"/>
      <c r="BNJ1" s="289"/>
      <c r="BNK1" s="289"/>
      <c r="BNL1" s="289"/>
      <c r="BNM1" s="289"/>
      <c r="BNN1" s="289"/>
      <c r="BNO1" s="289"/>
      <c r="BNP1" s="289"/>
      <c r="BNQ1" s="289"/>
      <c r="BNR1" s="289"/>
      <c r="BNS1" s="289"/>
      <c r="BNT1" s="289"/>
      <c r="BNU1" s="289"/>
      <c r="BNV1" s="289"/>
      <c r="BNW1" s="289"/>
      <c r="BNX1" s="289"/>
      <c r="BNY1" s="289"/>
      <c r="BNZ1" s="289"/>
      <c r="BOA1" s="289"/>
      <c r="BOB1" s="289"/>
      <c r="BOC1" s="289"/>
      <c r="BOD1" s="289"/>
      <c r="BOE1" s="289"/>
      <c r="BOF1" s="289"/>
      <c r="BOG1" s="289"/>
      <c r="BOH1" s="289"/>
      <c r="BOI1" s="289"/>
      <c r="BOJ1" s="289"/>
      <c r="BOK1" s="289"/>
      <c r="BOL1" s="289"/>
      <c r="BOM1" s="289"/>
      <c r="BON1" s="289"/>
      <c r="BOO1" s="289"/>
      <c r="BOP1" s="289"/>
      <c r="BOQ1" s="289"/>
      <c r="BOR1" s="289"/>
      <c r="BOS1" s="289"/>
      <c r="BOT1" s="289"/>
      <c r="BOU1" s="289"/>
      <c r="BOV1" s="289"/>
      <c r="BOW1" s="289"/>
      <c r="BOX1" s="289"/>
      <c r="BOY1" s="289"/>
      <c r="BOZ1" s="289"/>
      <c r="BPA1" s="289"/>
      <c r="BPB1" s="289"/>
      <c r="BPC1" s="289"/>
      <c r="BPD1" s="289"/>
      <c r="BPE1" s="289"/>
      <c r="BPF1" s="289"/>
      <c r="BPG1" s="289"/>
      <c r="BPH1" s="289"/>
      <c r="BPI1" s="289"/>
      <c r="BPJ1" s="289"/>
      <c r="BPK1" s="289"/>
      <c r="BPL1" s="289"/>
      <c r="BPM1" s="289"/>
      <c r="BPN1" s="289"/>
      <c r="BPO1" s="289"/>
      <c r="BPP1" s="289"/>
      <c r="BPQ1" s="289"/>
      <c r="BPR1" s="289"/>
      <c r="BPS1" s="289"/>
      <c r="BPT1" s="289"/>
      <c r="BPU1" s="289"/>
      <c r="BPV1" s="289"/>
      <c r="BPW1" s="289"/>
      <c r="BPX1" s="289"/>
      <c r="BPY1" s="289"/>
      <c r="BPZ1" s="289"/>
      <c r="BQA1" s="289"/>
      <c r="BQB1" s="289"/>
      <c r="BQC1" s="289"/>
      <c r="BQD1" s="289"/>
      <c r="BQE1" s="289"/>
      <c r="BQF1" s="289"/>
      <c r="BQG1" s="289"/>
      <c r="BQH1" s="289"/>
      <c r="BQI1" s="289"/>
      <c r="BQJ1" s="289"/>
      <c r="BQK1" s="289"/>
      <c r="BQL1" s="289"/>
      <c r="BQM1" s="289"/>
      <c r="BQN1" s="289"/>
      <c r="BQO1" s="289"/>
      <c r="BQP1" s="289"/>
      <c r="BQQ1" s="289"/>
      <c r="BQR1" s="289"/>
      <c r="BQS1" s="289"/>
      <c r="BQT1" s="289"/>
      <c r="BQU1" s="289"/>
      <c r="BQV1" s="289"/>
      <c r="BQW1" s="289"/>
      <c r="BQX1" s="289"/>
      <c r="BQY1" s="289"/>
      <c r="BQZ1" s="289"/>
      <c r="BRA1" s="289"/>
      <c r="BRB1" s="289"/>
      <c r="BRC1" s="289"/>
      <c r="BRD1" s="289"/>
      <c r="BRE1" s="289"/>
      <c r="BRF1" s="289"/>
      <c r="BRG1" s="289"/>
      <c r="BRH1" s="289"/>
      <c r="BRI1" s="289"/>
      <c r="BRJ1" s="289"/>
      <c r="BRK1" s="289"/>
      <c r="BRL1" s="289"/>
      <c r="BRM1" s="289"/>
      <c r="BRN1" s="289"/>
      <c r="BRO1" s="289"/>
      <c r="BRP1" s="289"/>
      <c r="BRQ1" s="289"/>
      <c r="BRR1" s="289"/>
      <c r="BRS1" s="289"/>
      <c r="BRT1" s="289"/>
      <c r="BRU1" s="289"/>
      <c r="BRV1" s="289"/>
      <c r="BRW1" s="289"/>
      <c r="BRX1" s="289"/>
      <c r="BRY1" s="289"/>
      <c r="BRZ1" s="289"/>
      <c r="BSA1" s="289"/>
      <c r="BSB1" s="289"/>
      <c r="BSC1" s="289"/>
      <c r="BSD1" s="289"/>
      <c r="BSE1" s="289"/>
      <c r="BSF1" s="289"/>
      <c r="BSG1" s="289"/>
      <c r="BSH1" s="289"/>
      <c r="BSI1" s="289"/>
      <c r="BSJ1" s="289"/>
      <c r="BSK1" s="289"/>
      <c r="BSL1" s="289"/>
      <c r="BSM1" s="289"/>
      <c r="BSN1" s="289"/>
      <c r="BSO1" s="289"/>
      <c r="BSP1" s="289"/>
      <c r="BSQ1" s="289"/>
      <c r="BSR1" s="289"/>
      <c r="BSS1" s="289"/>
      <c r="BST1" s="289"/>
      <c r="BSU1" s="289"/>
      <c r="BSV1" s="289"/>
      <c r="BSW1" s="289"/>
      <c r="BSX1" s="289"/>
      <c r="BSY1" s="289"/>
      <c r="BSZ1" s="289"/>
      <c r="BTA1" s="289"/>
      <c r="BTB1" s="289"/>
      <c r="BTC1" s="289"/>
      <c r="BTD1" s="289"/>
      <c r="BTE1" s="289"/>
      <c r="BTF1" s="289"/>
      <c r="BTG1" s="289"/>
      <c r="BTH1" s="289"/>
      <c r="BTI1" s="289"/>
      <c r="BTJ1" s="289"/>
      <c r="BTK1" s="289"/>
      <c r="BTL1" s="289"/>
      <c r="BTM1" s="289"/>
      <c r="BTN1" s="289"/>
      <c r="BTO1" s="289"/>
      <c r="BTP1" s="289"/>
      <c r="BTQ1" s="289"/>
      <c r="BTR1" s="289"/>
      <c r="BTS1" s="289"/>
      <c r="BTT1" s="289"/>
      <c r="BTU1" s="289"/>
      <c r="BTV1" s="289"/>
      <c r="BTW1" s="289"/>
      <c r="BTX1" s="289"/>
      <c r="BTY1" s="289"/>
      <c r="BTZ1" s="289"/>
      <c r="BUA1" s="289"/>
      <c r="BUB1" s="289"/>
      <c r="BUC1" s="289"/>
      <c r="BUD1" s="289"/>
      <c r="BUE1" s="289"/>
      <c r="BUF1" s="289"/>
      <c r="BUG1" s="289"/>
      <c r="BUH1" s="289"/>
      <c r="BUI1" s="289"/>
      <c r="BUJ1" s="289"/>
      <c r="BUK1" s="289"/>
      <c r="BUL1" s="289"/>
      <c r="BUM1" s="289"/>
      <c r="BUN1" s="289"/>
      <c r="BUO1" s="289"/>
      <c r="BUP1" s="289"/>
      <c r="BUQ1" s="289"/>
      <c r="BUR1" s="289"/>
      <c r="BUS1" s="289"/>
      <c r="BUT1" s="289"/>
      <c r="BUU1" s="289"/>
      <c r="BUV1" s="289"/>
      <c r="BUW1" s="289"/>
      <c r="BUX1" s="289"/>
      <c r="BUY1" s="289"/>
      <c r="BUZ1" s="289"/>
      <c r="BVA1" s="289"/>
      <c r="BVB1" s="289"/>
      <c r="BVC1" s="289"/>
      <c r="BVD1" s="289"/>
      <c r="BVE1" s="289"/>
      <c r="BVF1" s="289"/>
      <c r="BVG1" s="289"/>
      <c r="BVH1" s="289"/>
      <c r="BVI1" s="289"/>
      <c r="BVJ1" s="289"/>
      <c r="BVK1" s="289"/>
      <c r="BVL1" s="289"/>
      <c r="BVM1" s="289"/>
      <c r="BVN1" s="289"/>
      <c r="BVO1" s="289"/>
      <c r="BVP1" s="289"/>
      <c r="BVQ1" s="289"/>
      <c r="BVR1" s="289"/>
      <c r="BVS1" s="289"/>
      <c r="BVT1" s="289"/>
      <c r="BVU1" s="289"/>
      <c r="BVV1" s="289"/>
      <c r="BVW1" s="289"/>
      <c r="BVX1" s="289"/>
      <c r="BVY1" s="289"/>
      <c r="BVZ1" s="289"/>
      <c r="BWA1" s="289"/>
      <c r="BWB1" s="289"/>
      <c r="BWC1" s="289"/>
      <c r="BWD1" s="289"/>
      <c r="BWE1" s="289"/>
      <c r="BWF1" s="289"/>
      <c r="BWG1" s="289"/>
      <c r="BWH1" s="289"/>
      <c r="BWI1" s="289"/>
      <c r="BWJ1" s="289"/>
      <c r="BWK1" s="289"/>
      <c r="BWL1" s="289"/>
      <c r="BWM1" s="289"/>
      <c r="BWN1" s="289"/>
      <c r="BWO1" s="289"/>
      <c r="BWP1" s="289"/>
      <c r="BWQ1" s="289"/>
      <c r="BWR1" s="289"/>
      <c r="BWS1" s="289"/>
      <c r="BWT1" s="289"/>
      <c r="BWU1" s="289"/>
      <c r="BWV1" s="289"/>
      <c r="BWW1" s="289"/>
      <c r="BWX1" s="289"/>
      <c r="BWY1" s="289"/>
      <c r="BWZ1" s="289"/>
      <c r="BXA1" s="289"/>
      <c r="BXB1" s="289"/>
      <c r="BXC1" s="289"/>
      <c r="BXD1" s="289"/>
      <c r="BXE1" s="289"/>
      <c r="BXF1" s="289"/>
      <c r="BXG1" s="289"/>
      <c r="BXH1" s="289"/>
      <c r="BXI1" s="289"/>
      <c r="BXJ1" s="289"/>
      <c r="BXK1" s="289"/>
      <c r="BXL1" s="289"/>
      <c r="BXM1" s="289"/>
      <c r="BXN1" s="289"/>
      <c r="BXO1" s="289"/>
      <c r="BXP1" s="289"/>
      <c r="BXQ1" s="289"/>
      <c r="BXR1" s="289"/>
      <c r="BXS1" s="289"/>
      <c r="BXT1" s="289"/>
      <c r="BXU1" s="289"/>
      <c r="BXV1" s="289"/>
      <c r="BXW1" s="289"/>
      <c r="BXX1" s="289"/>
      <c r="BXY1" s="289"/>
      <c r="BXZ1" s="289"/>
      <c r="BYA1" s="289"/>
      <c r="BYB1" s="289"/>
      <c r="BYC1" s="289"/>
      <c r="BYD1" s="289"/>
      <c r="BYE1" s="289"/>
      <c r="BYF1" s="289"/>
      <c r="BYG1" s="289"/>
      <c r="BYH1" s="289"/>
      <c r="BYI1" s="289"/>
      <c r="BYJ1" s="289"/>
      <c r="BYK1" s="289"/>
      <c r="BYL1" s="289"/>
      <c r="BYM1" s="289"/>
      <c r="BYN1" s="289"/>
      <c r="BYO1" s="289"/>
      <c r="BYP1" s="289"/>
      <c r="BYQ1" s="289"/>
      <c r="BYR1" s="289"/>
      <c r="BYS1" s="289"/>
      <c r="BYT1" s="289"/>
      <c r="BYU1" s="289"/>
      <c r="BYV1" s="289"/>
      <c r="BYW1" s="289"/>
      <c r="BYX1" s="289"/>
      <c r="BYY1" s="289"/>
      <c r="BYZ1" s="289"/>
      <c r="BZA1" s="289"/>
      <c r="BZB1" s="289"/>
      <c r="BZC1" s="289"/>
      <c r="BZD1" s="289"/>
      <c r="BZE1" s="289"/>
      <c r="BZF1" s="289"/>
      <c r="BZG1" s="289"/>
      <c r="BZH1" s="289"/>
      <c r="BZI1" s="289"/>
      <c r="BZJ1" s="289"/>
      <c r="BZK1" s="289"/>
      <c r="BZL1" s="289"/>
      <c r="BZM1" s="289"/>
      <c r="BZN1" s="289"/>
      <c r="BZO1" s="289"/>
      <c r="BZP1" s="289"/>
      <c r="BZQ1" s="289"/>
      <c r="BZR1" s="289"/>
      <c r="BZS1" s="289"/>
      <c r="BZT1" s="289"/>
      <c r="BZU1" s="289"/>
      <c r="BZV1" s="289"/>
      <c r="BZW1" s="289"/>
      <c r="BZX1" s="289"/>
      <c r="BZY1" s="289"/>
      <c r="BZZ1" s="289"/>
      <c r="CAA1" s="289"/>
      <c r="CAB1" s="289"/>
      <c r="CAC1" s="289"/>
      <c r="CAD1" s="289"/>
      <c r="CAE1" s="289"/>
      <c r="CAF1" s="289"/>
      <c r="CAG1" s="289"/>
      <c r="CAH1" s="289"/>
      <c r="CAI1" s="289"/>
      <c r="CAJ1" s="289"/>
      <c r="CAK1" s="289"/>
      <c r="CAL1" s="289"/>
      <c r="CAM1" s="289"/>
      <c r="CAN1" s="289"/>
      <c r="CAO1" s="289"/>
      <c r="CAP1" s="289"/>
      <c r="CAQ1" s="289"/>
      <c r="CAR1" s="289"/>
      <c r="CAS1" s="289"/>
      <c r="CAT1" s="289"/>
      <c r="CAU1" s="289"/>
      <c r="CAV1" s="289"/>
      <c r="CAW1" s="289"/>
      <c r="CAX1" s="289"/>
      <c r="CAY1" s="289"/>
      <c r="CAZ1" s="289"/>
      <c r="CBA1" s="289"/>
      <c r="CBB1" s="289"/>
      <c r="CBC1" s="289"/>
      <c r="CBD1" s="289"/>
      <c r="CBE1" s="289"/>
      <c r="CBF1" s="289"/>
      <c r="CBG1" s="289"/>
      <c r="CBH1" s="289"/>
      <c r="CBI1" s="289"/>
      <c r="CBJ1" s="289"/>
      <c r="CBK1" s="289"/>
      <c r="CBL1" s="289"/>
      <c r="CBM1" s="289"/>
      <c r="CBN1" s="289"/>
      <c r="CBO1" s="289"/>
      <c r="CBP1" s="289"/>
      <c r="CBQ1" s="289"/>
      <c r="CBR1" s="289"/>
      <c r="CBS1" s="289"/>
      <c r="CBT1" s="289"/>
      <c r="CBU1" s="289"/>
      <c r="CBV1" s="289"/>
      <c r="CBW1" s="289"/>
      <c r="CBX1" s="289"/>
      <c r="CBY1" s="289"/>
      <c r="CBZ1" s="289"/>
      <c r="CCA1" s="289"/>
      <c r="CCB1" s="289"/>
      <c r="CCC1" s="289"/>
      <c r="CCD1" s="289"/>
      <c r="CCE1" s="289"/>
      <c r="CCF1" s="289"/>
      <c r="CCG1" s="289"/>
      <c r="CCH1" s="289"/>
      <c r="CCI1" s="289"/>
      <c r="CCJ1" s="289"/>
      <c r="CCK1" s="289"/>
      <c r="CCL1" s="289"/>
      <c r="CCM1" s="289"/>
      <c r="CCN1" s="289"/>
      <c r="CCO1" s="289"/>
      <c r="CCP1" s="289"/>
      <c r="CCQ1" s="289"/>
      <c r="CCR1" s="289"/>
      <c r="CCS1" s="289"/>
      <c r="CCT1" s="289"/>
      <c r="CCU1" s="289"/>
      <c r="CCV1" s="289"/>
      <c r="CCW1" s="289"/>
      <c r="CCX1" s="289"/>
      <c r="CCY1" s="289"/>
      <c r="CCZ1" s="289"/>
      <c r="CDA1" s="289"/>
      <c r="CDB1" s="289"/>
      <c r="CDC1" s="289"/>
      <c r="CDD1" s="289"/>
      <c r="CDE1" s="289"/>
      <c r="CDF1" s="289"/>
      <c r="CDG1" s="289"/>
      <c r="CDH1" s="289"/>
      <c r="CDI1" s="289"/>
      <c r="CDJ1" s="289"/>
      <c r="CDK1" s="289"/>
      <c r="CDL1" s="289"/>
      <c r="CDM1" s="289"/>
      <c r="CDN1" s="289"/>
      <c r="CDO1" s="289"/>
      <c r="CDP1" s="289"/>
      <c r="CDQ1" s="289"/>
      <c r="CDR1" s="289"/>
      <c r="CDS1" s="289"/>
      <c r="CDT1" s="289"/>
      <c r="CDU1" s="289"/>
      <c r="CDV1" s="289"/>
      <c r="CDW1" s="289"/>
      <c r="CDX1" s="289"/>
      <c r="CDY1" s="289"/>
      <c r="CDZ1" s="289"/>
      <c r="CEA1" s="289"/>
      <c r="CEB1" s="289"/>
      <c r="CEC1" s="289"/>
      <c r="CED1" s="289"/>
      <c r="CEE1" s="289"/>
      <c r="CEF1" s="289"/>
      <c r="CEG1" s="289"/>
      <c r="CEH1" s="289"/>
      <c r="CEI1" s="289"/>
      <c r="CEJ1" s="289"/>
      <c r="CEK1" s="289"/>
      <c r="CEL1" s="289"/>
      <c r="CEM1" s="289"/>
      <c r="CEN1" s="289"/>
      <c r="CEO1" s="289"/>
      <c r="CEP1" s="289"/>
      <c r="CEQ1" s="289"/>
      <c r="CER1" s="289"/>
      <c r="CES1" s="289"/>
      <c r="CET1" s="289"/>
      <c r="CEU1" s="289"/>
      <c r="CEV1" s="289"/>
      <c r="CEW1" s="289"/>
      <c r="CEX1" s="289"/>
      <c r="CEY1" s="289"/>
      <c r="CEZ1" s="289"/>
      <c r="CFA1" s="289"/>
      <c r="CFB1" s="289"/>
      <c r="CFC1" s="289"/>
      <c r="CFD1" s="289"/>
      <c r="CFE1" s="289"/>
      <c r="CFF1" s="289"/>
      <c r="CFG1" s="289"/>
      <c r="CFH1" s="289"/>
      <c r="CFI1" s="289"/>
      <c r="CFJ1" s="289"/>
      <c r="CFK1" s="289"/>
      <c r="CFL1" s="289"/>
      <c r="CFM1" s="289"/>
      <c r="CFN1" s="289"/>
      <c r="CFO1" s="289"/>
      <c r="CFP1" s="289"/>
      <c r="CFQ1" s="289"/>
      <c r="CFR1" s="289"/>
      <c r="CFS1" s="289"/>
      <c r="CFT1" s="289"/>
      <c r="CFU1" s="289"/>
      <c r="CFV1" s="289"/>
      <c r="CFW1" s="289"/>
      <c r="CFX1" s="289"/>
      <c r="CFY1" s="289"/>
      <c r="CFZ1" s="289"/>
      <c r="CGA1" s="289"/>
      <c r="CGB1" s="289"/>
      <c r="CGC1" s="289"/>
      <c r="CGD1" s="289"/>
      <c r="CGE1" s="289"/>
      <c r="CGF1" s="289"/>
      <c r="CGG1" s="289"/>
      <c r="CGH1" s="289"/>
      <c r="CGI1" s="289"/>
      <c r="CGJ1" s="289"/>
      <c r="CGK1" s="289"/>
      <c r="CGL1" s="289"/>
      <c r="CGM1" s="289"/>
      <c r="CGN1" s="289"/>
      <c r="CGO1" s="289"/>
      <c r="CGP1" s="289"/>
      <c r="CGQ1" s="289"/>
      <c r="CGR1" s="289"/>
      <c r="CGS1" s="289"/>
      <c r="CGT1" s="289"/>
      <c r="CGU1" s="289"/>
      <c r="CGV1" s="289"/>
      <c r="CGW1" s="289"/>
      <c r="CGX1" s="289"/>
      <c r="CGY1" s="289"/>
      <c r="CGZ1" s="289"/>
      <c r="CHA1" s="289"/>
      <c r="CHB1" s="289"/>
      <c r="CHC1" s="289"/>
      <c r="CHD1" s="289"/>
      <c r="CHE1" s="289"/>
      <c r="CHF1" s="289"/>
      <c r="CHG1" s="289"/>
      <c r="CHH1" s="289"/>
      <c r="CHI1" s="289"/>
      <c r="CHJ1" s="289"/>
      <c r="CHK1" s="289"/>
      <c r="CHL1" s="289"/>
      <c r="CHM1" s="289"/>
      <c r="CHN1" s="289"/>
      <c r="CHO1" s="289"/>
      <c r="CHP1" s="289"/>
      <c r="CHQ1" s="289"/>
      <c r="CHR1" s="289"/>
      <c r="CHS1" s="289"/>
      <c r="CHT1" s="289"/>
      <c r="CHU1" s="289"/>
      <c r="CHV1" s="289"/>
      <c r="CHW1" s="289"/>
      <c r="CHX1" s="289"/>
      <c r="CHY1" s="289"/>
      <c r="CHZ1" s="289"/>
      <c r="CIA1" s="289"/>
      <c r="CIB1" s="289"/>
      <c r="CIC1" s="289"/>
      <c r="CID1" s="289"/>
      <c r="CIE1" s="289"/>
      <c r="CIF1" s="289"/>
      <c r="CIG1" s="289"/>
      <c r="CIH1" s="289"/>
      <c r="CII1" s="289"/>
      <c r="CIJ1" s="289"/>
      <c r="CIK1" s="289"/>
      <c r="CIL1" s="289"/>
      <c r="CIM1" s="289"/>
      <c r="CIN1" s="289"/>
      <c r="CIO1" s="289"/>
      <c r="CIP1" s="289"/>
      <c r="CIQ1" s="289"/>
      <c r="CIR1" s="289"/>
      <c r="CIS1" s="289"/>
      <c r="CIT1" s="289"/>
      <c r="CIU1" s="289"/>
      <c r="CIV1" s="289"/>
      <c r="CIW1" s="289"/>
      <c r="CIX1" s="289"/>
      <c r="CIY1" s="289"/>
      <c r="CIZ1" s="289"/>
      <c r="CJA1" s="289"/>
      <c r="CJB1" s="289"/>
      <c r="CJC1" s="289"/>
      <c r="CJD1" s="289"/>
      <c r="CJE1" s="289"/>
      <c r="CJF1" s="289"/>
      <c r="CJG1" s="289"/>
      <c r="CJH1" s="289"/>
      <c r="CJI1" s="289"/>
      <c r="CJJ1" s="289"/>
      <c r="CJK1" s="289"/>
      <c r="CJL1" s="289"/>
      <c r="CJM1" s="289"/>
      <c r="CJN1" s="289"/>
      <c r="CJO1" s="289"/>
      <c r="CJP1" s="289"/>
      <c r="CJQ1" s="289"/>
      <c r="CJR1" s="289"/>
      <c r="CJS1" s="289"/>
      <c r="CJT1" s="289"/>
      <c r="CJU1" s="289"/>
      <c r="CJV1" s="289"/>
      <c r="CJW1" s="289"/>
      <c r="CJX1" s="289"/>
      <c r="CJY1" s="289"/>
      <c r="CJZ1" s="289"/>
      <c r="CKA1" s="289"/>
      <c r="CKB1" s="289"/>
      <c r="CKC1" s="289"/>
      <c r="CKD1" s="289"/>
      <c r="CKE1" s="289"/>
      <c r="CKF1" s="289"/>
      <c r="CKG1" s="289"/>
      <c r="CKH1" s="289"/>
      <c r="CKI1" s="289"/>
      <c r="CKJ1" s="289"/>
      <c r="CKK1" s="289"/>
      <c r="CKL1" s="289"/>
      <c r="CKM1" s="289"/>
      <c r="CKN1" s="289"/>
      <c r="CKO1" s="289"/>
      <c r="CKP1" s="289"/>
      <c r="CKQ1" s="289"/>
      <c r="CKR1" s="289"/>
      <c r="CKS1" s="289"/>
      <c r="CKT1" s="289"/>
      <c r="CKU1" s="289"/>
      <c r="CKV1" s="289"/>
      <c r="CKW1" s="289"/>
      <c r="CKX1" s="289"/>
      <c r="CKY1" s="289"/>
      <c r="CKZ1" s="289"/>
      <c r="CLA1" s="289"/>
      <c r="CLB1" s="289"/>
      <c r="CLC1" s="289"/>
      <c r="CLD1" s="289"/>
      <c r="CLE1" s="289"/>
      <c r="CLF1" s="289"/>
      <c r="CLG1" s="289"/>
      <c r="CLH1" s="289"/>
      <c r="CLI1" s="289"/>
      <c r="CLJ1" s="289"/>
      <c r="CLK1" s="289"/>
      <c r="CLL1" s="289"/>
      <c r="CLM1" s="289"/>
      <c r="CLN1" s="289"/>
      <c r="CLO1" s="289"/>
      <c r="CLP1" s="289"/>
      <c r="CLQ1" s="289"/>
      <c r="CLR1" s="289"/>
      <c r="CLS1" s="289"/>
      <c r="CLT1" s="289"/>
      <c r="CLU1" s="289"/>
      <c r="CLV1" s="289"/>
      <c r="CLW1" s="289"/>
      <c r="CLX1" s="289"/>
      <c r="CLY1" s="289"/>
      <c r="CLZ1" s="289"/>
      <c r="CMA1" s="289"/>
      <c r="CMB1" s="289"/>
      <c r="CMC1" s="289"/>
      <c r="CMD1" s="289"/>
      <c r="CME1" s="289"/>
      <c r="CMF1" s="289"/>
      <c r="CMG1" s="289"/>
      <c r="CMH1" s="289"/>
      <c r="CMI1" s="289"/>
      <c r="CMJ1" s="289"/>
      <c r="CMK1" s="289"/>
      <c r="CML1" s="289"/>
      <c r="CMM1" s="289"/>
      <c r="CMN1" s="289"/>
      <c r="CMO1" s="289"/>
      <c r="CMP1" s="289"/>
      <c r="CMQ1" s="289"/>
      <c r="CMR1" s="289"/>
      <c r="CMS1" s="289"/>
      <c r="CMT1" s="289"/>
      <c r="CMU1" s="289"/>
      <c r="CMV1" s="289"/>
      <c r="CMW1" s="289"/>
      <c r="CMX1" s="289"/>
      <c r="CMY1" s="289"/>
      <c r="CMZ1" s="289"/>
      <c r="CNA1" s="289"/>
      <c r="CNB1" s="289"/>
      <c r="CNC1" s="289"/>
      <c r="CND1" s="289"/>
      <c r="CNE1" s="289"/>
      <c r="CNF1" s="289"/>
      <c r="CNG1" s="289"/>
      <c r="CNH1" s="289"/>
      <c r="CNI1" s="289"/>
      <c r="CNJ1" s="289"/>
      <c r="CNK1" s="289"/>
      <c r="CNL1" s="289"/>
      <c r="CNM1" s="289"/>
      <c r="CNN1" s="289"/>
      <c r="CNO1" s="289"/>
      <c r="CNP1" s="289"/>
      <c r="CNQ1" s="289"/>
      <c r="CNR1" s="289"/>
      <c r="CNS1" s="289"/>
      <c r="CNT1" s="289"/>
      <c r="CNU1" s="289"/>
      <c r="CNV1" s="289"/>
      <c r="CNW1" s="289"/>
      <c r="CNX1" s="289"/>
      <c r="CNY1" s="289"/>
      <c r="CNZ1" s="289"/>
      <c r="COA1" s="289"/>
      <c r="COB1" s="289"/>
      <c r="COC1" s="289"/>
      <c r="COD1" s="289"/>
      <c r="COE1" s="289"/>
      <c r="COF1" s="289"/>
      <c r="COG1" s="289"/>
      <c r="COH1" s="289"/>
      <c r="COI1" s="289"/>
      <c r="COJ1" s="289"/>
      <c r="COK1" s="289"/>
      <c r="COL1" s="289"/>
      <c r="COM1" s="289"/>
      <c r="CON1" s="289"/>
      <c r="COO1" s="289"/>
      <c r="COP1" s="289"/>
      <c r="COQ1" s="289"/>
      <c r="COR1" s="289"/>
      <c r="COS1" s="289"/>
      <c r="COT1" s="289"/>
      <c r="COU1" s="289"/>
      <c r="COV1" s="289"/>
      <c r="COW1" s="289"/>
      <c r="COX1" s="289"/>
      <c r="COY1" s="289"/>
      <c r="COZ1" s="289"/>
      <c r="CPA1" s="289"/>
      <c r="CPB1" s="289"/>
      <c r="CPC1" s="289"/>
      <c r="CPD1" s="289"/>
      <c r="CPE1" s="289"/>
      <c r="CPF1" s="289"/>
      <c r="CPG1" s="289"/>
      <c r="CPH1" s="289"/>
      <c r="CPI1" s="289"/>
      <c r="CPJ1" s="289"/>
      <c r="CPK1" s="289"/>
      <c r="CPL1" s="289"/>
      <c r="CPM1" s="289"/>
      <c r="CPN1" s="289"/>
      <c r="CPO1" s="289"/>
      <c r="CPP1" s="289"/>
      <c r="CPQ1" s="289"/>
      <c r="CPR1" s="289"/>
      <c r="CPS1" s="289"/>
      <c r="CPT1" s="289"/>
      <c r="CPU1" s="289"/>
      <c r="CPV1" s="289"/>
      <c r="CPW1" s="289"/>
      <c r="CPX1" s="289"/>
      <c r="CPY1" s="289"/>
      <c r="CPZ1" s="289"/>
      <c r="CQA1" s="289"/>
      <c r="CQB1" s="289"/>
      <c r="CQC1" s="289"/>
      <c r="CQD1" s="289"/>
      <c r="CQE1" s="289"/>
      <c r="CQF1" s="289"/>
      <c r="CQG1" s="289"/>
      <c r="CQH1" s="289"/>
      <c r="CQI1" s="289"/>
      <c r="CQJ1" s="289"/>
      <c r="CQK1" s="289"/>
      <c r="CQL1" s="289"/>
      <c r="CQM1" s="289"/>
      <c r="CQN1" s="289"/>
      <c r="CQO1" s="289"/>
      <c r="CQP1" s="289"/>
      <c r="CQQ1" s="289"/>
      <c r="CQR1" s="289"/>
      <c r="CQS1" s="289"/>
      <c r="CQT1" s="289"/>
      <c r="CQU1" s="289"/>
      <c r="CQV1" s="289"/>
      <c r="CQW1" s="289"/>
      <c r="CQX1" s="289"/>
      <c r="CQY1" s="289"/>
      <c r="CQZ1" s="289"/>
      <c r="CRA1" s="289"/>
      <c r="CRB1" s="289"/>
      <c r="CRC1" s="289"/>
      <c r="CRD1" s="289"/>
      <c r="CRE1" s="289"/>
      <c r="CRF1" s="289"/>
      <c r="CRG1" s="289"/>
      <c r="CRH1" s="289"/>
      <c r="CRI1" s="289"/>
      <c r="CRJ1" s="289"/>
      <c r="CRK1" s="289"/>
      <c r="CRL1" s="289"/>
      <c r="CRM1" s="289"/>
      <c r="CRN1" s="289"/>
      <c r="CRO1" s="289"/>
      <c r="CRP1" s="289"/>
      <c r="CRQ1" s="289"/>
      <c r="CRR1" s="289"/>
      <c r="CRS1" s="289"/>
      <c r="CRT1" s="289"/>
      <c r="CRU1" s="289"/>
      <c r="CRV1" s="289"/>
      <c r="CRW1" s="289"/>
      <c r="CRX1" s="289"/>
      <c r="CRY1" s="289"/>
      <c r="CRZ1" s="289"/>
      <c r="CSA1" s="289"/>
      <c r="CSB1" s="289"/>
      <c r="CSC1" s="289"/>
      <c r="CSD1" s="289"/>
      <c r="CSE1" s="289"/>
      <c r="CSF1" s="289"/>
      <c r="CSG1" s="289"/>
      <c r="CSH1" s="289"/>
      <c r="CSI1" s="289"/>
      <c r="CSJ1" s="289"/>
      <c r="CSK1" s="289"/>
      <c r="CSL1" s="289"/>
      <c r="CSM1" s="289"/>
      <c r="CSN1" s="289"/>
      <c r="CSO1" s="289"/>
      <c r="CSP1" s="289"/>
      <c r="CSQ1" s="289"/>
      <c r="CSR1" s="289"/>
      <c r="CSS1" s="289"/>
      <c r="CST1" s="289"/>
      <c r="CSU1" s="289"/>
      <c r="CSV1" s="289"/>
      <c r="CSW1" s="289"/>
      <c r="CSX1" s="289"/>
      <c r="CSY1" s="289"/>
      <c r="CSZ1" s="289"/>
      <c r="CTA1" s="289"/>
      <c r="CTB1" s="289"/>
      <c r="CTC1" s="289"/>
      <c r="CTD1" s="289"/>
      <c r="CTE1" s="289"/>
      <c r="CTF1" s="289"/>
      <c r="CTG1" s="289"/>
      <c r="CTH1" s="289"/>
      <c r="CTI1" s="289"/>
      <c r="CTJ1" s="289"/>
      <c r="CTK1" s="289"/>
      <c r="CTL1" s="289"/>
      <c r="CTM1" s="289"/>
      <c r="CTN1" s="289"/>
      <c r="CTO1" s="289"/>
      <c r="CTP1" s="289"/>
      <c r="CTQ1" s="289"/>
      <c r="CTR1" s="289"/>
      <c r="CTS1" s="289"/>
      <c r="CTT1" s="289"/>
      <c r="CTU1" s="289"/>
      <c r="CTV1" s="289"/>
      <c r="CTW1" s="289"/>
      <c r="CTX1" s="289"/>
      <c r="CTY1" s="289"/>
      <c r="CTZ1" s="289"/>
      <c r="CUA1" s="289"/>
      <c r="CUB1" s="289"/>
      <c r="CUC1" s="289"/>
      <c r="CUD1" s="289"/>
      <c r="CUE1" s="289"/>
      <c r="CUF1" s="289"/>
      <c r="CUG1" s="289"/>
      <c r="CUH1" s="289"/>
      <c r="CUI1" s="289"/>
      <c r="CUJ1" s="289"/>
      <c r="CUK1" s="289"/>
      <c r="CUL1" s="289"/>
      <c r="CUM1" s="289"/>
      <c r="CUN1" s="289"/>
      <c r="CUO1" s="289"/>
      <c r="CUP1" s="289"/>
      <c r="CUQ1" s="289"/>
      <c r="CUR1" s="289"/>
      <c r="CUS1" s="289"/>
      <c r="CUT1" s="289"/>
      <c r="CUU1" s="289"/>
      <c r="CUV1" s="289"/>
      <c r="CUW1" s="289"/>
      <c r="CUX1" s="289"/>
      <c r="CUY1" s="289"/>
      <c r="CUZ1" s="289"/>
      <c r="CVA1" s="289"/>
      <c r="CVB1" s="289"/>
      <c r="CVC1" s="289"/>
      <c r="CVD1" s="289"/>
      <c r="CVE1" s="289"/>
      <c r="CVF1" s="289"/>
      <c r="CVG1" s="289"/>
      <c r="CVH1" s="289"/>
      <c r="CVI1" s="289"/>
      <c r="CVJ1" s="289"/>
      <c r="CVK1" s="289"/>
      <c r="CVL1" s="289"/>
      <c r="CVM1" s="289"/>
      <c r="CVN1" s="289"/>
      <c r="CVO1" s="289"/>
      <c r="CVP1" s="289"/>
      <c r="CVQ1" s="289"/>
      <c r="CVR1" s="289"/>
      <c r="CVS1" s="289"/>
      <c r="CVT1" s="289"/>
      <c r="CVU1" s="289"/>
      <c r="CVV1" s="289"/>
      <c r="CVW1" s="289"/>
      <c r="CVX1" s="289"/>
      <c r="CVY1" s="289"/>
      <c r="CVZ1" s="289"/>
      <c r="CWA1" s="289"/>
      <c r="CWB1" s="289"/>
      <c r="CWC1" s="289"/>
      <c r="CWD1" s="289"/>
      <c r="CWE1" s="289"/>
      <c r="CWF1" s="289"/>
      <c r="CWG1" s="289"/>
      <c r="CWH1" s="289"/>
      <c r="CWI1" s="289"/>
      <c r="CWJ1" s="289"/>
      <c r="CWK1" s="289"/>
      <c r="CWL1" s="289"/>
      <c r="CWM1" s="289"/>
      <c r="CWN1" s="289"/>
      <c r="CWO1" s="289"/>
      <c r="CWP1" s="289"/>
      <c r="CWQ1" s="289"/>
      <c r="CWR1" s="289"/>
      <c r="CWS1" s="289"/>
      <c r="CWT1" s="289"/>
      <c r="CWU1" s="289"/>
      <c r="CWV1" s="289"/>
      <c r="CWW1" s="289"/>
      <c r="CWX1" s="289"/>
      <c r="CWY1" s="289"/>
      <c r="CWZ1" s="289"/>
      <c r="CXA1" s="289"/>
      <c r="CXB1" s="289"/>
      <c r="CXC1" s="289"/>
      <c r="CXD1" s="289"/>
      <c r="CXE1" s="289"/>
      <c r="CXF1" s="289"/>
      <c r="CXG1" s="289"/>
      <c r="CXH1" s="289"/>
      <c r="CXI1" s="289"/>
      <c r="CXJ1" s="289"/>
      <c r="CXK1" s="289"/>
      <c r="CXL1" s="289"/>
      <c r="CXM1" s="289"/>
      <c r="CXN1" s="289"/>
      <c r="CXO1" s="289"/>
      <c r="CXP1" s="289"/>
      <c r="CXQ1" s="289"/>
      <c r="CXR1" s="289"/>
      <c r="CXS1" s="289"/>
      <c r="CXT1" s="289"/>
      <c r="CXU1" s="289"/>
      <c r="CXV1" s="289"/>
      <c r="CXW1" s="289"/>
      <c r="CXX1" s="289"/>
      <c r="CXY1" s="289"/>
      <c r="CXZ1" s="289"/>
      <c r="CYA1" s="289"/>
      <c r="CYB1" s="289"/>
      <c r="CYC1" s="289"/>
      <c r="CYD1" s="289"/>
      <c r="CYE1" s="289"/>
      <c r="CYF1" s="289"/>
      <c r="CYG1" s="289"/>
      <c r="CYH1" s="289"/>
      <c r="CYI1" s="289"/>
      <c r="CYJ1" s="289"/>
      <c r="CYK1" s="289"/>
      <c r="CYL1" s="289"/>
      <c r="CYM1" s="289"/>
      <c r="CYN1" s="289"/>
      <c r="CYO1" s="289"/>
      <c r="CYP1" s="289"/>
      <c r="CYQ1" s="289"/>
      <c r="CYR1" s="289"/>
      <c r="CYS1" s="289"/>
      <c r="CYT1" s="289"/>
      <c r="CYU1" s="289"/>
      <c r="CYV1" s="289"/>
      <c r="CYW1" s="289"/>
      <c r="CYX1" s="289"/>
      <c r="CYY1" s="289"/>
      <c r="CYZ1" s="289"/>
      <c r="CZA1" s="289"/>
      <c r="CZB1" s="289"/>
      <c r="CZC1" s="289"/>
      <c r="CZD1" s="289"/>
      <c r="CZE1" s="289"/>
      <c r="CZF1" s="289"/>
      <c r="CZG1" s="289"/>
      <c r="CZH1" s="289"/>
      <c r="CZI1" s="289"/>
      <c r="CZJ1" s="289"/>
      <c r="CZK1" s="289"/>
      <c r="CZL1" s="289"/>
      <c r="CZM1" s="289"/>
      <c r="CZN1" s="289"/>
      <c r="CZO1" s="289"/>
      <c r="CZP1" s="289"/>
      <c r="CZQ1" s="289"/>
      <c r="CZR1" s="289"/>
      <c r="CZS1" s="289"/>
      <c r="CZT1" s="289"/>
      <c r="CZU1" s="289"/>
      <c r="CZV1" s="289"/>
      <c r="CZW1" s="289"/>
      <c r="CZX1" s="289"/>
      <c r="CZY1" s="289"/>
      <c r="CZZ1" s="289"/>
      <c r="DAA1" s="289"/>
      <c r="DAB1" s="289"/>
      <c r="DAC1" s="289"/>
      <c r="DAD1" s="289"/>
      <c r="DAE1" s="289"/>
      <c r="DAF1" s="289"/>
      <c r="DAG1" s="289"/>
      <c r="DAH1" s="289"/>
      <c r="DAI1" s="289"/>
      <c r="DAJ1" s="289"/>
      <c r="DAK1" s="289"/>
      <c r="DAL1" s="289"/>
      <c r="DAM1" s="289"/>
      <c r="DAN1" s="289"/>
      <c r="DAO1" s="289"/>
      <c r="DAP1" s="289"/>
      <c r="DAQ1" s="289"/>
      <c r="DAR1" s="289"/>
      <c r="DAS1" s="289"/>
      <c r="DAT1" s="289"/>
      <c r="DAU1" s="289"/>
      <c r="DAV1" s="289"/>
      <c r="DAW1" s="289"/>
      <c r="DAX1" s="289"/>
      <c r="DAY1" s="289"/>
      <c r="DAZ1" s="289"/>
      <c r="DBA1" s="289"/>
      <c r="DBB1" s="289"/>
      <c r="DBC1" s="289"/>
      <c r="DBD1" s="289"/>
      <c r="DBE1" s="289"/>
      <c r="DBF1" s="289"/>
      <c r="DBG1" s="289"/>
      <c r="DBH1" s="289"/>
      <c r="DBI1" s="289"/>
      <c r="DBJ1" s="289"/>
      <c r="DBK1" s="289"/>
      <c r="DBL1" s="289"/>
      <c r="DBM1" s="289"/>
      <c r="DBN1" s="289"/>
      <c r="DBO1" s="289"/>
      <c r="DBP1" s="289"/>
      <c r="DBQ1" s="289"/>
      <c r="DBR1" s="289"/>
      <c r="DBS1" s="289"/>
      <c r="DBT1" s="289"/>
      <c r="DBU1" s="289"/>
      <c r="DBV1" s="289"/>
      <c r="DBW1" s="289"/>
      <c r="DBX1" s="289"/>
      <c r="DBY1" s="289"/>
      <c r="DBZ1" s="289"/>
      <c r="DCA1" s="289"/>
      <c r="DCB1" s="289"/>
      <c r="DCC1" s="289"/>
      <c r="DCD1" s="289"/>
      <c r="DCE1" s="289"/>
      <c r="DCF1" s="289"/>
      <c r="DCG1" s="289"/>
      <c r="DCH1" s="289"/>
      <c r="DCI1" s="289"/>
      <c r="DCJ1" s="289"/>
      <c r="DCK1" s="289"/>
      <c r="DCL1" s="289"/>
      <c r="DCM1" s="289"/>
      <c r="DCN1" s="289"/>
      <c r="DCO1" s="289"/>
      <c r="DCP1" s="289"/>
      <c r="DCQ1" s="289"/>
      <c r="DCR1" s="289"/>
      <c r="DCS1" s="289"/>
      <c r="DCT1" s="289"/>
      <c r="DCU1" s="289"/>
      <c r="DCV1" s="289"/>
      <c r="DCW1" s="289"/>
      <c r="DCX1" s="289"/>
      <c r="DCY1" s="289"/>
      <c r="DCZ1" s="289"/>
      <c r="DDA1" s="289"/>
      <c r="DDB1" s="289"/>
      <c r="DDC1" s="289"/>
      <c r="DDD1" s="289"/>
      <c r="DDE1" s="289"/>
      <c r="DDF1" s="289"/>
      <c r="DDG1" s="289"/>
      <c r="DDH1" s="289"/>
      <c r="DDI1" s="289"/>
      <c r="DDJ1" s="289"/>
      <c r="DDK1" s="289"/>
      <c r="DDL1" s="289"/>
      <c r="DDM1" s="289"/>
      <c r="DDN1" s="289"/>
      <c r="DDO1" s="289"/>
      <c r="DDP1" s="289"/>
      <c r="DDQ1" s="289"/>
      <c r="DDR1" s="289"/>
      <c r="DDS1" s="289"/>
      <c r="DDT1" s="289"/>
      <c r="DDU1" s="289"/>
      <c r="DDV1" s="289"/>
      <c r="DDW1" s="289"/>
      <c r="DDX1" s="289"/>
      <c r="DDY1" s="289"/>
      <c r="DDZ1" s="289"/>
      <c r="DEA1" s="289"/>
      <c r="DEB1" s="289"/>
      <c r="DEC1" s="289"/>
      <c r="DED1" s="289"/>
      <c r="DEE1" s="289"/>
      <c r="DEF1" s="289"/>
      <c r="DEG1" s="289"/>
      <c r="DEH1" s="289"/>
      <c r="DEI1" s="289"/>
      <c r="DEJ1" s="289"/>
      <c r="DEK1" s="289"/>
      <c r="DEL1" s="289"/>
      <c r="DEM1" s="289"/>
      <c r="DEN1" s="289"/>
      <c r="DEO1" s="289"/>
      <c r="DEP1" s="289"/>
      <c r="DEQ1" s="289"/>
      <c r="DER1" s="289"/>
      <c r="DES1" s="289"/>
      <c r="DET1" s="289"/>
      <c r="DEU1" s="289"/>
      <c r="DEV1" s="289"/>
      <c r="DEW1" s="289"/>
      <c r="DEX1" s="289"/>
      <c r="DEY1" s="289"/>
      <c r="DEZ1" s="289"/>
      <c r="DFA1" s="289"/>
      <c r="DFB1" s="289"/>
      <c r="DFC1" s="289"/>
      <c r="DFD1" s="289"/>
      <c r="DFE1" s="289"/>
      <c r="DFF1" s="289"/>
      <c r="DFG1" s="289"/>
      <c r="DFH1" s="289"/>
      <c r="DFI1" s="289"/>
      <c r="DFJ1" s="289"/>
      <c r="DFK1" s="289"/>
      <c r="DFL1" s="289"/>
      <c r="DFM1" s="289"/>
      <c r="DFN1" s="289"/>
      <c r="DFO1" s="289"/>
      <c r="DFP1" s="289"/>
      <c r="DFQ1" s="289"/>
      <c r="DFR1" s="289"/>
      <c r="DFS1" s="289"/>
      <c r="DFT1" s="289"/>
      <c r="DFU1" s="289"/>
      <c r="DFV1" s="289"/>
      <c r="DFW1" s="289"/>
      <c r="DFX1" s="289"/>
      <c r="DFY1" s="289"/>
      <c r="DFZ1" s="289"/>
      <c r="DGA1" s="289"/>
      <c r="DGB1" s="289"/>
      <c r="DGC1" s="289"/>
      <c r="DGD1" s="289"/>
      <c r="DGE1" s="289"/>
      <c r="DGF1" s="289"/>
      <c r="DGG1" s="289"/>
      <c r="DGH1" s="289"/>
      <c r="DGI1" s="289"/>
      <c r="DGJ1" s="289"/>
      <c r="DGK1" s="289"/>
      <c r="DGL1" s="289"/>
      <c r="DGM1" s="289"/>
      <c r="DGN1" s="289"/>
      <c r="DGO1" s="289"/>
      <c r="DGP1" s="289"/>
      <c r="DGQ1" s="289"/>
      <c r="DGR1" s="289"/>
      <c r="DGS1" s="289"/>
      <c r="DGT1" s="289"/>
      <c r="DGU1" s="289"/>
      <c r="DGV1" s="289"/>
      <c r="DGW1" s="289"/>
      <c r="DGX1" s="289"/>
      <c r="DGY1" s="289"/>
      <c r="DGZ1" s="289"/>
      <c r="DHA1" s="289"/>
      <c r="DHB1" s="289"/>
      <c r="DHC1" s="289"/>
      <c r="DHD1" s="289"/>
      <c r="DHE1" s="289"/>
      <c r="DHF1" s="289"/>
      <c r="DHG1" s="289"/>
      <c r="DHH1" s="289"/>
      <c r="DHI1" s="289"/>
      <c r="DHJ1" s="289"/>
      <c r="DHK1" s="289"/>
      <c r="DHL1" s="289"/>
      <c r="DHM1" s="289"/>
      <c r="DHN1" s="289"/>
      <c r="DHO1" s="289"/>
      <c r="DHP1" s="289"/>
      <c r="DHQ1" s="289"/>
      <c r="DHR1" s="289"/>
      <c r="DHS1" s="289"/>
      <c r="DHT1" s="289"/>
      <c r="DHU1" s="289"/>
      <c r="DHV1" s="289"/>
      <c r="DHW1" s="289"/>
      <c r="DHX1" s="289"/>
      <c r="DHY1" s="289"/>
      <c r="DHZ1" s="289"/>
      <c r="DIA1" s="289"/>
      <c r="DIB1" s="289"/>
      <c r="DIC1" s="289"/>
      <c r="DID1" s="289"/>
      <c r="DIE1" s="289"/>
      <c r="DIF1" s="289"/>
      <c r="DIG1" s="289"/>
      <c r="DIH1" s="289"/>
      <c r="DII1" s="289"/>
      <c r="DIJ1" s="289"/>
      <c r="DIK1" s="289"/>
      <c r="DIL1" s="289"/>
      <c r="DIM1" s="289"/>
      <c r="DIN1" s="289"/>
      <c r="DIO1" s="289"/>
      <c r="DIP1" s="289"/>
      <c r="DIQ1" s="289"/>
      <c r="DIR1" s="289"/>
      <c r="DIS1" s="289"/>
      <c r="DIT1" s="289"/>
      <c r="DIU1" s="289"/>
      <c r="DIV1" s="289"/>
      <c r="DIW1" s="289"/>
      <c r="DIX1" s="289"/>
      <c r="DIY1" s="289"/>
      <c r="DIZ1" s="289"/>
      <c r="DJA1" s="289"/>
      <c r="DJB1" s="289"/>
      <c r="DJC1" s="289"/>
      <c r="DJD1" s="289"/>
      <c r="DJE1" s="289"/>
      <c r="DJF1" s="289"/>
      <c r="DJG1" s="289"/>
      <c r="DJH1" s="289"/>
      <c r="DJI1" s="289"/>
      <c r="DJJ1" s="289"/>
      <c r="DJK1" s="289"/>
      <c r="DJL1" s="289"/>
      <c r="DJM1" s="289"/>
      <c r="DJN1" s="289"/>
      <c r="DJO1" s="289"/>
      <c r="DJP1" s="289"/>
      <c r="DJQ1" s="289"/>
      <c r="DJR1" s="289"/>
      <c r="DJS1" s="289"/>
      <c r="DJT1" s="289"/>
      <c r="DJU1" s="289"/>
      <c r="DJV1" s="289"/>
      <c r="DJW1" s="289"/>
      <c r="DJX1" s="289"/>
      <c r="DJY1" s="289"/>
      <c r="DJZ1" s="289"/>
      <c r="DKA1" s="289"/>
      <c r="DKB1" s="289"/>
      <c r="DKC1" s="289"/>
      <c r="DKD1" s="289"/>
      <c r="DKE1" s="289"/>
      <c r="DKF1" s="289"/>
      <c r="DKG1" s="289"/>
      <c r="DKH1" s="289"/>
      <c r="DKI1" s="289"/>
      <c r="DKJ1" s="289"/>
      <c r="DKK1" s="289"/>
      <c r="DKL1" s="289"/>
      <c r="DKM1" s="289"/>
      <c r="DKN1" s="289"/>
      <c r="DKO1" s="289"/>
      <c r="DKP1" s="289"/>
      <c r="DKQ1" s="289"/>
      <c r="DKR1" s="289"/>
      <c r="DKS1" s="289"/>
      <c r="DKT1" s="289"/>
      <c r="DKU1" s="289"/>
      <c r="DKV1" s="289"/>
      <c r="DKW1" s="289"/>
      <c r="DKX1" s="289"/>
      <c r="DKY1" s="289"/>
      <c r="DKZ1" s="289"/>
      <c r="DLA1" s="289"/>
      <c r="DLB1" s="289"/>
      <c r="DLC1" s="289"/>
      <c r="DLD1" s="289"/>
      <c r="DLE1" s="289"/>
      <c r="DLF1" s="289"/>
      <c r="DLG1" s="289"/>
      <c r="DLH1" s="289"/>
      <c r="DLI1" s="289"/>
      <c r="DLJ1" s="289"/>
      <c r="DLK1" s="289"/>
      <c r="DLL1" s="289"/>
      <c r="DLM1" s="289"/>
      <c r="DLN1" s="289"/>
      <c r="DLO1" s="289"/>
      <c r="DLP1" s="289"/>
      <c r="DLQ1" s="289"/>
      <c r="DLR1" s="289"/>
      <c r="DLS1" s="289"/>
      <c r="DLT1" s="289"/>
      <c r="DLU1" s="289"/>
      <c r="DLV1" s="289"/>
      <c r="DLW1" s="289"/>
      <c r="DLX1" s="289"/>
      <c r="DLY1" s="289"/>
      <c r="DLZ1" s="289"/>
      <c r="DMA1" s="289"/>
      <c r="DMB1" s="289"/>
      <c r="DMC1" s="289"/>
      <c r="DMD1" s="289"/>
      <c r="DME1" s="289"/>
      <c r="DMF1" s="289"/>
      <c r="DMG1" s="289"/>
      <c r="DMH1" s="289"/>
      <c r="DMI1" s="289"/>
      <c r="DMJ1" s="289"/>
      <c r="DMK1" s="289"/>
      <c r="DML1" s="289"/>
      <c r="DMM1" s="289"/>
      <c r="DMN1" s="289"/>
      <c r="DMO1" s="289"/>
      <c r="DMP1" s="289"/>
      <c r="DMQ1" s="289"/>
      <c r="DMR1" s="289"/>
      <c r="DMS1" s="289"/>
      <c r="DMT1" s="289"/>
      <c r="DMU1" s="289"/>
      <c r="DMV1" s="289"/>
      <c r="DMW1" s="289"/>
      <c r="DMX1" s="289"/>
      <c r="DMY1" s="289"/>
      <c r="DMZ1" s="289"/>
      <c r="DNA1" s="289"/>
      <c r="DNB1" s="289"/>
      <c r="DNC1" s="289"/>
      <c r="DND1" s="289"/>
      <c r="DNE1" s="289"/>
      <c r="DNF1" s="289"/>
      <c r="DNG1" s="289"/>
      <c r="DNH1" s="289"/>
      <c r="DNI1" s="289"/>
      <c r="DNJ1" s="289"/>
      <c r="DNK1" s="289"/>
      <c r="DNL1" s="289"/>
      <c r="DNM1" s="289"/>
      <c r="DNN1" s="289"/>
      <c r="DNO1" s="289"/>
      <c r="DNP1" s="289"/>
      <c r="DNQ1" s="289"/>
      <c r="DNR1" s="289"/>
      <c r="DNS1" s="289"/>
      <c r="DNT1" s="289"/>
      <c r="DNU1" s="289"/>
      <c r="DNV1" s="289"/>
      <c r="DNW1" s="289"/>
      <c r="DNX1" s="289"/>
      <c r="DNY1" s="289"/>
      <c r="DNZ1" s="289"/>
      <c r="DOA1" s="289"/>
      <c r="DOB1" s="289"/>
      <c r="DOC1" s="289"/>
      <c r="DOD1" s="289"/>
      <c r="DOE1" s="289"/>
      <c r="DOF1" s="289"/>
      <c r="DOG1" s="289"/>
      <c r="DOH1" s="289"/>
      <c r="DOI1" s="289"/>
      <c r="DOJ1" s="289"/>
      <c r="DOK1" s="289"/>
      <c r="DOL1" s="289"/>
      <c r="DOM1" s="289"/>
      <c r="DON1" s="289"/>
      <c r="DOO1" s="289"/>
      <c r="DOP1" s="289"/>
      <c r="DOQ1" s="289"/>
      <c r="DOR1" s="289"/>
      <c r="DOS1" s="289"/>
      <c r="DOT1" s="289"/>
      <c r="DOU1" s="289"/>
      <c r="DOV1" s="289"/>
      <c r="DOW1" s="289"/>
      <c r="DOX1" s="289"/>
      <c r="DOY1" s="289"/>
      <c r="DOZ1" s="289"/>
      <c r="DPA1" s="289"/>
      <c r="DPB1" s="289"/>
      <c r="DPC1" s="289"/>
      <c r="DPD1" s="289"/>
      <c r="DPE1" s="289"/>
      <c r="DPF1" s="289"/>
      <c r="DPG1" s="289"/>
      <c r="DPH1" s="289"/>
      <c r="DPI1" s="289"/>
      <c r="DPJ1" s="289"/>
      <c r="DPK1" s="289"/>
      <c r="DPL1" s="289"/>
      <c r="DPM1" s="289"/>
      <c r="DPN1" s="289"/>
      <c r="DPO1" s="289"/>
      <c r="DPP1" s="289"/>
      <c r="DPQ1" s="289"/>
      <c r="DPR1" s="289"/>
      <c r="DPS1" s="289"/>
      <c r="DPT1" s="289"/>
      <c r="DPU1" s="289"/>
      <c r="DPV1" s="289"/>
      <c r="DPW1" s="289"/>
      <c r="DPX1" s="289"/>
      <c r="DPY1" s="289"/>
      <c r="DPZ1" s="289"/>
      <c r="DQA1" s="289"/>
      <c r="DQB1" s="289"/>
      <c r="DQC1" s="289"/>
      <c r="DQD1" s="289"/>
      <c r="DQE1" s="289"/>
      <c r="DQF1" s="289"/>
      <c r="DQG1" s="289"/>
      <c r="DQH1" s="289"/>
      <c r="DQI1" s="289"/>
      <c r="DQJ1" s="289"/>
      <c r="DQK1" s="289"/>
      <c r="DQL1" s="289"/>
      <c r="DQM1" s="289"/>
      <c r="DQN1" s="289"/>
      <c r="DQO1" s="289"/>
      <c r="DQP1" s="289"/>
      <c r="DQQ1" s="289"/>
      <c r="DQR1" s="289"/>
      <c r="DQS1" s="289"/>
      <c r="DQT1" s="289"/>
      <c r="DQU1" s="289"/>
      <c r="DQV1" s="289"/>
      <c r="DQW1" s="289"/>
      <c r="DQX1" s="289"/>
      <c r="DQY1" s="289"/>
      <c r="DQZ1" s="289"/>
      <c r="DRA1" s="289"/>
      <c r="DRB1" s="289"/>
      <c r="DRC1" s="289"/>
      <c r="DRD1" s="289"/>
      <c r="DRE1" s="289"/>
      <c r="DRF1" s="289"/>
      <c r="DRG1" s="289"/>
      <c r="DRH1" s="289"/>
      <c r="DRI1" s="289"/>
      <c r="DRJ1" s="289"/>
      <c r="DRK1" s="289"/>
      <c r="DRL1" s="289"/>
      <c r="DRM1" s="289"/>
      <c r="DRN1" s="289"/>
      <c r="DRO1" s="289"/>
      <c r="DRP1" s="289"/>
      <c r="DRQ1" s="289"/>
      <c r="DRR1" s="289"/>
      <c r="DRS1" s="289"/>
      <c r="DRT1" s="289"/>
      <c r="DRU1" s="289"/>
      <c r="DRV1" s="289"/>
      <c r="DRW1" s="289"/>
      <c r="DRX1" s="289"/>
      <c r="DRY1" s="289"/>
      <c r="DRZ1" s="289"/>
      <c r="DSA1" s="289"/>
      <c r="DSB1" s="289"/>
      <c r="DSC1" s="289"/>
      <c r="DSD1" s="289"/>
      <c r="DSE1" s="289"/>
      <c r="DSF1" s="289"/>
      <c r="DSG1" s="289"/>
      <c r="DSH1" s="289"/>
      <c r="DSI1" s="289"/>
      <c r="DSJ1" s="289"/>
      <c r="DSK1" s="289"/>
      <c r="DSL1" s="289"/>
      <c r="DSM1" s="289"/>
      <c r="DSN1" s="289"/>
      <c r="DSO1" s="289"/>
      <c r="DSP1" s="289"/>
      <c r="DSQ1" s="289"/>
      <c r="DSR1" s="289"/>
      <c r="DSS1" s="289"/>
      <c r="DST1" s="289"/>
      <c r="DSU1" s="289"/>
      <c r="DSV1" s="289"/>
      <c r="DSW1" s="289"/>
      <c r="DSX1" s="289"/>
      <c r="DSY1" s="289"/>
      <c r="DSZ1" s="289"/>
      <c r="DTA1" s="289"/>
      <c r="DTB1" s="289"/>
      <c r="DTC1" s="289"/>
      <c r="DTD1" s="289"/>
      <c r="DTE1" s="289"/>
      <c r="DTF1" s="289"/>
      <c r="DTG1" s="289"/>
      <c r="DTH1" s="289"/>
      <c r="DTI1" s="289"/>
      <c r="DTJ1" s="289"/>
      <c r="DTK1" s="289"/>
      <c r="DTL1" s="289"/>
      <c r="DTM1" s="289"/>
      <c r="DTN1" s="289"/>
      <c r="DTO1" s="289"/>
      <c r="DTP1" s="289"/>
      <c r="DTQ1" s="289"/>
      <c r="DTR1" s="289"/>
      <c r="DTS1" s="289"/>
      <c r="DTT1" s="289"/>
      <c r="DTU1" s="289"/>
      <c r="DTV1" s="289"/>
      <c r="DTW1" s="289"/>
      <c r="DTX1" s="289"/>
      <c r="DTY1" s="289"/>
      <c r="DTZ1" s="289"/>
      <c r="DUA1" s="289"/>
      <c r="DUB1" s="289"/>
      <c r="DUC1" s="289"/>
      <c r="DUD1" s="289"/>
      <c r="DUE1" s="289"/>
      <c r="DUF1" s="289"/>
      <c r="DUG1" s="289"/>
      <c r="DUH1" s="289"/>
      <c r="DUI1" s="289"/>
      <c r="DUJ1" s="289"/>
      <c r="DUK1" s="289"/>
      <c r="DUL1" s="289"/>
      <c r="DUM1" s="289"/>
      <c r="DUN1" s="289"/>
      <c r="DUO1" s="289"/>
      <c r="DUP1" s="289"/>
      <c r="DUQ1" s="289"/>
      <c r="DUR1" s="289"/>
      <c r="DUS1" s="289"/>
      <c r="DUT1" s="289"/>
      <c r="DUU1" s="289"/>
      <c r="DUV1" s="289"/>
      <c r="DUW1" s="289"/>
      <c r="DUX1" s="289"/>
      <c r="DUY1" s="289"/>
      <c r="DUZ1" s="289"/>
      <c r="DVA1" s="289"/>
      <c r="DVB1" s="289"/>
      <c r="DVC1" s="289"/>
      <c r="DVD1" s="289"/>
      <c r="DVE1" s="289"/>
      <c r="DVF1" s="289"/>
      <c r="DVG1" s="289"/>
      <c r="DVH1" s="289"/>
      <c r="DVI1" s="289"/>
      <c r="DVJ1" s="289"/>
      <c r="DVK1" s="289"/>
      <c r="DVL1" s="289"/>
      <c r="DVM1" s="289"/>
      <c r="DVN1" s="289"/>
      <c r="DVO1" s="289"/>
      <c r="DVP1" s="289"/>
      <c r="DVQ1" s="289"/>
      <c r="DVR1" s="289"/>
      <c r="DVS1" s="289"/>
      <c r="DVT1" s="289"/>
      <c r="DVU1" s="289"/>
      <c r="DVV1" s="289"/>
      <c r="DVW1" s="289"/>
      <c r="DVX1" s="289"/>
      <c r="DVY1" s="289"/>
      <c r="DVZ1" s="289"/>
      <c r="DWA1" s="289"/>
      <c r="DWB1" s="289"/>
      <c r="DWC1" s="289"/>
      <c r="DWD1" s="289"/>
      <c r="DWE1" s="289"/>
      <c r="DWF1" s="289"/>
      <c r="DWG1" s="289"/>
      <c r="DWH1" s="289"/>
      <c r="DWI1" s="289"/>
      <c r="DWJ1" s="289"/>
      <c r="DWK1" s="289"/>
      <c r="DWL1" s="289"/>
      <c r="DWM1" s="289"/>
      <c r="DWN1" s="289"/>
      <c r="DWO1" s="289"/>
      <c r="DWP1" s="289"/>
      <c r="DWQ1" s="289"/>
      <c r="DWR1" s="289"/>
      <c r="DWS1" s="289"/>
      <c r="DWT1" s="289"/>
      <c r="DWU1" s="289"/>
      <c r="DWV1" s="289"/>
      <c r="DWW1" s="289"/>
      <c r="DWX1" s="289"/>
      <c r="DWY1" s="289"/>
      <c r="DWZ1" s="289"/>
      <c r="DXA1" s="289"/>
      <c r="DXB1" s="289"/>
      <c r="DXC1" s="289"/>
      <c r="DXD1" s="289"/>
      <c r="DXE1" s="289"/>
      <c r="DXF1" s="289"/>
      <c r="DXG1" s="289"/>
      <c r="DXH1" s="289"/>
      <c r="DXI1" s="289"/>
      <c r="DXJ1" s="289"/>
      <c r="DXK1" s="289"/>
      <c r="DXL1" s="289"/>
      <c r="DXM1" s="289"/>
      <c r="DXN1" s="289"/>
      <c r="DXO1" s="289"/>
      <c r="DXP1" s="289"/>
      <c r="DXQ1" s="289"/>
      <c r="DXR1" s="289"/>
      <c r="DXS1" s="289"/>
      <c r="DXT1" s="289"/>
      <c r="DXU1" s="289"/>
      <c r="DXV1" s="289"/>
      <c r="DXW1" s="289"/>
      <c r="DXX1" s="289"/>
      <c r="DXY1" s="289"/>
      <c r="DXZ1" s="289"/>
      <c r="DYA1" s="289"/>
      <c r="DYB1" s="289"/>
      <c r="DYC1" s="289"/>
      <c r="DYD1" s="289"/>
      <c r="DYE1" s="289"/>
      <c r="DYF1" s="289"/>
      <c r="DYG1" s="289"/>
      <c r="DYH1" s="289"/>
      <c r="DYI1" s="289"/>
      <c r="DYJ1" s="289"/>
      <c r="DYK1" s="289"/>
      <c r="DYL1" s="289"/>
      <c r="DYM1" s="289"/>
      <c r="DYN1" s="289"/>
      <c r="DYO1" s="289"/>
      <c r="DYP1" s="289"/>
      <c r="DYQ1" s="289"/>
      <c r="DYR1" s="289"/>
      <c r="DYS1" s="289"/>
      <c r="DYT1" s="289"/>
      <c r="DYU1" s="289"/>
      <c r="DYV1" s="289"/>
      <c r="DYW1" s="289"/>
      <c r="DYX1" s="289"/>
      <c r="DYY1" s="289"/>
      <c r="DYZ1" s="289"/>
      <c r="DZA1" s="289"/>
      <c r="DZB1" s="289"/>
      <c r="DZC1" s="289"/>
      <c r="DZD1" s="289"/>
      <c r="DZE1" s="289"/>
      <c r="DZF1" s="289"/>
      <c r="DZG1" s="289"/>
      <c r="DZH1" s="289"/>
      <c r="DZI1" s="289"/>
      <c r="DZJ1" s="289"/>
      <c r="DZK1" s="289"/>
      <c r="DZL1" s="289"/>
      <c r="DZM1" s="289"/>
      <c r="DZN1" s="289"/>
      <c r="DZO1" s="289"/>
      <c r="DZP1" s="289"/>
      <c r="DZQ1" s="289"/>
      <c r="DZR1" s="289"/>
      <c r="DZS1" s="289"/>
      <c r="DZT1" s="289"/>
      <c r="DZU1" s="289"/>
      <c r="DZV1" s="289"/>
      <c r="DZW1" s="289"/>
      <c r="DZX1" s="289"/>
      <c r="DZY1" s="289"/>
      <c r="DZZ1" s="289"/>
      <c r="EAA1" s="289"/>
      <c r="EAB1" s="289"/>
      <c r="EAC1" s="289"/>
      <c r="EAD1" s="289"/>
      <c r="EAE1" s="289"/>
      <c r="EAF1" s="289"/>
      <c r="EAG1" s="289"/>
      <c r="EAH1" s="289"/>
      <c r="EAI1" s="289"/>
      <c r="EAJ1" s="289"/>
      <c r="EAK1" s="289"/>
      <c r="EAL1" s="289"/>
      <c r="EAM1" s="289"/>
      <c r="EAN1" s="289"/>
      <c r="EAO1" s="289"/>
      <c r="EAP1" s="289"/>
      <c r="EAQ1" s="289"/>
      <c r="EAR1" s="289"/>
      <c r="EAS1" s="289"/>
      <c r="EAT1" s="289"/>
      <c r="EAU1" s="289"/>
      <c r="EAV1" s="289"/>
      <c r="EAW1" s="289"/>
      <c r="EAX1" s="289"/>
      <c r="EAY1" s="289"/>
      <c r="EAZ1" s="289"/>
      <c r="EBA1" s="289"/>
      <c r="EBB1" s="289"/>
      <c r="EBC1" s="289"/>
      <c r="EBD1" s="289"/>
      <c r="EBE1" s="289"/>
      <c r="EBF1" s="289"/>
      <c r="EBG1" s="289"/>
      <c r="EBH1" s="289"/>
      <c r="EBI1" s="289"/>
      <c r="EBJ1" s="289"/>
      <c r="EBK1" s="289"/>
      <c r="EBL1" s="289"/>
      <c r="EBM1" s="289"/>
      <c r="EBN1" s="289"/>
      <c r="EBO1" s="289"/>
      <c r="EBP1" s="289"/>
      <c r="EBQ1" s="289"/>
      <c r="EBR1" s="289"/>
      <c r="EBS1" s="289"/>
      <c r="EBT1" s="289"/>
      <c r="EBU1" s="289"/>
      <c r="EBV1" s="289"/>
      <c r="EBW1" s="289"/>
      <c r="EBX1" s="289"/>
      <c r="EBY1" s="289"/>
      <c r="EBZ1" s="289"/>
      <c r="ECA1" s="289"/>
      <c r="ECB1" s="289"/>
      <c r="ECC1" s="289"/>
      <c r="ECD1" s="289"/>
      <c r="ECE1" s="289"/>
      <c r="ECF1" s="289"/>
      <c r="ECG1" s="289"/>
      <c r="ECH1" s="289"/>
      <c r="ECI1" s="289"/>
      <c r="ECJ1" s="289"/>
      <c r="ECK1" s="289"/>
      <c r="ECL1" s="289"/>
      <c r="ECM1" s="289"/>
      <c r="ECN1" s="289"/>
      <c r="ECO1" s="289"/>
      <c r="ECP1" s="289"/>
      <c r="ECQ1" s="289"/>
      <c r="ECR1" s="289"/>
      <c r="ECS1" s="289"/>
      <c r="ECT1" s="289"/>
      <c r="ECU1" s="289"/>
      <c r="ECV1" s="289"/>
      <c r="ECW1" s="289"/>
      <c r="ECX1" s="289"/>
      <c r="ECY1" s="289"/>
      <c r="ECZ1" s="289"/>
      <c r="EDA1" s="289"/>
      <c r="EDB1" s="289"/>
      <c r="EDC1" s="289"/>
      <c r="EDD1" s="289"/>
      <c r="EDE1" s="289"/>
      <c r="EDF1" s="289"/>
      <c r="EDG1" s="289"/>
      <c r="EDH1" s="289"/>
      <c r="EDI1" s="289"/>
      <c r="EDJ1" s="289"/>
      <c r="EDK1" s="289"/>
      <c r="EDL1" s="289"/>
      <c r="EDM1" s="289"/>
      <c r="EDN1" s="289"/>
      <c r="EDO1" s="289"/>
      <c r="EDP1" s="289"/>
      <c r="EDQ1" s="289"/>
      <c r="EDR1" s="289"/>
      <c r="EDS1" s="289"/>
      <c r="EDT1" s="289"/>
      <c r="EDU1" s="289"/>
      <c r="EDV1" s="289"/>
      <c r="EDW1" s="289"/>
      <c r="EDX1" s="289"/>
      <c r="EDY1" s="289"/>
      <c r="EDZ1" s="289"/>
      <c r="EEA1" s="289"/>
      <c r="EEB1" s="289"/>
      <c r="EEC1" s="289"/>
      <c r="EED1" s="289"/>
      <c r="EEE1" s="289"/>
      <c r="EEF1" s="289"/>
      <c r="EEG1" s="289"/>
      <c r="EEH1" s="289"/>
      <c r="EEI1" s="289"/>
      <c r="EEJ1" s="289"/>
      <c r="EEK1" s="289"/>
      <c r="EEL1" s="289"/>
      <c r="EEM1" s="289"/>
      <c r="EEN1" s="289"/>
      <c r="EEO1" s="289"/>
      <c r="EEP1" s="289"/>
      <c r="EEQ1" s="289"/>
      <c r="EER1" s="289"/>
      <c r="EES1" s="289"/>
      <c r="EET1" s="289"/>
      <c r="EEU1" s="289"/>
      <c r="EEV1" s="289"/>
      <c r="EEW1" s="289"/>
      <c r="EEX1" s="289"/>
      <c r="EEY1" s="289"/>
      <c r="EEZ1" s="289"/>
      <c r="EFA1" s="289"/>
      <c r="EFB1" s="289"/>
      <c r="EFC1" s="289"/>
      <c r="EFD1" s="289"/>
      <c r="EFE1" s="289"/>
      <c r="EFF1" s="289"/>
      <c r="EFG1" s="289"/>
      <c r="EFH1" s="289"/>
      <c r="EFI1" s="289"/>
      <c r="EFJ1" s="289"/>
      <c r="EFK1" s="289"/>
      <c r="EFL1" s="289"/>
      <c r="EFM1" s="289"/>
      <c r="EFN1" s="289"/>
      <c r="EFO1" s="289"/>
      <c r="EFP1" s="289"/>
      <c r="EFQ1" s="289"/>
      <c r="EFR1" s="289"/>
      <c r="EFS1" s="289"/>
      <c r="EFT1" s="289"/>
      <c r="EFU1" s="289"/>
      <c r="EFV1" s="289"/>
      <c r="EFW1" s="289"/>
      <c r="EFX1" s="289"/>
      <c r="EFY1" s="289"/>
      <c r="EFZ1" s="289"/>
      <c r="EGA1" s="289"/>
      <c r="EGB1" s="289"/>
      <c r="EGC1" s="289"/>
      <c r="EGD1" s="289"/>
      <c r="EGE1" s="289"/>
      <c r="EGF1" s="289"/>
      <c r="EGG1" s="289"/>
      <c r="EGH1" s="289"/>
      <c r="EGI1" s="289"/>
      <c r="EGJ1" s="289"/>
      <c r="EGK1" s="289"/>
      <c r="EGL1" s="289"/>
      <c r="EGM1" s="289"/>
      <c r="EGN1" s="289"/>
      <c r="EGO1" s="289"/>
      <c r="EGP1" s="289"/>
      <c r="EGQ1" s="289"/>
      <c r="EGR1" s="289"/>
      <c r="EGS1" s="289"/>
      <c r="EGT1" s="289"/>
      <c r="EGU1" s="289"/>
      <c r="EGV1" s="289"/>
      <c r="EGW1" s="289"/>
      <c r="EGX1" s="289"/>
      <c r="EGY1" s="289"/>
      <c r="EGZ1" s="289"/>
      <c r="EHA1" s="289"/>
      <c r="EHB1" s="289"/>
      <c r="EHC1" s="289"/>
      <c r="EHD1" s="289"/>
      <c r="EHE1" s="289"/>
      <c r="EHF1" s="289"/>
      <c r="EHG1" s="289"/>
      <c r="EHH1" s="289"/>
      <c r="EHI1" s="289"/>
      <c r="EHJ1" s="289"/>
      <c r="EHK1" s="289"/>
      <c r="EHL1" s="289"/>
      <c r="EHM1" s="289"/>
      <c r="EHN1" s="289"/>
      <c r="EHO1" s="289"/>
      <c r="EHP1" s="289"/>
      <c r="EHQ1" s="289"/>
      <c r="EHR1" s="289"/>
      <c r="EHS1" s="289"/>
      <c r="EHT1" s="289"/>
      <c r="EHU1" s="289"/>
      <c r="EHV1" s="289"/>
      <c r="EHW1" s="289"/>
      <c r="EHX1" s="289"/>
      <c r="EHY1" s="289"/>
      <c r="EHZ1" s="289"/>
      <c r="EIA1" s="289"/>
      <c r="EIB1" s="289"/>
      <c r="EIC1" s="289"/>
      <c r="EID1" s="289"/>
      <c r="EIE1" s="289"/>
      <c r="EIF1" s="289"/>
      <c r="EIG1" s="289"/>
      <c r="EIH1" s="289"/>
      <c r="EII1" s="289"/>
      <c r="EIJ1" s="289"/>
      <c r="EIK1" s="289"/>
      <c r="EIL1" s="289"/>
      <c r="EIM1" s="289"/>
      <c r="EIN1" s="289"/>
      <c r="EIO1" s="289"/>
      <c r="EIP1" s="289"/>
      <c r="EIQ1" s="289"/>
      <c r="EIR1" s="289"/>
      <c r="EIS1" s="289"/>
      <c r="EIT1" s="289"/>
      <c r="EIU1" s="289"/>
      <c r="EIV1" s="289"/>
      <c r="EIW1" s="289"/>
      <c r="EIX1" s="289"/>
      <c r="EIY1" s="289"/>
      <c r="EIZ1" s="289"/>
      <c r="EJA1" s="289"/>
      <c r="EJB1" s="289"/>
      <c r="EJC1" s="289"/>
      <c r="EJD1" s="289"/>
      <c r="EJE1" s="289"/>
      <c r="EJF1" s="289"/>
      <c r="EJG1" s="289"/>
      <c r="EJH1" s="289"/>
      <c r="EJI1" s="289"/>
      <c r="EJJ1" s="289"/>
      <c r="EJK1" s="289"/>
      <c r="EJL1" s="289"/>
      <c r="EJM1" s="289"/>
      <c r="EJN1" s="289"/>
      <c r="EJO1" s="289"/>
      <c r="EJP1" s="289"/>
      <c r="EJQ1" s="289"/>
      <c r="EJR1" s="289"/>
      <c r="EJS1" s="289"/>
      <c r="EJT1" s="289"/>
      <c r="EJU1" s="289"/>
      <c r="EJV1" s="289"/>
      <c r="EJW1" s="289"/>
      <c r="EJX1" s="289"/>
      <c r="EJY1" s="289"/>
      <c r="EJZ1" s="289"/>
      <c r="EKA1" s="289"/>
      <c r="EKB1" s="289"/>
      <c r="EKC1" s="289"/>
      <c r="EKD1" s="289"/>
      <c r="EKE1" s="289"/>
      <c r="EKF1" s="289"/>
      <c r="EKG1" s="289"/>
      <c r="EKH1" s="289"/>
      <c r="EKI1" s="289"/>
      <c r="EKJ1" s="289"/>
      <c r="EKK1" s="289"/>
      <c r="EKL1" s="289"/>
      <c r="EKM1" s="289"/>
      <c r="EKN1" s="289"/>
      <c r="EKO1" s="289"/>
      <c r="EKP1" s="289"/>
      <c r="EKQ1" s="289"/>
      <c r="EKR1" s="289"/>
      <c r="EKS1" s="289"/>
      <c r="EKT1" s="289"/>
      <c r="EKU1" s="289"/>
      <c r="EKV1" s="289"/>
      <c r="EKW1" s="289"/>
      <c r="EKX1" s="289"/>
      <c r="EKY1" s="289"/>
      <c r="EKZ1" s="289"/>
      <c r="ELA1" s="289"/>
      <c r="ELB1" s="289"/>
      <c r="ELC1" s="289"/>
      <c r="ELD1" s="289"/>
      <c r="ELE1" s="289"/>
      <c r="ELF1" s="289"/>
      <c r="ELG1" s="289"/>
      <c r="ELH1" s="289"/>
      <c r="ELI1" s="289"/>
      <c r="ELJ1" s="289"/>
      <c r="ELK1" s="289"/>
      <c r="ELL1" s="289"/>
      <c r="ELM1" s="289"/>
      <c r="ELN1" s="289"/>
      <c r="ELO1" s="289"/>
      <c r="ELP1" s="289"/>
      <c r="ELQ1" s="289"/>
      <c r="ELR1" s="289"/>
      <c r="ELS1" s="289"/>
      <c r="ELT1" s="289"/>
      <c r="ELU1" s="289"/>
      <c r="ELV1" s="289"/>
      <c r="ELW1" s="289"/>
      <c r="ELX1" s="289"/>
      <c r="ELY1" s="289"/>
      <c r="ELZ1" s="289"/>
      <c r="EMA1" s="289"/>
      <c r="EMB1" s="289"/>
      <c r="EMC1" s="289"/>
      <c r="EMD1" s="289"/>
      <c r="EME1" s="289"/>
      <c r="EMF1" s="289"/>
      <c r="EMG1" s="289"/>
      <c r="EMH1" s="289"/>
      <c r="EMI1" s="289"/>
      <c r="EMJ1" s="289"/>
      <c r="EMK1" s="289"/>
      <c r="EML1" s="289"/>
      <c r="EMM1" s="289"/>
      <c r="EMN1" s="289"/>
      <c r="EMO1" s="289"/>
      <c r="EMP1" s="289"/>
      <c r="EMQ1" s="289"/>
      <c r="EMR1" s="289"/>
      <c r="EMS1" s="289"/>
      <c r="EMT1" s="289"/>
      <c r="EMU1" s="289"/>
      <c r="EMV1" s="289"/>
      <c r="EMW1" s="289"/>
      <c r="EMX1" s="289"/>
      <c r="EMY1" s="289"/>
      <c r="EMZ1" s="289"/>
      <c r="ENA1" s="289"/>
      <c r="ENB1" s="289"/>
      <c r="ENC1" s="289"/>
      <c r="END1" s="289"/>
      <c r="ENE1" s="289"/>
      <c r="ENF1" s="289"/>
      <c r="ENG1" s="289"/>
      <c r="ENH1" s="289"/>
      <c r="ENI1" s="289"/>
      <c r="ENJ1" s="289"/>
      <c r="ENK1" s="289"/>
      <c r="ENL1" s="289"/>
      <c r="ENM1" s="289"/>
      <c r="ENN1" s="289"/>
      <c r="ENO1" s="289"/>
      <c r="ENP1" s="289"/>
      <c r="ENQ1" s="289"/>
      <c r="ENR1" s="289"/>
      <c r="ENS1" s="289"/>
      <c r="ENT1" s="289"/>
      <c r="ENU1" s="289"/>
      <c r="ENV1" s="289"/>
      <c r="ENW1" s="289"/>
      <c r="ENX1" s="289"/>
      <c r="ENY1" s="289"/>
      <c r="ENZ1" s="289"/>
      <c r="EOA1" s="289"/>
      <c r="EOB1" s="289"/>
      <c r="EOC1" s="289"/>
      <c r="EOD1" s="289"/>
      <c r="EOE1" s="289"/>
      <c r="EOF1" s="289"/>
      <c r="EOG1" s="289"/>
      <c r="EOH1" s="289"/>
      <c r="EOI1" s="289"/>
      <c r="EOJ1" s="289"/>
      <c r="EOK1" s="289"/>
      <c r="EOL1" s="289"/>
      <c r="EOM1" s="289"/>
      <c r="EON1" s="289"/>
      <c r="EOO1" s="289"/>
      <c r="EOP1" s="289"/>
      <c r="EOQ1" s="289"/>
      <c r="EOR1" s="289"/>
      <c r="EOS1" s="289"/>
      <c r="EOT1" s="289"/>
      <c r="EOU1" s="289"/>
      <c r="EOV1" s="289"/>
      <c r="EOW1" s="289"/>
      <c r="EOX1" s="289"/>
      <c r="EOY1" s="289"/>
      <c r="EOZ1" s="289"/>
      <c r="EPA1" s="289"/>
      <c r="EPB1" s="289"/>
      <c r="EPC1" s="289"/>
      <c r="EPD1" s="289"/>
      <c r="EPE1" s="289"/>
      <c r="EPF1" s="289"/>
      <c r="EPG1" s="289"/>
      <c r="EPH1" s="289"/>
      <c r="EPI1" s="289"/>
      <c r="EPJ1" s="289"/>
      <c r="EPK1" s="289"/>
      <c r="EPL1" s="289"/>
      <c r="EPM1" s="289"/>
      <c r="EPN1" s="289"/>
      <c r="EPO1" s="289"/>
      <c r="EPP1" s="289"/>
      <c r="EPQ1" s="289"/>
      <c r="EPR1" s="289"/>
      <c r="EPS1" s="289"/>
      <c r="EPT1" s="289"/>
      <c r="EPU1" s="289"/>
      <c r="EPV1" s="289"/>
      <c r="EPW1" s="289"/>
      <c r="EPX1" s="289"/>
      <c r="EPY1" s="289"/>
      <c r="EPZ1" s="289"/>
      <c r="EQA1" s="289"/>
      <c r="EQB1" s="289"/>
      <c r="EQC1" s="289"/>
      <c r="EQD1" s="289"/>
      <c r="EQE1" s="289"/>
      <c r="EQF1" s="289"/>
      <c r="EQG1" s="289"/>
      <c r="EQH1" s="289"/>
      <c r="EQI1" s="289"/>
      <c r="EQJ1" s="289"/>
      <c r="EQK1" s="289"/>
      <c r="EQL1" s="289"/>
      <c r="EQM1" s="289"/>
      <c r="EQN1" s="289"/>
      <c r="EQO1" s="289"/>
      <c r="EQP1" s="289"/>
      <c r="EQQ1" s="289"/>
      <c r="EQR1" s="289"/>
      <c r="EQS1" s="289"/>
      <c r="EQT1" s="289"/>
      <c r="EQU1" s="289"/>
      <c r="EQV1" s="289"/>
      <c r="EQW1" s="289"/>
      <c r="EQX1" s="289"/>
      <c r="EQY1" s="289"/>
      <c r="EQZ1" s="289"/>
      <c r="ERA1" s="289"/>
      <c r="ERB1" s="289"/>
      <c r="ERC1" s="289"/>
      <c r="ERD1" s="289"/>
      <c r="ERE1" s="289"/>
      <c r="ERF1" s="289"/>
      <c r="ERG1" s="289"/>
      <c r="ERH1" s="289"/>
      <c r="ERI1" s="289"/>
      <c r="ERJ1" s="289"/>
      <c r="ERK1" s="289"/>
      <c r="ERL1" s="289"/>
      <c r="ERM1" s="289"/>
      <c r="ERN1" s="289"/>
      <c r="ERO1" s="289"/>
      <c r="ERP1" s="289"/>
      <c r="ERQ1" s="289"/>
      <c r="ERR1" s="289"/>
      <c r="ERS1" s="289"/>
      <c r="ERT1" s="289"/>
      <c r="ERU1" s="289"/>
      <c r="ERV1" s="289"/>
      <c r="ERW1" s="289"/>
      <c r="ERX1" s="289"/>
      <c r="ERY1" s="289"/>
      <c r="ERZ1" s="289"/>
      <c r="ESA1" s="289"/>
      <c r="ESB1" s="289"/>
      <c r="ESC1" s="289"/>
      <c r="ESD1" s="289"/>
      <c r="ESE1" s="289"/>
      <c r="ESF1" s="289"/>
      <c r="ESG1" s="289"/>
      <c r="ESH1" s="289"/>
      <c r="ESI1" s="289"/>
      <c r="ESJ1" s="289"/>
      <c r="ESK1" s="289"/>
      <c r="ESL1" s="289"/>
      <c r="ESM1" s="289"/>
      <c r="ESN1" s="289"/>
      <c r="ESO1" s="289"/>
      <c r="ESP1" s="289"/>
      <c r="ESQ1" s="289"/>
      <c r="ESR1" s="289"/>
      <c r="ESS1" s="289"/>
      <c r="EST1" s="289"/>
      <c r="ESU1" s="289"/>
      <c r="ESV1" s="289"/>
      <c r="ESW1" s="289"/>
      <c r="ESX1" s="289"/>
      <c r="ESY1" s="289"/>
      <c r="ESZ1" s="289"/>
      <c r="ETA1" s="289"/>
      <c r="ETB1" s="289"/>
      <c r="ETC1" s="289"/>
      <c r="ETD1" s="289"/>
      <c r="ETE1" s="289"/>
      <c r="ETF1" s="289"/>
      <c r="ETG1" s="289"/>
      <c r="ETH1" s="289"/>
      <c r="ETI1" s="289"/>
      <c r="ETJ1" s="289"/>
      <c r="ETK1" s="289"/>
      <c r="ETL1" s="289"/>
      <c r="ETM1" s="289"/>
      <c r="ETN1" s="289"/>
      <c r="ETO1" s="289"/>
      <c r="ETP1" s="289"/>
      <c r="ETQ1" s="289"/>
      <c r="ETR1" s="289"/>
      <c r="ETS1" s="289"/>
      <c r="ETT1" s="289"/>
      <c r="ETU1" s="289"/>
      <c r="ETV1" s="289"/>
      <c r="ETW1" s="289"/>
      <c r="ETX1" s="289"/>
      <c r="ETY1" s="289"/>
      <c r="ETZ1" s="289"/>
      <c r="EUA1" s="289"/>
      <c r="EUB1" s="289"/>
      <c r="EUC1" s="289"/>
      <c r="EUD1" s="289"/>
      <c r="EUE1" s="289"/>
      <c r="EUF1" s="289"/>
      <c r="EUG1" s="289"/>
      <c r="EUH1" s="289"/>
      <c r="EUI1" s="289"/>
      <c r="EUJ1" s="289"/>
      <c r="EUK1" s="289"/>
      <c r="EUL1" s="289"/>
      <c r="EUM1" s="289"/>
      <c r="EUN1" s="289"/>
      <c r="EUO1" s="289"/>
      <c r="EUP1" s="289"/>
      <c r="EUQ1" s="289"/>
      <c r="EUR1" s="289"/>
      <c r="EUS1" s="289"/>
      <c r="EUT1" s="289"/>
      <c r="EUU1" s="289"/>
      <c r="EUV1" s="289"/>
      <c r="EUW1" s="289"/>
      <c r="EUX1" s="289"/>
      <c r="EUY1" s="289"/>
      <c r="EUZ1" s="289"/>
      <c r="EVA1" s="289"/>
      <c r="EVB1" s="289"/>
      <c r="EVC1" s="289"/>
      <c r="EVD1" s="289"/>
      <c r="EVE1" s="289"/>
      <c r="EVF1" s="289"/>
      <c r="EVG1" s="289"/>
      <c r="EVH1" s="289"/>
      <c r="EVI1" s="289"/>
      <c r="EVJ1" s="289"/>
      <c r="EVK1" s="289"/>
      <c r="EVL1" s="289"/>
      <c r="EVM1" s="289"/>
      <c r="EVN1" s="289"/>
      <c r="EVO1" s="289"/>
      <c r="EVP1" s="289"/>
      <c r="EVQ1" s="289"/>
      <c r="EVR1" s="289"/>
      <c r="EVS1" s="289"/>
      <c r="EVT1" s="289"/>
      <c r="EVU1" s="289"/>
      <c r="EVV1" s="289"/>
      <c r="EVW1" s="289"/>
      <c r="EVX1" s="289"/>
      <c r="EVY1" s="289"/>
      <c r="EVZ1" s="289"/>
      <c r="EWA1" s="289"/>
      <c r="EWB1" s="289"/>
      <c r="EWC1" s="289"/>
      <c r="EWD1" s="289"/>
      <c r="EWE1" s="289"/>
      <c r="EWF1" s="289"/>
      <c r="EWG1" s="289"/>
      <c r="EWH1" s="289"/>
      <c r="EWI1" s="289"/>
      <c r="EWJ1" s="289"/>
      <c r="EWK1" s="289"/>
      <c r="EWL1" s="289"/>
      <c r="EWM1" s="289"/>
      <c r="EWN1" s="289"/>
      <c r="EWO1" s="289"/>
      <c r="EWP1" s="289"/>
      <c r="EWQ1" s="289"/>
      <c r="EWR1" s="289"/>
      <c r="EWS1" s="289"/>
      <c r="EWT1" s="289"/>
      <c r="EWU1" s="289"/>
      <c r="EWV1" s="289"/>
      <c r="EWW1" s="289"/>
      <c r="EWX1" s="289"/>
      <c r="EWY1" s="289"/>
      <c r="EWZ1" s="289"/>
      <c r="EXA1" s="289"/>
      <c r="EXB1" s="289"/>
      <c r="EXC1" s="289"/>
      <c r="EXD1" s="289"/>
      <c r="EXE1" s="289"/>
      <c r="EXF1" s="289"/>
      <c r="EXG1" s="289"/>
      <c r="EXH1" s="289"/>
      <c r="EXI1" s="289"/>
      <c r="EXJ1" s="289"/>
      <c r="EXK1" s="289"/>
      <c r="EXL1" s="289"/>
      <c r="EXM1" s="289"/>
      <c r="EXN1" s="289"/>
      <c r="EXO1" s="289"/>
      <c r="EXP1" s="289"/>
      <c r="EXQ1" s="289"/>
      <c r="EXR1" s="289"/>
      <c r="EXS1" s="289"/>
      <c r="EXT1" s="289"/>
      <c r="EXU1" s="289"/>
      <c r="EXV1" s="289"/>
      <c r="EXW1" s="289"/>
      <c r="EXX1" s="289"/>
      <c r="EXY1" s="289"/>
      <c r="EXZ1" s="289"/>
      <c r="EYA1" s="289"/>
      <c r="EYB1" s="289"/>
      <c r="EYC1" s="289"/>
      <c r="EYD1" s="289"/>
      <c r="EYE1" s="289"/>
      <c r="EYF1" s="289"/>
      <c r="EYG1" s="289"/>
      <c r="EYH1" s="289"/>
      <c r="EYI1" s="289"/>
      <c r="EYJ1" s="289"/>
      <c r="EYK1" s="289"/>
      <c r="EYL1" s="289"/>
      <c r="EYM1" s="289"/>
      <c r="EYN1" s="289"/>
      <c r="EYO1" s="289"/>
      <c r="EYP1" s="289"/>
      <c r="EYQ1" s="289"/>
      <c r="EYR1" s="289"/>
      <c r="EYS1" s="289"/>
      <c r="EYT1" s="289"/>
      <c r="EYU1" s="289"/>
      <c r="EYV1" s="289"/>
      <c r="EYW1" s="289"/>
      <c r="EYX1" s="289"/>
      <c r="EYY1" s="289"/>
      <c r="EYZ1" s="289"/>
      <c r="EZA1" s="289"/>
      <c r="EZB1" s="289"/>
      <c r="EZC1" s="289"/>
      <c r="EZD1" s="289"/>
      <c r="EZE1" s="289"/>
      <c r="EZF1" s="289"/>
      <c r="EZG1" s="289"/>
      <c r="EZH1" s="289"/>
      <c r="EZI1" s="289"/>
      <c r="EZJ1" s="289"/>
      <c r="EZK1" s="289"/>
      <c r="EZL1" s="289"/>
      <c r="EZM1" s="289"/>
      <c r="EZN1" s="289"/>
      <c r="EZO1" s="289"/>
      <c r="EZP1" s="289"/>
      <c r="EZQ1" s="289"/>
      <c r="EZR1" s="289"/>
      <c r="EZS1" s="289"/>
      <c r="EZT1" s="289"/>
      <c r="EZU1" s="289"/>
      <c r="EZV1" s="289"/>
      <c r="EZW1" s="289"/>
      <c r="EZX1" s="289"/>
      <c r="EZY1" s="289"/>
      <c r="EZZ1" s="289"/>
      <c r="FAA1" s="289"/>
      <c r="FAB1" s="289"/>
      <c r="FAC1" s="289"/>
      <c r="FAD1" s="289"/>
      <c r="FAE1" s="289"/>
      <c r="FAF1" s="289"/>
      <c r="FAG1" s="289"/>
      <c r="FAH1" s="289"/>
      <c r="FAI1" s="289"/>
      <c r="FAJ1" s="289"/>
      <c r="FAK1" s="289"/>
      <c r="FAL1" s="289"/>
      <c r="FAM1" s="289"/>
      <c r="FAN1" s="289"/>
      <c r="FAO1" s="289"/>
      <c r="FAP1" s="289"/>
      <c r="FAQ1" s="289"/>
      <c r="FAR1" s="289"/>
      <c r="FAS1" s="289"/>
      <c r="FAT1" s="289"/>
      <c r="FAU1" s="289"/>
      <c r="FAV1" s="289"/>
      <c r="FAW1" s="289"/>
      <c r="FAX1" s="289"/>
      <c r="FAY1" s="289"/>
      <c r="FAZ1" s="289"/>
      <c r="FBA1" s="289"/>
      <c r="FBB1" s="289"/>
      <c r="FBC1" s="289"/>
      <c r="FBD1" s="289"/>
      <c r="FBE1" s="289"/>
      <c r="FBF1" s="289"/>
      <c r="FBG1" s="289"/>
      <c r="FBH1" s="289"/>
      <c r="FBI1" s="289"/>
      <c r="FBJ1" s="289"/>
      <c r="FBK1" s="289"/>
      <c r="FBL1" s="289"/>
      <c r="FBM1" s="289"/>
      <c r="FBN1" s="289"/>
      <c r="FBO1" s="289"/>
      <c r="FBP1" s="289"/>
      <c r="FBQ1" s="289"/>
      <c r="FBR1" s="289"/>
      <c r="FBS1" s="289"/>
      <c r="FBT1" s="289"/>
      <c r="FBU1" s="289"/>
      <c r="FBV1" s="289"/>
      <c r="FBW1" s="289"/>
      <c r="FBX1" s="289"/>
      <c r="FBY1" s="289"/>
      <c r="FBZ1" s="289"/>
      <c r="FCA1" s="289"/>
      <c r="FCB1" s="289"/>
      <c r="FCC1" s="289"/>
      <c r="FCD1" s="289"/>
      <c r="FCE1" s="289"/>
      <c r="FCF1" s="289"/>
      <c r="FCG1" s="289"/>
      <c r="FCH1" s="289"/>
      <c r="FCI1" s="289"/>
      <c r="FCJ1" s="289"/>
      <c r="FCK1" s="289"/>
      <c r="FCL1" s="289"/>
      <c r="FCM1" s="289"/>
      <c r="FCN1" s="289"/>
      <c r="FCO1" s="289"/>
      <c r="FCP1" s="289"/>
      <c r="FCQ1" s="289"/>
      <c r="FCR1" s="289"/>
      <c r="FCS1" s="289"/>
      <c r="FCT1" s="289"/>
      <c r="FCU1" s="289"/>
      <c r="FCV1" s="289"/>
      <c r="FCW1" s="289"/>
      <c r="FCX1" s="289"/>
      <c r="FCY1" s="289"/>
      <c r="FCZ1" s="289"/>
      <c r="FDA1" s="289"/>
      <c r="FDB1" s="289"/>
      <c r="FDC1" s="289"/>
      <c r="FDD1" s="289"/>
      <c r="FDE1" s="289"/>
      <c r="FDF1" s="289"/>
      <c r="FDG1" s="289"/>
      <c r="FDH1" s="289"/>
      <c r="FDI1" s="289"/>
      <c r="FDJ1" s="289"/>
      <c r="FDK1" s="289"/>
      <c r="FDL1" s="289"/>
      <c r="FDM1" s="289"/>
      <c r="FDN1" s="289"/>
      <c r="FDO1" s="289"/>
      <c r="FDP1" s="289"/>
      <c r="FDQ1" s="289"/>
      <c r="FDR1" s="289"/>
      <c r="FDS1" s="289"/>
      <c r="FDT1" s="289"/>
      <c r="FDU1" s="289"/>
      <c r="FDV1" s="289"/>
      <c r="FDW1" s="289"/>
      <c r="FDX1" s="289"/>
      <c r="FDY1" s="289"/>
      <c r="FDZ1" s="289"/>
      <c r="FEA1" s="289"/>
      <c r="FEB1" s="289"/>
      <c r="FEC1" s="289"/>
      <c r="FED1" s="289"/>
      <c r="FEE1" s="289"/>
      <c r="FEF1" s="289"/>
      <c r="FEG1" s="289"/>
      <c r="FEH1" s="289"/>
      <c r="FEI1" s="289"/>
      <c r="FEJ1" s="289"/>
      <c r="FEK1" s="289"/>
      <c r="FEL1" s="289"/>
      <c r="FEM1" s="289"/>
      <c r="FEN1" s="289"/>
      <c r="FEO1" s="289"/>
      <c r="FEP1" s="289"/>
      <c r="FEQ1" s="289"/>
      <c r="FER1" s="289"/>
      <c r="FES1" s="289"/>
      <c r="FET1" s="289"/>
      <c r="FEU1" s="289"/>
      <c r="FEV1" s="289"/>
      <c r="FEW1" s="289"/>
      <c r="FEX1" s="289"/>
      <c r="FEY1" s="289"/>
      <c r="FEZ1" s="289"/>
      <c r="FFA1" s="289"/>
      <c r="FFB1" s="289"/>
      <c r="FFC1" s="289"/>
      <c r="FFD1" s="289"/>
      <c r="FFE1" s="289"/>
      <c r="FFF1" s="289"/>
      <c r="FFG1" s="289"/>
      <c r="FFH1" s="289"/>
      <c r="FFI1" s="289"/>
      <c r="FFJ1" s="289"/>
      <c r="FFK1" s="289"/>
      <c r="FFL1" s="289"/>
      <c r="FFM1" s="289"/>
      <c r="FFN1" s="289"/>
      <c r="FFO1" s="289"/>
      <c r="FFP1" s="289"/>
      <c r="FFQ1" s="289"/>
      <c r="FFR1" s="289"/>
      <c r="FFS1" s="289"/>
      <c r="FFT1" s="289"/>
      <c r="FFU1" s="289"/>
      <c r="FFV1" s="289"/>
      <c r="FFW1" s="289"/>
      <c r="FFX1" s="289"/>
      <c r="FFY1" s="289"/>
      <c r="FFZ1" s="289"/>
      <c r="FGA1" s="289"/>
      <c r="FGB1" s="289"/>
      <c r="FGC1" s="289"/>
      <c r="FGD1" s="289"/>
      <c r="FGE1" s="289"/>
      <c r="FGF1" s="289"/>
      <c r="FGG1" s="289"/>
      <c r="FGH1" s="289"/>
      <c r="FGI1" s="289"/>
      <c r="FGJ1" s="289"/>
      <c r="FGK1" s="289"/>
      <c r="FGL1" s="289"/>
      <c r="FGM1" s="289"/>
      <c r="FGN1" s="289"/>
      <c r="FGO1" s="289"/>
      <c r="FGP1" s="289"/>
      <c r="FGQ1" s="289"/>
      <c r="FGR1" s="289"/>
      <c r="FGS1" s="289"/>
      <c r="FGT1" s="289"/>
      <c r="FGU1" s="289"/>
      <c r="FGV1" s="289"/>
      <c r="FGW1" s="289"/>
      <c r="FGX1" s="289"/>
      <c r="FGY1" s="289"/>
      <c r="FGZ1" s="289"/>
      <c r="FHA1" s="289"/>
      <c r="FHB1" s="289"/>
      <c r="FHC1" s="289"/>
      <c r="FHD1" s="289"/>
      <c r="FHE1" s="289"/>
      <c r="FHF1" s="289"/>
      <c r="FHG1" s="289"/>
      <c r="FHH1" s="289"/>
      <c r="FHI1" s="289"/>
      <c r="FHJ1" s="289"/>
      <c r="FHK1" s="289"/>
      <c r="FHL1" s="289"/>
      <c r="FHM1" s="289"/>
      <c r="FHN1" s="289"/>
      <c r="FHO1" s="289"/>
      <c r="FHP1" s="289"/>
      <c r="FHQ1" s="289"/>
      <c r="FHR1" s="289"/>
      <c r="FHS1" s="289"/>
      <c r="FHT1" s="289"/>
      <c r="FHU1" s="289"/>
      <c r="FHV1" s="289"/>
      <c r="FHW1" s="289"/>
      <c r="FHX1" s="289"/>
      <c r="FHY1" s="289"/>
      <c r="FHZ1" s="289"/>
      <c r="FIA1" s="289"/>
      <c r="FIB1" s="289"/>
      <c r="FIC1" s="289"/>
      <c r="FID1" s="289"/>
      <c r="FIE1" s="289"/>
      <c r="FIF1" s="289"/>
      <c r="FIG1" s="289"/>
      <c r="FIH1" s="289"/>
      <c r="FII1" s="289"/>
      <c r="FIJ1" s="289"/>
      <c r="FIK1" s="289"/>
      <c r="FIL1" s="289"/>
      <c r="FIM1" s="289"/>
      <c r="FIN1" s="289"/>
      <c r="FIO1" s="289"/>
      <c r="FIP1" s="289"/>
      <c r="FIQ1" s="289"/>
      <c r="FIR1" s="289"/>
      <c r="FIS1" s="289"/>
      <c r="FIT1" s="289"/>
      <c r="FIU1" s="289"/>
      <c r="FIV1" s="289"/>
      <c r="FIW1" s="289"/>
      <c r="FIX1" s="289"/>
      <c r="FIY1" s="289"/>
      <c r="FIZ1" s="289"/>
      <c r="FJA1" s="289"/>
      <c r="FJB1" s="289"/>
      <c r="FJC1" s="289"/>
      <c r="FJD1" s="289"/>
      <c r="FJE1" s="289"/>
      <c r="FJF1" s="289"/>
      <c r="FJG1" s="289"/>
      <c r="FJH1" s="289"/>
      <c r="FJI1" s="289"/>
      <c r="FJJ1" s="289"/>
      <c r="FJK1" s="289"/>
      <c r="FJL1" s="289"/>
      <c r="FJM1" s="289"/>
      <c r="FJN1" s="289"/>
      <c r="FJO1" s="289"/>
      <c r="FJP1" s="289"/>
      <c r="FJQ1" s="289"/>
      <c r="FJR1" s="289"/>
      <c r="FJS1" s="289"/>
      <c r="FJT1" s="289"/>
      <c r="FJU1" s="289"/>
      <c r="FJV1" s="289"/>
      <c r="FJW1" s="289"/>
      <c r="FJX1" s="289"/>
      <c r="FJY1" s="289"/>
      <c r="FJZ1" s="289"/>
      <c r="FKA1" s="289"/>
      <c r="FKB1" s="289"/>
      <c r="FKC1" s="289"/>
      <c r="FKD1" s="289"/>
      <c r="FKE1" s="289"/>
      <c r="FKF1" s="289"/>
      <c r="FKG1" s="289"/>
      <c r="FKH1" s="289"/>
      <c r="FKI1" s="289"/>
      <c r="FKJ1" s="289"/>
      <c r="FKK1" s="289"/>
      <c r="FKL1" s="289"/>
      <c r="FKM1" s="289"/>
      <c r="FKN1" s="289"/>
      <c r="FKO1" s="289"/>
      <c r="FKP1" s="289"/>
      <c r="FKQ1" s="289"/>
      <c r="FKR1" s="289"/>
      <c r="FKS1" s="289"/>
      <c r="FKT1" s="289"/>
      <c r="FKU1" s="289"/>
      <c r="FKV1" s="289"/>
      <c r="FKW1" s="289"/>
      <c r="FKX1" s="289"/>
      <c r="FKY1" s="289"/>
      <c r="FKZ1" s="289"/>
      <c r="FLA1" s="289"/>
      <c r="FLB1" s="289"/>
      <c r="FLC1" s="289"/>
      <c r="FLD1" s="289"/>
      <c r="FLE1" s="289"/>
      <c r="FLF1" s="289"/>
      <c r="FLG1" s="289"/>
      <c r="FLH1" s="289"/>
      <c r="FLI1" s="289"/>
      <c r="FLJ1" s="289"/>
      <c r="FLK1" s="289"/>
      <c r="FLL1" s="289"/>
      <c r="FLM1" s="289"/>
      <c r="FLN1" s="289"/>
      <c r="FLO1" s="289"/>
      <c r="FLP1" s="289"/>
      <c r="FLQ1" s="289"/>
      <c r="FLR1" s="289"/>
      <c r="FLS1" s="289"/>
      <c r="FLT1" s="289"/>
      <c r="FLU1" s="289"/>
      <c r="FLV1" s="289"/>
      <c r="FLW1" s="289"/>
      <c r="FLX1" s="289"/>
      <c r="FLY1" s="289"/>
      <c r="FLZ1" s="289"/>
      <c r="FMA1" s="289"/>
      <c r="FMB1" s="289"/>
      <c r="FMC1" s="289"/>
      <c r="FMD1" s="289"/>
      <c r="FME1" s="289"/>
      <c r="FMF1" s="289"/>
      <c r="FMG1" s="289"/>
      <c r="FMH1" s="289"/>
      <c r="FMI1" s="289"/>
      <c r="FMJ1" s="289"/>
      <c r="FMK1" s="289"/>
      <c r="FML1" s="289"/>
      <c r="FMM1" s="289"/>
      <c r="FMN1" s="289"/>
      <c r="FMO1" s="289"/>
      <c r="FMP1" s="289"/>
      <c r="FMQ1" s="289"/>
      <c r="FMR1" s="289"/>
      <c r="FMS1" s="289"/>
      <c r="FMT1" s="289"/>
      <c r="FMU1" s="289"/>
      <c r="FMV1" s="289"/>
      <c r="FMW1" s="289"/>
      <c r="FMX1" s="289"/>
      <c r="FMY1" s="289"/>
      <c r="FMZ1" s="289"/>
      <c r="FNA1" s="289"/>
      <c r="FNB1" s="289"/>
      <c r="FNC1" s="289"/>
      <c r="FND1" s="289"/>
      <c r="FNE1" s="289"/>
      <c r="FNF1" s="289"/>
      <c r="FNG1" s="289"/>
      <c r="FNH1" s="289"/>
      <c r="FNI1" s="289"/>
      <c r="FNJ1" s="289"/>
      <c r="FNK1" s="289"/>
      <c r="FNL1" s="289"/>
      <c r="FNM1" s="289"/>
      <c r="FNN1" s="289"/>
      <c r="FNO1" s="289"/>
      <c r="FNP1" s="289"/>
      <c r="FNQ1" s="289"/>
      <c r="FNR1" s="289"/>
      <c r="FNS1" s="289"/>
      <c r="FNT1" s="289"/>
      <c r="FNU1" s="289"/>
      <c r="FNV1" s="289"/>
      <c r="FNW1" s="289"/>
      <c r="FNX1" s="289"/>
      <c r="FNY1" s="289"/>
      <c r="FNZ1" s="289"/>
      <c r="FOA1" s="289"/>
      <c r="FOB1" s="289"/>
      <c r="FOC1" s="289"/>
      <c r="FOD1" s="289"/>
      <c r="FOE1" s="289"/>
      <c r="FOF1" s="289"/>
      <c r="FOG1" s="289"/>
      <c r="FOH1" s="289"/>
      <c r="FOI1" s="289"/>
      <c r="FOJ1" s="289"/>
      <c r="FOK1" s="289"/>
      <c r="FOL1" s="289"/>
      <c r="FOM1" s="289"/>
      <c r="FON1" s="289"/>
      <c r="FOO1" s="289"/>
      <c r="FOP1" s="289"/>
      <c r="FOQ1" s="289"/>
      <c r="FOR1" s="289"/>
      <c r="FOS1" s="289"/>
      <c r="FOT1" s="289"/>
      <c r="FOU1" s="289"/>
      <c r="FOV1" s="289"/>
      <c r="FOW1" s="289"/>
      <c r="FOX1" s="289"/>
      <c r="FOY1" s="289"/>
      <c r="FOZ1" s="289"/>
      <c r="FPA1" s="289"/>
      <c r="FPB1" s="289"/>
      <c r="FPC1" s="289"/>
      <c r="FPD1" s="289"/>
      <c r="FPE1" s="289"/>
      <c r="FPF1" s="289"/>
      <c r="FPG1" s="289"/>
      <c r="FPH1" s="289"/>
      <c r="FPI1" s="289"/>
      <c r="FPJ1" s="289"/>
      <c r="FPK1" s="289"/>
      <c r="FPL1" s="289"/>
      <c r="FPM1" s="289"/>
      <c r="FPN1" s="289"/>
      <c r="FPO1" s="289"/>
      <c r="FPP1" s="289"/>
      <c r="FPQ1" s="289"/>
      <c r="FPR1" s="289"/>
      <c r="FPS1" s="289"/>
      <c r="FPT1" s="289"/>
      <c r="FPU1" s="289"/>
      <c r="FPV1" s="289"/>
      <c r="FPW1" s="289"/>
      <c r="FPX1" s="289"/>
      <c r="FPY1" s="289"/>
      <c r="FPZ1" s="289"/>
      <c r="FQA1" s="289"/>
      <c r="FQB1" s="289"/>
      <c r="FQC1" s="289"/>
      <c r="FQD1" s="289"/>
      <c r="FQE1" s="289"/>
      <c r="FQF1" s="289"/>
      <c r="FQG1" s="289"/>
      <c r="FQH1" s="289"/>
      <c r="FQI1" s="289"/>
      <c r="FQJ1" s="289"/>
      <c r="FQK1" s="289"/>
      <c r="FQL1" s="289"/>
      <c r="FQM1" s="289"/>
      <c r="FQN1" s="289"/>
      <c r="FQO1" s="289"/>
      <c r="FQP1" s="289"/>
      <c r="FQQ1" s="289"/>
      <c r="FQR1" s="289"/>
      <c r="FQS1" s="289"/>
      <c r="FQT1" s="289"/>
      <c r="FQU1" s="289"/>
      <c r="FQV1" s="289"/>
      <c r="FQW1" s="289"/>
      <c r="FQX1" s="289"/>
      <c r="FQY1" s="289"/>
      <c r="FQZ1" s="289"/>
      <c r="FRA1" s="289"/>
      <c r="FRB1" s="289"/>
      <c r="FRC1" s="289"/>
      <c r="FRD1" s="289"/>
      <c r="FRE1" s="289"/>
      <c r="FRF1" s="289"/>
      <c r="FRG1" s="289"/>
      <c r="FRH1" s="289"/>
      <c r="FRI1" s="289"/>
      <c r="FRJ1" s="289"/>
      <c r="FRK1" s="289"/>
      <c r="FRL1" s="289"/>
      <c r="FRM1" s="289"/>
      <c r="FRN1" s="289"/>
      <c r="FRO1" s="289"/>
      <c r="FRP1" s="289"/>
      <c r="FRQ1" s="289"/>
      <c r="FRR1" s="289"/>
      <c r="FRS1" s="289"/>
      <c r="FRT1" s="289"/>
      <c r="FRU1" s="289"/>
      <c r="FRV1" s="289"/>
      <c r="FRW1" s="289"/>
      <c r="FRX1" s="289"/>
      <c r="FRY1" s="289"/>
      <c r="FRZ1" s="289"/>
      <c r="FSA1" s="289"/>
      <c r="FSB1" s="289"/>
      <c r="FSC1" s="289"/>
      <c r="FSD1" s="289"/>
      <c r="FSE1" s="289"/>
      <c r="FSF1" s="289"/>
      <c r="FSG1" s="289"/>
      <c r="FSH1" s="289"/>
      <c r="FSI1" s="289"/>
      <c r="FSJ1" s="289"/>
      <c r="FSK1" s="289"/>
      <c r="FSL1" s="289"/>
      <c r="FSM1" s="289"/>
      <c r="FSN1" s="289"/>
      <c r="FSO1" s="289"/>
      <c r="FSP1" s="289"/>
      <c r="FSQ1" s="289"/>
      <c r="FSR1" s="289"/>
      <c r="FSS1" s="289"/>
      <c r="FST1" s="289"/>
      <c r="FSU1" s="289"/>
      <c r="FSV1" s="289"/>
      <c r="FSW1" s="289"/>
      <c r="FSX1" s="289"/>
      <c r="FSY1" s="289"/>
      <c r="FSZ1" s="289"/>
      <c r="FTA1" s="289"/>
      <c r="FTB1" s="289"/>
      <c r="FTC1" s="289"/>
      <c r="FTD1" s="289"/>
      <c r="FTE1" s="289"/>
      <c r="FTF1" s="289"/>
      <c r="FTG1" s="289"/>
      <c r="FTH1" s="289"/>
      <c r="FTI1" s="289"/>
      <c r="FTJ1" s="289"/>
      <c r="FTK1" s="289"/>
      <c r="FTL1" s="289"/>
      <c r="FTM1" s="289"/>
      <c r="FTN1" s="289"/>
      <c r="FTO1" s="289"/>
      <c r="FTP1" s="289"/>
      <c r="FTQ1" s="289"/>
      <c r="FTR1" s="289"/>
      <c r="FTS1" s="289"/>
      <c r="FTT1" s="289"/>
      <c r="FTU1" s="289"/>
      <c r="FTV1" s="289"/>
      <c r="FTW1" s="289"/>
      <c r="FTX1" s="289"/>
      <c r="FTY1" s="289"/>
      <c r="FTZ1" s="289"/>
      <c r="FUA1" s="289"/>
      <c r="FUB1" s="289"/>
      <c r="FUC1" s="289"/>
      <c r="FUD1" s="289"/>
      <c r="FUE1" s="289"/>
      <c r="FUF1" s="289"/>
      <c r="FUG1" s="289"/>
      <c r="FUH1" s="289"/>
      <c r="FUI1" s="289"/>
      <c r="FUJ1" s="289"/>
      <c r="FUK1" s="289"/>
      <c r="FUL1" s="289"/>
      <c r="FUM1" s="289"/>
      <c r="FUN1" s="289"/>
      <c r="FUO1" s="289"/>
      <c r="FUP1" s="289"/>
      <c r="FUQ1" s="289"/>
      <c r="FUR1" s="289"/>
      <c r="FUS1" s="289"/>
      <c r="FUT1" s="289"/>
      <c r="FUU1" s="289"/>
      <c r="FUV1" s="289"/>
      <c r="FUW1" s="289"/>
      <c r="FUX1" s="289"/>
      <c r="FUY1" s="289"/>
      <c r="FUZ1" s="289"/>
      <c r="FVA1" s="289"/>
      <c r="FVB1" s="289"/>
      <c r="FVC1" s="289"/>
      <c r="FVD1" s="289"/>
      <c r="FVE1" s="289"/>
      <c r="FVF1" s="289"/>
      <c r="FVG1" s="289"/>
      <c r="FVH1" s="289"/>
      <c r="FVI1" s="289"/>
      <c r="FVJ1" s="289"/>
      <c r="FVK1" s="289"/>
      <c r="FVL1" s="289"/>
      <c r="FVM1" s="289"/>
      <c r="FVN1" s="289"/>
      <c r="FVO1" s="289"/>
      <c r="FVP1" s="289"/>
      <c r="FVQ1" s="289"/>
      <c r="FVR1" s="289"/>
      <c r="FVS1" s="289"/>
      <c r="FVT1" s="289"/>
      <c r="FVU1" s="289"/>
      <c r="FVV1" s="289"/>
      <c r="FVW1" s="289"/>
      <c r="FVX1" s="289"/>
      <c r="FVY1" s="289"/>
      <c r="FVZ1" s="289"/>
      <c r="FWA1" s="289"/>
      <c r="FWB1" s="289"/>
      <c r="FWC1" s="289"/>
      <c r="FWD1" s="289"/>
      <c r="FWE1" s="289"/>
      <c r="FWF1" s="289"/>
      <c r="FWG1" s="289"/>
      <c r="FWH1" s="289"/>
      <c r="FWI1" s="289"/>
      <c r="FWJ1" s="289"/>
      <c r="FWK1" s="289"/>
      <c r="FWL1" s="289"/>
      <c r="FWM1" s="289"/>
      <c r="FWN1" s="289"/>
      <c r="FWO1" s="289"/>
      <c r="FWP1" s="289"/>
      <c r="FWQ1" s="289"/>
      <c r="FWR1" s="289"/>
      <c r="FWS1" s="289"/>
      <c r="FWT1" s="289"/>
      <c r="FWU1" s="289"/>
      <c r="FWV1" s="289"/>
      <c r="FWW1" s="289"/>
      <c r="FWX1" s="289"/>
      <c r="FWY1" s="289"/>
      <c r="FWZ1" s="289"/>
      <c r="FXA1" s="289"/>
      <c r="FXB1" s="289"/>
      <c r="FXC1" s="289"/>
      <c r="FXD1" s="289"/>
      <c r="FXE1" s="289"/>
      <c r="FXF1" s="289"/>
      <c r="FXG1" s="289"/>
      <c r="FXH1" s="289"/>
      <c r="FXI1" s="289"/>
      <c r="FXJ1" s="289"/>
      <c r="FXK1" s="289"/>
      <c r="FXL1" s="289"/>
      <c r="FXM1" s="289"/>
      <c r="FXN1" s="289"/>
      <c r="FXO1" s="289"/>
      <c r="FXP1" s="289"/>
      <c r="FXQ1" s="289"/>
      <c r="FXR1" s="289"/>
      <c r="FXS1" s="289"/>
      <c r="FXT1" s="289"/>
      <c r="FXU1" s="289"/>
      <c r="FXV1" s="289"/>
      <c r="FXW1" s="289"/>
      <c r="FXX1" s="289"/>
      <c r="FXY1" s="289"/>
      <c r="FXZ1" s="289"/>
      <c r="FYA1" s="289"/>
      <c r="FYB1" s="289"/>
      <c r="FYC1" s="289"/>
      <c r="FYD1" s="289"/>
      <c r="FYE1" s="289"/>
      <c r="FYF1" s="289"/>
      <c r="FYG1" s="289"/>
      <c r="FYH1" s="289"/>
      <c r="FYI1" s="289"/>
      <c r="FYJ1" s="289"/>
      <c r="FYK1" s="289"/>
      <c r="FYL1" s="289"/>
      <c r="FYM1" s="289"/>
      <c r="FYN1" s="289"/>
      <c r="FYO1" s="289"/>
      <c r="FYP1" s="289"/>
      <c r="FYQ1" s="289"/>
      <c r="FYR1" s="289"/>
      <c r="FYS1" s="289"/>
      <c r="FYT1" s="289"/>
      <c r="FYU1" s="289"/>
      <c r="FYV1" s="289"/>
      <c r="FYW1" s="289"/>
      <c r="FYX1" s="289"/>
      <c r="FYY1" s="289"/>
      <c r="FYZ1" s="289"/>
      <c r="FZA1" s="289"/>
      <c r="FZB1" s="289"/>
      <c r="FZC1" s="289"/>
      <c r="FZD1" s="289"/>
      <c r="FZE1" s="289"/>
      <c r="FZF1" s="289"/>
      <c r="FZG1" s="289"/>
      <c r="FZH1" s="289"/>
      <c r="FZI1" s="289"/>
      <c r="FZJ1" s="289"/>
      <c r="FZK1" s="289"/>
      <c r="FZL1" s="289"/>
      <c r="FZM1" s="289"/>
      <c r="FZN1" s="289"/>
      <c r="FZO1" s="289"/>
      <c r="FZP1" s="289"/>
      <c r="FZQ1" s="289"/>
      <c r="FZR1" s="289"/>
      <c r="FZS1" s="289"/>
      <c r="FZT1" s="289"/>
      <c r="FZU1" s="289"/>
      <c r="FZV1" s="289"/>
      <c r="FZW1" s="289"/>
      <c r="FZX1" s="289"/>
      <c r="FZY1" s="289"/>
      <c r="FZZ1" s="289"/>
      <c r="GAA1" s="289"/>
      <c r="GAB1" s="289"/>
      <c r="GAC1" s="289"/>
      <c r="GAD1" s="289"/>
      <c r="GAE1" s="289"/>
      <c r="GAF1" s="289"/>
      <c r="GAG1" s="289"/>
      <c r="GAH1" s="289"/>
      <c r="GAI1" s="289"/>
      <c r="GAJ1" s="289"/>
      <c r="GAK1" s="289"/>
      <c r="GAL1" s="289"/>
      <c r="GAM1" s="289"/>
      <c r="GAN1" s="289"/>
      <c r="GAO1" s="289"/>
      <c r="GAP1" s="289"/>
      <c r="GAQ1" s="289"/>
      <c r="GAR1" s="289"/>
      <c r="GAS1" s="289"/>
      <c r="GAT1" s="289"/>
      <c r="GAU1" s="289"/>
      <c r="GAV1" s="289"/>
      <c r="GAW1" s="289"/>
      <c r="GAX1" s="289"/>
      <c r="GAY1" s="289"/>
      <c r="GAZ1" s="289"/>
      <c r="GBA1" s="289"/>
      <c r="GBB1" s="289"/>
      <c r="GBC1" s="289"/>
      <c r="GBD1" s="289"/>
      <c r="GBE1" s="289"/>
      <c r="GBF1" s="289"/>
      <c r="GBG1" s="289"/>
      <c r="GBH1" s="289"/>
      <c r="GBI1" s="289"/>
      <c r="GBJ1" s="289"/>
      <c r="GBK1" s="289"/>
      <c r="GBL1" s="289"/>
      <c r="GBM1" s="289"/>
      <c r="GBN1" s="289"/>
      <c r="GBO1" s="289"/>
      <c r="GBP1" s="289"/>
      <c r="GBQ1" s="289"/>
      <c r="GBR1" s="289"/>
      <c r="GBS1" s="289"/>
      <c r="GBT1" s="289"/>
      <c r="GBU1" s="289"/>
      <c r="GBV1" s="289"/>
      <c r="GBW1" s="289"/>
      <c r="GBX1" s="289"/>
      <c r="GBY1" s="289"/>
      <c r="GBZ1" s="289"/>
      <c r="GCA1" s="289"/>
      <c r="GCB1" s="289"/>
      <c r="GCC1" s="289"/>
      <c r="GCD1" s="289"/>
      <c r="GCE1" s="289"/>
      <c r="GCF1" s="289"/>
      <c r="GCG1" s="289"/>
      <c r="GCH1" s="289"/>
      <c r="GCI1" s="289"/>
      <c r="GCJ1" s="289"/>
      <c r="GCK1" s="289"/>
      <c r="GCL1" s="289"/>
      <c r="GCM1" s="289"/>
      <c r="GCN1" s="289"/>
      <c r="GCO1" s="289"/>
      <c r="GCP1" s="289"/>
      <c r="GCQ1" s="289"/>
      <c r="GCR1" s="289"/>
      <c r="GCS1" s="289"/>
      <c r="GCT1" s="289"/>
      <c r="GCU1" s="289"/>
      <c r="GCV1" s="289"/>
      <c r="GCW1" s="289"/>
      <c r="GCX1" s="289"/>
      <c r="GCY1" s="289"/>
      <c r="GCZ1" s="289"/>
      <c r="GDA1" s="289"/>
      <c r="GDB1" s="289"/>
      <c r="GDC1" s="289"/>
      <c r="GDD1" s="289"/>
      <c r="GDE1" s="289"/>
      <c r="GDF1" s="289"/>
      <c r="GDG1" s="289"/>
      <c r="GDH1" s="289"/>
      <c r="GDI1" s="289"/>
      <c r="GDJ1" s="289"/>
      <c r="GDK1" s="289"/>
      <c r="GDL1" s="289"/>
      <c r="GDM1" s="289"/>
      <c r="GDN1" s="289"/>
      <c r="GDO1" s="289"/>
      <c r="GDP1" s="289"/>
      <c r="GDQ1" s="289"/>
      <c r="GDR1" s="289"/>
      <c r="GDS1" s="289"/>
      <c r="GDT1" s="289"/>
      <c r="GDU1" s="289"/>
      <c r="GDV1" s="289"/>
      <c r="GDW1" s="289"/>
      <c r="GDX1" s="289"/>
      <c r="GDY1" s="289"/>
      <c r="GDZ1" s="289"/>
      <c r="GEA1" s="289"/>
      <c r="GEB1" s="289"/>
      <c r="GEC1" s="289"/>
      <c r="GED1" s="289"/>
      <c r="GEE1" s="289"/>
      <c r="GEF1" s="289"/>
      <c r="GEG1" s="289"/>
      <c r="GEH1" s="289"/>
      <c r="GEI1" s="289"/>
      <c r="GEJ1" s="289"/>
      <c r="GEK1" s="289"/>
      <c r="GEL1" s="289"/>
      <c r="GEM1" s="289"/>
      <c r="GEN1" s="289"/>
      <c r="GEO1" s="289"/>
      <c r="GEP1" s="289"/>
      <c r="GEQ1" s="289"/>
      <c r="GER1" s="289"/>
      <c r="GES1" s="289"/>
      <c r="GET1" s="289"/>
      <c r="GEU1" s="289"/>
      <c r="GEV1" s="289"/>
      <c r="GEW1" s="289"/>
      <c r="GEX1" s="289"/>
      <c r="GEY1" s="289"/>
      <c r="GEZ1" s="289"/>
      <c r="GFA1" s="289"/>
      <c r="GFB1" s="289"/>
      <c r="GFC1" s="289"/>
      <c r="GFD1" s="289"/>
      <c r="GFE1" s="289"/>
      <c r="GFF1" s="289"/>
      <c r="GFG1" s="289"/>
      <c r="GFH1" s="289"/>
      <c r="GFI1" s="289"/>
      <c r="GFJ1" s="289"/>
      <c r="GFK1" s="289"/>
      <c r="GFL1" s="289"/>
      <c r="GFM1" s="289"/>
      <c r="GFN1" s="289"/>
      <c r="GFO1" s="289"/>
      <c r="GFP1" s="289"/>
      <c r="GFQ1" s="289"/>
      <c r="GFR1" s="289"/>
      <c r="GFS1" s="289"/>
      <c r="GFT1" s="289"/>
      <c r="GFU1" s="289"/>
      <c r="GFV1" s="289"/>
      <c r="GFW1" s="289"/>
      <c r="GFX1" s="289"/>
      <c r="GFY1" s="289"/>
      <c r="GFZ1" s="289"/>
      <c r="GGA1" s="289"/>
      <c r="GGB1" s="289"/>
      <c r="GGC1" s="289"/>
      <c r="GGD1" s="289"/>
      <c r="GGE1" s="289"/>
      <c r="GGF1" s="289"/>
      <c r="GGG1" s="289"/>
      <c r="GGH1" s="289"/>
      <c r="GGI1" s="289"/>
      <c r="GGJ1" s="289"/>
      <c r="GGK1" s="289"/>
      <c r="GGL1" s="289"/>
      <c r="GGM1" s="289"/>
      <c r="GGN1" s="289"/>
      <c r="GGO1" s="289"/>
      <c r="GGP1" s="289"/>
      <c r="GGQ1" s="289"/>
      <c r="GGR1" s="289"/>
      <c r="GGS1" s="289"/>
      <c r="GGT1" s="289"/>
      <c r="GGU1" s="289"/>
      <c r="GGV1" s="289"/>
      <c r="GGW1" s="289"/>
      <c r="GGX1" s="289"/>
      <c r="GGY1" s="289"/>
      <c r="GGZ1" s="289"/>
      <c r="GHA1" s="289"/>
      <c r="GHB1" s="289"/>
      <c r="GHC1" s="289"/>
      <c r="GHD1" s="289"/>
      <c r="GHE1" s="289"/>
      <c r="GHF1" s="289"/>
      <c r="GHG1" s="289"/>
      <c r="GHH1" s="289"/>
      <c r="GHI1" s="289"/>
      <c r="GHJ1" s="289"/>
      <c r="GHK1" s="289"/>
      <c r="GHL1" s="289"/>
      <c r="GHM1" s="289"/>
      <c r="GHN1" s="289"/>
      <c r="GHO1" s="289"/>
      <c r="GHP1" s="289"/>
      <c r="GHQ1" s="289"/>
      <c r="GHR1" s="289"/>
      <c r="GHS1" s="289"/>
      <c r="GHT1" s="289"/>
      <c r="GHU1" s="289"/>
      <c r="GHV1" s="289"/>
      <c r="GHW1" s="289"/>
      <c r="GHX1" s="289"/>
      <c r="GHY1" s="289"/>
      <c r="GHZ1" s="289"/>
      <c r="GIA1" s="289"/>
      <c r="GIB1" s="289"/>
      <c r="GIC1" s="289"/>
      <c r="GID1" s="289"/>
      <c r="GIE1" s="289"/>
      <c r="GIF1" s="289"/>
      <c r="GIG1" s="289"/>
      <c r="GIH1" s="289"/>
      <c r="GII1" s="289"/>
      <c r="GIJ1" s="289"/>
      <c r="GIK1" s="289"/>
      <c r="GIL1" s="289"/>
      <c r="GIM1" s="289"/>
      <c r="GIN1" s="289"/>
      <c r="GIO1" s="289"/>
      <c r="GIP1" s="289"/>
      <c r="GIQ1" s="289"/>
      <c r="GIR1" s="289"/>
      <c r="GIS1" s="289"/>
      <c r="GIT1" s="289"/>
      <c r="GIU1" s="289"/>
      <c r="GIV1" s="289"/>
      <c r="GIW1" s="289"/>
      <c r="GIX1" s="289"/>
      <c r="GIY1" s="289"/>
      <c r="GIZ1" s="289"/>
      <c r="GJA1" s="289"/>
      <c r="GJB1" s="289"/>
      <c r="GJC1" s="289"/>
      <c r="GJD1" s="289"/>
      <c r="GJE1" s="289"/>
      <c r="GJF1" s="289"/>
      <c r="GJG1" s="289"/>
      <c r="GJH1" s="289"/>
      <c r="GJI1" s="289"/>
      <c r="GJJ1" s="289"/>
      <c r="GJK1" s="289"/>
      <c r="GJL1" s="289"/>
      <c r="GJM1" s="289"/>
      <c r="GJN1" s="289"/>
      <c r="GJO1" s="289"/>
      <c r="GJP1" s="289"/>
      <c r="GJQ1" s="289"/>
      <c r="GJR1" s="289"/>
      <c r="GJS1" s="289"/>
      <c r="GJT1" s="289"/>
      <c r="GJU1" s="289"/>
      <c r="GJV1" s="289"/>
      <c r="GJW1" s="289"/>
      <c r="GJX1" s="289"/>
      <c r="GJY1" s="289"/>
      <c r="GJZ1" s="289"/>
      <c r="GKA1" s="289"/>
      <c r="GKB1" s="289"/>
      <c r="GKC1" s="289"/>
      <c r="GKD1" s="289"/>
      <c r="GKE1" s="289"/>
      <c r="GKF1" s="289"/>
      <c r="GKG1" s="289"/>
      <c r="GKH1" s="289"/>
      <c r="GKI1" s="289"/>
      <c r="GKJ1" s="289"/>
      <c r="GKK1" s="289"/>
      <c r="GKL1" s="289"/>
      <c r="GKM1" s="289"/>
      <c r="GKN1" s="289"/>
      <c r="GKO1" s="289"/>
      <c r="GKP1" s="289"/>
      <c r="GKQ1" s="289"/>
      <c r="GKR1" s="289"/>
      <c r="GKS1" s="289"/>
      <c r="GKT1" s="289"/>
      <c r="GKU1" s="289"/>
      <c r="GKV1" s="289"/>
      <c r="GKW1" s="289"/>
      <c r="GKX1" s="289"/>
      <c r="GKY1" s="289"/>
      <c r="GKZ1" s="289"/>
      <c r="GLA1" s="289"/>
      <c r="GLB1" s="289"/>
      <c r="GLC1" s="289"/>
      <c r="GLD1" s="289"/>
      <c r="GLE1" s="289"/>
      <c r="GLF1" s="289"/>
      <c r="GLG1" s="289"/>
      <c r="GLH1" s="289"/>
      <c r="GLI1" s="289"/>
      <c r="GLJ1" s="289"/>
      <c r="GLK1" s="289"/>
      <c r="GLL1" s="289"/>
      <c r="GLM1" s="289"/>
      <c r="GLN1" s="289"/>
      <c r="GLO1" s="289"/>
      <c r="GLP1" s="289"/>
      <c r="GLQ1" s="289"/>
      <c r="GLR1" s="289"/>
      <c r="GLS1" s="289"/>
      <c r="GLT1" s="289"/>
      <c r="GLU1" s="289"/>
      <c r="GLV1" s="289"/>
      <c r="GLW1" s="289"/>
      <c r="GLX1" s="289"/>
      <c r="GLY1" s="289"/>
      <c r="GLZ1" s="289"/>
      <c r="GMA1" s="289"/>
      <c r="GMB1" s="289"/>
      <c r="GMC1" s="289"/>
      <c r="GMD1" s="289"/>
      <c r="GME1" s="289"/>
      <c r="GMF1" s="289"/>
      <c r="GMG1" s="289"/>
      <c r="GMH1" s="289"/>
      <c r="GMI1" s="289"/>
      <c r="GMJ1" s="289"/>
      <c r="GMK1" s="289"/>
      <c r="GML1" s="289"/>
      <c r="GMM1" s="289"/>
      <c r="GMN1" s="289"/>
      <c r="GMO1" s="289"/>
      <c r="GMP1" s="289"/>
      <c r="GMQ1" s="289"/>
      <c r="GMR1" s="289"/>
      <c r="GMS1" s="289"/>
      <c r="GMT1" s="289"/>
      <c r="GMU1" s="289"/>
      <c r="GMV1" s="289"/>
      <c r="GMW1" s="289"/>
      <c r="GMX1" s="289"/>
      <c r="GMY1" s="289"/>
      <c r="GMZ1" s="289"/>
      <c r="GNA1" s="289"/>
      <c r="GNB1" s="289"/>
      <c r="GNC1" s="289"/>
      <c r="GND1" s="289"/>
      <c r="GNE1" s="289"/>
      <c r="GNF1" s="289"/>
      <c r="GNG1" s="289"/>
      <c r="GNH1" s="289"/>
      <c r="GNI1" s="289"/>
      <c r="GNJ1" s="289"/>
      <c r="GNK1" s="289"/>
      <c r="GNL1" s="289"/>
      <c r="GNM1" s="289"/>
      <c r="GNN1" s="289"/>
      <c r="GNO1" s="289"/>
      <c r="GNP1" s="289"/>
      <c r="GNQ1" s="289"/>
      <c r="GNR1" s="289"/>
      <c r="GNS1" s="289"/>
      <c r="GNT1" s="289"/>
      <c r="GNU1" s="289"/>
      <c r="GNV1" s="289"/>
      <c r="GNW1" s="289"/>
      <c r="GNX1" s="289"/>
      <c r="GNY1" s="289"/>
      <c r="GNZ1" s="289"/>
      <c r="GOA1" s="289"/>
      <c r="GOB1" s="289"/>
      <c r="GOC1" s="289"/>
      <c r="GOD1" s="289"/>
      <c r="GOE1" s="289"/>
      <c r="GOF1" s="289"/>
      <c r="GOG1" s="289"/>
      <c r="GOH1" s="289"/>
      <c r="GOI1" s="289"/>
      <c r="GOJ1" s="289"/>
      <c r="GOK1" s="289"/>
      <c r="GOL1" s="289"/>
      <c r="GOM1" s="289"/>
      <c r="GON1" s="289"/>
      <c r="GOO1" s="289"/>
      <c r="GOP1" s="289"/>
      <c r="GOQ1" s="289"/>
      <c r="GOR1" s="289"/>
      <c r="GOS1" s="289"/>
      <c r="GOT1" s="289"/>
      <c r="GOU1" s="289"/>
      <c r="GOV1" s="289"/>
      <c r="GOW1" s="289"/>
      <c r="GOX1" s="289"/>
      <c r="GOY1" s="289"/>
      <c r="GOZ1" s="289"/>
      <c r="GPA1" s="289"/>
      <c r="GPB1" s="289"/>
      <c r="GPC1" s="289"/>
      <c r="GPD1" s="289"/>
      <c r="GPE1" s="289"/>
      <c r="GPF1" s="289"/>
      <c r="GPG1" s="289"/>
      <c r="GPH1" s="289"/>
      <c r="GPI1" s="289"/>
      <c r="GPJ1" s="289"/>
      <c r="GPK1" s="289"/>
      <c r="GPL1" s="289"/>
      <c r="GPM1" s="289"/>
      <c r="GPN1" s="289"/>
      <c r="GPO1" s="289"/>
      <c r="GPP1" s="289"/>
      <c r="GPQ1" s="289"/>
      <c r="GPR1" s="289"/>
      <c r="GPS1" s="289"/>
      <c r="GPT1" s="289"/>
      <c r="GPU1" s="289"/>
      <c r="GPV1" s="289"/>
      <c r="GPW1" s="289"/>
      <c r="GPX1" s="289"/>
      <c r="GPY1" s="289"/>
      <c r="GPZ1" s="289"/>
      <c r="GQA1" s="289"/>
      <c r="GQB1" s="289"/>
      <c r="GQC1" s="289"/>
      <c r="GQD1" s="289"/>
      <c r="GQE1" s="289"/>
      <c r="GQF1" s="289"/>
      <c r="GQG1" s="289"/>
      <c r="GQH1" s="289"/>
      <c r="GQI1" s="289"/>
      <c r="GQJ1" s="289"/>
      <c r="GQK1" s="289"/>
      <c r="GQL1" s="289"/>
      <c r="GQM1" s="289"/>
      <c r="GQN1" s="289"/>
      <c r="GQO1" s="289"/>
      <c r="GQP1" s="289"/>
      <c r="GQQ1" s="289"/>
      <c r="GQR1" s="289"/>
      <c r="GQS1" s="289"/>
      <c r="GQT1" s="289"/>
      <c r="GQU1" s="289"/>
      <c r="GQV1" s="289"/>
      <c r="GQW1" s="289"/>
      <c r="GQX1" s="289"/>
      <c r="GQY1" s="289"/>
      <c r="GQZ1" s="289"/>
      <c r="GRA1" s="289"/>
      <c r="GRB1" s="289"/>
      <c r="GRC1" s="289"/>
      <c r="GRD1" s="289"/>
      <c r="GRE1" s="289"/>
      <c r="GRF1" s="289"/>
      <c r="GRG1" s="289"/>
      <c r="GRH1" s="289"/>
      <c r="GRI1" s="289"/>
      <c r="GRJ1" s="289"/>
      <c r="GRK1" s="289"/>
      <c r="GRL1" s="289"/>
      <c r="GRM1" s="289"/>
      <c r="GRN1" s="289"/>
      <c r="GRO1" s="289"/>
      <c r="GRP1" s="289"/>
      <c r="GRQ1" s="289"/>
      <c r="GRR1" s="289"/>
      <c r="GRS1" s="289"/>
      <c r="GRT1" s="289"/>
      <c r="GRU1" s="289"/>
      <c r="GRV1" s="289"/>
      <c r="GRW1" s="289"/>
      <c r="GRX1" s="289"/>
      <c r="GRY1" s="289"/>
      <c r="GRZ1" s="289"/>
      <c r="GSA1" s="289"/>
      <c r="GSB1" s="289"/>
      <c r="GSC1" s="289"/>
      <c r="GSD1" s="289"/>
      <c r="GSE1" s="289"/>
      <c r="GSF1" s="289"/>
      <c r="GSG1" s="289"/>
      <c r="GSH1" s="289"/>
      <c r="GSI1" s="289"/>
      <c r="GSJ1" s="289"/>
      <c r="GSK1" s="289"/>
      <c r="GSL1" s="289"/>
      <c r="GSM1" s="289"/>
      <c r="GSN1" s="289"/>
      <c r="GSO1" s="289"/>
      <c r="GSP1" s="289"/>
      <c r="GSQ1" s="289"/>
      <c r="GSR1" s="289"/>
      <c r="GSS1" s="289"/>
      <c r="GST1" s="289"/>
      <c r="GSU1" s="289"/>
      <c r="GSV1" s="289"/>
      <c r="GSW1" s="289"/>
      <c r="GSX1" s="289"/>
      <c r="GSY1" s="289"/>
      <c r="GSZ1" s="289"/>
      <c r="GTA1" s="289"/>
      <c r="GTB1" s="289"/>
      <c r="GTC1" s="289"/>
      <c r="GTD1" s="289"/>
      <c r="GTE1" s="289"/>
      <c r="GTF1" s="289"/>
      <c r="GTG1" s="289"/>
      <c r="GTH1" s="289"/>
      <c r="GTI1" s="289"/>
      <c r="GTJ1" s="289"/>
      <c r="GTK1" s="289"/>
      <c r="GTL1" s="289"/>
      <c r="GTM1" s="289"/>
      <c r="GTN1" s="289"/>
      <c r="GTO1" s="289"/>
      <c r="GTP1" s="289"/>
      <c r="GTQ1" s="289"/>
      <c r="GTR1" s="289"/>
      <c r="GTS1" s="289"/>
      <c r="GTT1" s="289"/>
      <c r="GTU1" s="289"/>
      <c r="GTV1" s="289"/>
      <c r="GTW1" s="289"/>
      <c r="GTX1" s="289"/>
      <c r="GTY1" s="289"/>
      <c r="GTZ1" s="289"/>
      <c r="GUA1" s="289"/>
      <c r="GUB1" s="289"/>
      <c r="GUC1" s="289"/>
      <c r="GUD1" s="289"/>
      <c r="GUE1" s="289"/>
      <c r="GUF1" s="289"/>
      <c r="GUG1" s="289"/>
      <c r="GUH1" s="289"/>
      <c r="GUI1" s="289"/>
      <c r="GUJ1" s="289"/>
      <c r="GUK1" s="289"/>
      <c r="GUL1" s="289"/>
      <c r="GUM1" s="289"/>
      <c r="GUN1" s="289"/>
      <c r="GUO1" s="289"/>
      <c r="GUP1" s="289"/>
      <c r="GUQ1" s="289"/>
      <c r="GUR1" s="289"/>
      <c r="GUS1" s="289"/>
      <c r="GUT1" s="289"/>
      <c r="GUU1" s="289"/>
      <c r="GUV1" s="289"/>
      <c r="GUW1" s="289"/>
      <c r="GUX1" s="289"/>
      <c r="GUY1" s="289"/>
      <c r="GUZ1" s="289"/>
      <c r="GVA1" s="289"/>
      <c r="GVB1" s="289"/>
      <c r="GVC1" s="289"/>
      <c r="GVD1" s="289"/>
      <c r="GVE1" s="289"/>
      <c r="GVF1" s="289"/>
      <c r="GVG1" s="289"/>
      <c r="GVH1" s="289"/>
      <c r="GVI1" s="289"/>
      <c r="GVJ1" s="289"/>
      <c r="GVK1" s="289"/>
      <c r="GVL1" s="289"/>
      <c r="GVM1" s="289"/>
      <c r="GVN1" s="289"/>
      <c r="GVO1" s="289"/>
      <c r="GVP1" s="289"/>
      <c r="GVQ1" s="289"/>
      <c r="GVR1" s="289"/>
      <c r="GVS1" s="289"/>
      <c r="GVT1" s="289"/>
      <c r="GVU1" s="289"/>
      <c r="GVV1" s="289"/>
      <c r="GVW1" s="289"/>
      <c r="GVX1" s="289"/>
      <c r="GVY1" s="289"/>
      <c r="GVZ1" s="289"/>
      <c r="GWA1" s="289"/>
      <c r="GWB1" s="289"/>
      <c r="GWC1" s="289"/>
      <c r="GWD1" s="289"/>
      <c r="GWE1" s="289"/>
      <c r="GWF1" s="289"/>
      <c r="GWG1" s="289"/>
      <c r="GWH1" s="289"/>
      <c r="GWI1" s="289"/>
      <c r="GWJ1" s="289"/>
      <c r="GWK1" s="289"/>
      <c r="GWL1" s="289"/>
      <c r="GWM1" s="289"/>
      <c r="GWN1" s="289"/>
      <c r="GWO1" s="289"/>
      <c r="GWP1" s="289"/>
      <c r="GWQ1" s="289"/>
      <c r="GWR1" s="289"/>
      <c r="GWS1" s="289"/>
      <c r="GWT1" s="289"/>
      <c r="GWU1" s="289"/>
      <c r="GWV1" s="289"/>
      <c r="GWW1" s="289"/>
      <c r="GWX1" s="289"/>
      <c r="GWY1" s="289"/>
      <c r="GWZ1" s="289"/>
      <c r="GXA1" s="289"/>
      <c r="GXB1" s="289"/>
      <c r="GXC1" s="289"/>
      <c r="GXD1" s="289"/>
      <c r="GXE1" s="289"/>
      <c r="GXF1" s="289"/>
      <c r="GXG1" s="289"/>
      <c r="GXH1" s="289"/>
      <c r="GXI1" s="289"/>
      <c r="GXJ1" s="289"/>
      <c r="GXK1" s="289"/>
      <c r="GXL1" s="289"/>
      <c r="GXM1" s="289"/>
      <c r="GXN1" s="289"/>
      <c r="GXO1" s="289"/>
      <c r="GXP1" s="289"/>
      <c r="GXQ1" s="289"/>
      <c r="GXR1" s="289"/>
      <c r="GXS1" s="289"/>
      <c r="GXT1" s="289"/>
      <c r="GXU1" s="289"/>
      <c r="GXV1" s="289"/>
      <c r="GXW1" s="289"/>
      <c r="GXX1" s="289"/>
      <c r="GXY1" s="289"/>
      <c r="GXZ1" s="289"/>
      <c r="GYA1" s="289"/>
      <c r="GYB1" s="289"/>
      <c r="GYC1" s="289"/>
      <c r="GYD1" s="289"/>
      <c r="GYE1" s="289"/>
      <c r="GYF1" s="289"/>
      <c r="GYG1" s="289"/>
      <c r="GYH1" s="289"/>
      <c r="GYI1" s="289"/>
      <c r="GYJ1" s="289"/>
      <c r="GYK1" s="289"/>
      <c r="GYL1" s="289"/>
      <c r="GYM1" s="289"/>
      <c r="GYN1" s="289"/>
      <c r="GYO1" s="289"/>
      <c r="GYP1" s="289"/>
      <c r="GYQ1" s="289"/>
      <c r="GYR1" s="289"/>
      <c r="GYS1" s="289"/>
      <c r="GYT1" s="289"/>
      <c r="GYU1" s="289"/>
      <c r="GYV1" s="289"/>
      <c r="GYW1" s="289"/>
      <c r="GYX1" s="289"/>
      <c r="GYY1" s="289"/>
      <c r="GYZ1" s="289"/>
      <c r="GZA1" s="289"/>
      <c r="GZB1" s="289"/>
      <c r="GZC1" s="289"/>
      <c r="GZD1" s="289"/>
      <c r="GZE1" s="289"/>
      <c r="GZF1" s="289"/>
      <c r="GZG1" s="289"/>
      <c r="GZH1" s="289"/>
      <c r="GZI1" s="289"/>
      <c r="GZJ1" s="289"/>
      <c r="GZK1" s="289"/>
      <c r="GZL1" s="289"/>
      <c r="GZM1" s="289"/>
      <c r="GZN1" s="289"/>
      <c r="GZO1" s="289"/>
      <c r="GZP1" s="289"/>
      <c r="GZQ1" s="289"/>
      <c r="GZR1" s="289"/>
      <c r="GZS1" s="289"/>
      <c r="GZT1" s="289"/>
      <c r="GZU1" s="289"/>
      <c r="GZV1" s="289"/>
      <c r="GZW1" s="289"/>
      <c r="GZX1" s="289"/>
      <c r="GZY1" s="289"/>
      <c r="GZZ1" s="289"/>
      <c r="HAA1" s="289"/>
      <c r="HAB1" s="289"/>
      <c r="HAC1" s="289"/>
      <c r="HAD1" s="289"/>
      <c r="HAE1" s="289"/>
      <c r="HAF1" s="289"/>
      <c r="HAG1" s="289"/>
      <c r="HAH1" s="289"/>
      <c r="HAI1" s="289"/>
      <c r="HAJ1" s="289"/>
      <c r="HAK1" s="289"/>
      <c r="HAL1" s="289"/>
      <c r="HAM1" s="289"/>
      <c r="HAN1" s="289"/>
      <c r="HAO1" s="289"/>
      <c r="HAP1" s="289"/>
      <c r="HAQ1" s="289"/>
      <c r="HAR1" s="289"/>
      <c r="HAS1" s="289"/>
      <c r="HAT1" s="289"/>
      <c r="HAU1" s="289"/>
      <c r="HAV1" s="289"/>
      <c r="HAW1" s="289"/>
      <c r="HAX1" s="289"/>
      <c r="HAY1" s="289"/>
      <c r="HAZ1" s="289"/>
      <c r="HBA1" s="289"/>
      <c r="HBB1" s="289"/>
      <c r="HBC1" s="289"/>
      <c r="HBD1" s="289"/>
      <c r="HBE1" s="289"/>
      <c r="HBF1" s="289"/>
      <c r="HBG1" s="289"/>
      <c r="HBH1" s="289"/>
      <c r="HBI1" s="289"/>
      <c r="HBJ1" s="289"/>
      <c r="HBK1" s="289"/>
      <c r="HBL1" s="289"/>
      <c r="HBM1" s="289"/>
      <c r="HBN1" s="289"/>
      <c r="HBO1" s="289"/>
      <c r="HBP1" s="289"/>
      <c r="HBQ1" s="289"/>
      <c r="HBR1" s="289"/>
      <c r="HBS1" s="289"/>
      <c r="HBT1" s="289"/>
      <c r="HBU1" s="289"/>
      <c r="HBV1" s="289"/>
      <c r="HBW1" s="289"/>
      <c r="HBX1" s="289"/>
      <c r="HBY1" s="289"/>
      <c r="HBZ1" s="289"/>
      <c r="HCA1" s="289"/>
      <c r="HCB1" s="289"/>
      <c r="HCC1" s="289"/>
      <c r="HCD1" s="289"/>
      <c r="HCE1" s="289"/>
      <c r="HCF1" s="289"/>
      <c r="HCG1" s="289"/>
      <c r="HCH1" s="289"/>
      <c r="HCI1" s="289"/>
      <c r="HCJ1" s="289"/>
      <c r="HCK1" s="289"/>
      <c r="HCL1" s="289"/>
      <c r="HCM1" s="289"/>
      <c r="HCN1" s="289"/>
      <c r="HCO1" s="289"/>
      <c r="HCP1" s="289"/>
      <c r="HCQ1" s="289"/>
      <c r="HCR1" s="289"/>
      <c r="HCS1" s="289"/>
      <c r="HCT1" s="289"/>
      <c r="HCU1" s="289"/>
      <c r="HCV1" s="289"/>
      <c r="HCW1" s="289"/>
      <c r="HCX1" s="289"/>
      <c r="HCY1" s="289"/>
      <c r="HCZ1" s="289"/>
      <c r="HDA1" s="289"/>
      <c r="HDB1" s="289"/>
      <c r="HDC1" s="289"/>
      <c r="HDD1" s="289"/>
      <c r="HDE1" s="289"/>
      <c r="HDF1" s="289"/>
      <c r="HDG1" s="289"/>
      <c r="HDH1" s="289"/>
      <c r="HDI1" s="289"/>
      <c r="HDJ1" s="289"/>
      <c r="HDK1" s="289"/>
      <c r="HDL1" s="289"/>
      <c r="HDM1" s="289"/>
      <c r="HDN1" s="289"/>
      <c r="HDO1" s="289"/>
      <c r="HDP1" s="289"/>
      <c r="HDQ1" s="289"/>
      <c r="HDR1" s="289"/>
      <c r="HDS1" s="289"/>
      <c r="HDT1" s="289"/>
      <c r="HDU1" s="289"/>
      <c r="HDV1" s="289"/>
      <c r="HDW1" s="289"/>
      <c r="HDX1" s="289"/>
      <c r="HDY1" s="289"/>
      <c r="HDZ1" s="289"/>
      <c r="HEA1" s="289"/>
      <c r="HEB1" s="289"/>
      <c r="HEC1" s="289"/>
      <c r="HED1" s="289"/>
      <c r="HEE1" s="289"/>
      <c r="HEF1" s="289"/>
      <c r="HEG1" s="289"/>
      <c r="HEH1" s="289"/>
      <c r="HEI1" s="289"/>
      <c r="HEJ1" s="289"/>
      <c r="HEK1" s="289"/>
      <c r="HEL1" s="289"/>
      <c r="HEM1" s="289"/>
      <c r="HEN1" s="289"/>
      <c r="HEO1" s="289"/>
      <c r="HEP1" s="289"/>
      <c r="HEQ1" s="289"/>
      <c r="HER1" s="289"/>
      <c r="HES1" s="289"/>
      <c r="HET1" s="289"/>
      <c r="HEU1" s="289"/>
      <c r="HEV1" s="289"/>
      <c r="HEW1" s="289"/>
      <c r="HEX1" s="289"/>
      <c r="HEY1" s="289"/>
      <c r="HEZ1" s="289"/>
      <c r="HFA1" s="289"/>
      <c r="HFB1" s="289"/>
      <c r="HFC1" s="289"/>
      <c r="HFD1" s="289"/>
      <c r="HFE1" s="289"/>
      <c r="HFF1" s="289"/>
      <c r="HFG1" s="289"/>
      <c r="HFH1" s="289"/>
      <c r="HFI1" s="289"/>
      <c r="HFJ1" s="289"/>
      <c r="HFK1" s="289"/>
      <c r="HFL1" s="289"/>
      <c r="HFM1" s="289"/>
      <c r="HFN1" s="289"/>
      <c r="HFO1" s="289"/>
      <c r="HFP1" s="289"/>
      <c r="HFQ1" s="289"/>
      <c r="HFR1" s="289"/>
      <c r="HFS1" s="289"/>
      <c r="HFT1" s="289"/>
      <c r="HFU1" s="289"/>
      <c r="HFV1" s="289"/>
      <c r="HFW1" s="289"/>
      <c r="HFX1" s="289"/>
      <c r="HFY1" s="289"/>
      <c r="HFZ1" s="289"/>
      <c r="HGA1" s="289"/>
      <c r="HGB1" s="289"/>
      <c r="HGC1" s="289"/>
      <c r="HGD1" s="289"/>
      <c r="HGE1" s="289"/>
      <c r="HGF1" s="289"/>
      <c r="HGG1" s="289"/>
      <c r="HGH1" s="289"/>
      <c r="HGI1" s="289"/>
      <c r="HGJ1" s="289"/>
      <c r="HGK1" s="289"/>
      <c r="HGL1" s="289"/>
      <c r="HGM1" s="289"/>
      <c r="HGN1" s="289"/>
      <c r="HGO1" s="289"/>
      <c r="HGP1" s="289"/>
      <c r="HGQ1" s="289"/>
      <c r="HGR1" s="289"/>
      <c r="HGS1" s="289"/>
      <c r="HGT1" s="289"/>
      <c r="HGU1" s="289"/>
      <c r="HGV1" s="289"/>
      <c r="HGW1" s="289"/>
      <c r="HGX1" s="289"/>
      <c r="HGY1" s="289"/>
      <c r="HGZ1" s="289"/>
      <c r="HHA1" s="289"/>
      <c r="HHB1" s="289"/>
      <c r="HHC1" s="289"/>
      <c r="HHD1" s="289"/>
      <c r="HHE1" s="289"/>
      <c r="HHF1" s="289"/>
      <c r="HHG1" s="289"/>
      <c r="HHH1" s="289"/>
      <c r="HHI1" s="289"/>
      <c r="HHJ1" s="289"/>
      <c r="HHK1" s="289"/>
      <c r="HHL1" s="289"/>
      <c r="HHM1" s="289"/>
      <c r="HHN1" s="289"/>
      <c r="HHO1" s="289"/>
      <c r="HHP1" s="289"/>
      <c r="HHQ1" s="289"/>
      <c r="HHR1" s="289"/>
      <c r="HHS1" s="289"/>
      <c r="HHT1" s="289"/>
      <c r="HHU1" s="289"/>
      <c r="HHV1" s="289"/>
      <c r="HHW1" s="289"/>
      <c r="HHX1" s="289"/>
      <c r="HHY1" s="289"/>
      <c r="HHZ1" s="289"/>
      <c r="HIA1" s="289"/>
      <c r="HIB1" s="289"/>
      <c r="HIC1" s="289"/>
      <c r="HID1" s="289"/>
      <c r="HIE1" s="289"/>
      <c r="HIF1" s="289"/>
      <c r="HIG1" s="289"/>
      <c r="HIH1" s="289"/>
      <c r="HII1" s="289"/>
      <c r="HIJ1" s="289"/>
      <c r="HIK1" s="289"/>
      <c r="HIL1" s="289"/>
      <c r="HIM1" s="289"/>
      <c r="HIN1" s="289"/>
      <c r="HIO1" s="289"/>
      <c r="HIP1" s="289"/>
      <c r="HIQ1" s="289"/>
      <c r="HIR1" s="289"/>
      <c r="HIS1" s="289"/>
      <c r="HIT1" s="289"/>
      <c r="HIU1" s="289"/>
      <c r="HIV1" s="289"/>
      <c r="HIW1" s="289"/>
      <c r="HIX1" s="289"/>
      <c r="HIY1" s="289"/>
      <c r="HIZ1" s="289"/>
      <c r="HJA1" s="289"/>
      <c r="HJB1" s="289"/>
      <c r="HJC1" s="289"/>
      <c r="HJD1" s="289"/>
      <c r="HJE1" s="289"/>
      <c r="HJF1" s="289"/>
      <c r="HJG1" s="289"/>
      <c r="HJH1" s="289"/>
      <c r="HJI1" s="289"/>
      <c r="HJJ1" s="289"/>
      <c r="HJK1" s="289"/>
      <c r="HJL1" s="289"/>
      <c r="HJM1" s="289"/>
      <c r="HJN1" s="289"/>
      <c r="HJO1" s="289"/>
      <c r="HJP1" s="289"/>
      <c r="HJQ1" s="289"/>
      <c r="HJR1" s="289"/>
      <c r="HJS1" s="289"/>
      <c r="HJT1" s="289"/>
      <c r="HJU1" s="289"/>
      <c r="HJV1" s="289"/>
      <c r="HJW1" s="289"/>
      <c r="HJX1" s="289"/>
      <c r="HJY1" s="289"/>
      <c r="HJZ1" s="289"/>
      <c r="HKA1" s="289"/>
      <c r="HKB1" s="289"/>
      <c r="HKC1" s="289"/>
      <c r="HKD1" s="289"/>
      <c r="HKE1" s="289"/>
      <c r="HKF1" s="289"/>
      <c r="HKG1" s="289"/>
      <c r="HKH1" s="289"/>
      <c r="HKI1" s="289"/>
      <c r="HKJ1" s="289"/>
      <c r="HKK1" s="289"/>
      <c r="HKL1" s="289"/>
      <c r="HKM1" s="289"/>
      <c r="HKN1" s="289"/>
      <c r="HKO1" s="289"/>
      <c r="HKP1" s="289"/>
      <c r="HKQ1" s="289"/>
      <c r="HKR1" s="289"/>
      <c r="HKS1" s="289"/>
      <c r="HKT1" s="289"/>
      <c r="HKU1" s="289"/>
      <c r="HKV1" s="289"/>
      <c r="HKW1" s="289"/>
      <c r="HKX1" s="289"/>
      <c r="HKY1" s="289"/>
      <c r="HKZ1" s="289"/>
      <c r="HLA1" s="289"/>
      <c r="HLB1" s="289"/>
      <c r="HLC1" s="289"/>
      <c r="HLD1" s="289"/>
      <c r="HLE1" s="289"/>
      <c r="HLF1" s="289"/>
      <c r="HLG1" s="289"/>
      <c r="HLH1" s="289"/>
      <c r="HLI1" s="289"/>
      <c r="HLJ1" s="289"/>
      <c r="HLK1" s="289"/>
      <c r="HLL1" s="289"/>
      <c r="HLM1" s="289"/>
      <c r="HLN1" s="289"/>
      <c r="HLO1" s="289"/>
      <c r="HLP1" s="289"/>
      <c r="HLQ1" s="289"/>
      <c r="HLR1" s="289"/>
      <c r="HLS1" s="289"/>
      <c r="HLT1" s="289"/>
      <c r="HLU1" s="289"/>
      <c r="HLV1" s="289"/>
      <c r="HLW1" s="289"/>
      <c r="HLX1" s="289"/>
      <c r="HLY1" s="289"/>
      <c r="HLZ1" s="289"/>
      <c r="HMA1" s="289"/>
      <c r="HMB1" s="289"/>
      <c r="HMC1" s="289"/>
      <c r="HMD1" s="289"/>
      <c r="HME1" s="289"/>
      <c r="HMF1" s="289"/>
      <c r="HMG1" s="289"/>
      <c r="HMH1" s="289"/>
      <c r="HMI1" s="289"/>
      <c r="HMJ1" s="289"/>
      <c r="HMK1" s="289"/>
      <c r="HML1" s="289"/>
      <c r="HMM1" s="289"/>
      <c r="HMN1" s="289"/>
      <c r="HMO1" s="289"/>
      <c r="HMP1" s="289"/>
      <c r="HMQ1" s="289"/>
      <c r="HMR1" s="289"/>
      <c r="HMS1" s="289"/>
      <c r="HMT1" s="289"/>
      <c r="HMU1" s="289"/>
      <c r="HMV1" s="289"/>
      <c r="HMW1" s="289"/>
      <c r="HMX1" s="289"/>
      <c r="HMY1" s="289"/>
      <c r="HMZ1" s="289"/>
      <c r="HNA1" s="289"/>
      <c r="HNB1" s="289"/>
      <c r="HNC1" s="289"/>
      <c r="HND1" s="289"/>
      <c r="HNE1" s="289"/>
      <c r="HNF1" s="289"/>
      <c r="HNG1" s="289"/>
      <c r="HNH1" s="289"/>
      <c r="HNI1" s="289"/>
      <c r="HNJ1" s="289"/>
      <c r="HNK1" s="289"/>
      <c r="HNL1" s="289"/>
      <c r="HNM1" s="289"/>
      <c r="HNN1" s="289"/>
      <c r="HNO1" s="289"/>
      <c r="HNP1" s="289"/>
      <c r="HNQ1" s="289"/>
      <c r="HNR1" s="289"/>
      <c r="HNS1" s="289"/>
      <c r="HNT1" s="289"/>
      <c r="HNU1" s="289"/>
      <c r="HNV1" s="289"/>
      <c r="HNW1" s="289"/>
      <c r="HNX1" s="289"/>
      <c r="HNY1" s="289"/>
      <c r="HNZ1" s="289"/>
      <c r="HOA1" s="289"/>
      <c r="HOB1" s="289"/>
      <c r="HOC1" s="289"/>
      <c r="HOD1" s="289"/>
      <c r="HOE1" s="289"/>
      <c r="HOF1" s="289"/>
      <c r="HOG1" s="289"/>
      <c r="HOH1" s="289"/>
      <c r="HOI1" s="289"/>
      <c r="HOJ1" s="289"/>
      <c r="HOK1" s="289"/>
      <c r="HOL1" s="289"/>
      <c r="HOM1" s="289"/>
      <c r="HON1" s="289"/>
      <c r="HOO1" s="289"/>
      <c r="HOP1" s="289"/>
      <c r="HOQ1" s="289"/>
      <c r="HOR1" s="289"/>
      <c r="HOS1" s="289"/>
      <c r="HOT1" s="289"/>
      <c r="HOU1" s="289"/>
      <c r="HOV1" s="289"/>
      <c r="HOW1" s="289"/>
      <c r="HOX1" s="289"/>
      <c r="HOY1" s="289"/>
      <c r="HOZ1" s="289"/>
      <c r="HPA1" s="289"/>
      <c r="HPB1" s="289"/>
      <c r="HPC1" s="289"/>
      <c r="HPD1" s="289"/>
      <c r="HPE1" s="289"/>
      <c r="HPF1" s="289"/>
      <c r="HPG1" s="289"/>
      <c r="HPH1" s="289"/>
      <c r="HPI1" s="289"/>
      <c r="HPJ1" s="289"/>
      <c r="HPK1" s="289"/>
      <c r="HPL1" s="289"/>
      <c r="HPM1" s="289"/>
      <c r="HPN1" s="289"/>
      <c r="HPO1" s="289"/>
      <c r="HPP1" s="289"/>
      <c r="HPQ1" s="289"/>
      <c r="HPR1" s="289"/>
      <c r="HPS1" s="289"/>
      <c r="HPT1" s="289"/>
      <c r="HPU1" s="289"/>
      <c r="HPV1" s="289"/>
      <c r="HPW1" s="289"/>
      <c r="HPX1" s="289"/>
      <c r="HPY1" s="289"/>
      <c r="HPZ1" s="289"/>
      <c r="HQA1" s="289"/>
      <c r="HQB1" s="289"/>
      <c r="HQC1" s="289"/>
      <c r="HQD1" s="289"/>
      <c r="HQE1" s="289"/>
      <c r="HQF1" s="289"/>
      <c r="HQG1" s="289"/>
      <c r="HQH1" s="289"/>
      <c r="HQI1" s="289"/>
      <c r="HQJ1" s="289"/>
      <c r="HQK1" s="289"/>
      <c r="HQL1" s="289"/>
      <c r="HQM1" s="289"/>
      <c r="HQN1" s="289"/>
      <c r="HQO1" s="289"/>
      <c r="HQP1" s="289"/>
      <c r="HQQ1" s="289"/>
      <c r="HQR1" s="289"/>
      <c r="HQS1" s="289"/>
      <c r="HQT1" s="289"/>
      <c r="HQU1" s="289"/>
      <c r="HQV1" s="289"/>
      <c r="HQW1" s="289"/>
      <c r="HQX1" s="289"/>
      <c r="HQY1" s="289"/>
      <c r="HQZ1" s="289"/>
      <c r="HRA1" s="289"/>
      <c r="HRB1" s="289"/>
      <c r="HRC1" s="289"/>
      <c r="HRD1" s="289"/>
      <c r="HRE1" s="289"/>
      <c r="HRF1" s="289"/>
      <c r="HRG1" s="289"/>
      <c r="HRH1" s="289"/>
      <c r="HRI1" s="289"/>
      <c r="HRJ1" s="289"/>
      <c r="HRK1" s="289"/>
      <c r="HRL1" s="289"/>
      <c r="HRM1" s="289"/>
      <c r="HRN1" s="289"/>
      <c r="HRO1" s="289"/>
      <c r="HRP1" s="289"/>
      <c r="HRQ1" s="289"/>
      <c r="HRR1" s="289"/>
      <c r="HRS1" s="289"/>
      <c r="HRT1" s="289"/>
      <c r="HRU1" s="289"/>
      <c r="HRV1" s="289"/>
      <c r="HRW1" s="289"/>
      <c r="HRX1" s="289"/>
      <c r="HRY1" s="289"/>
      <c r="HRZ1" s="289"/>
      <c r="HSA1" s="289"/>
      <c r="HSB1" s="289"/>
      <c r="HSC1" s="289"/>
      <c r="HSD1" s="289"/>
      <c r="HSE1" s="289"/>
      <c r="HSF1" s="289"/>
      <c r="HSG1" s="289"/>
      <c r="HSH1" s="289"/>
      <c r="HSI1" s="289"/>
      <c r="HSJ1" s="289"/>
      <c r="HSK1" s="289"/>
      <c r="HSL1" s="289"/>
      <c r="HSM1" s="289"/>
      <c r="HSN1" s="289"/>
      <c r="HSO1" s="289"/>
      <c r="HSP1" s="289"/>
      <c r="HSQ1" s="289"/>
      <c r="HSR1" s="289"/>
      <c r="HSS1" s="289"/>
      <c r="HST1" s="289"/>
      <c r="HSU1" s="289"/>
      <c r="HSV1" s="289"/>
      <c r="HSW1" s="289"/>
      <c r="HSX1" s="289"/>
      <c r="HSY1" s="289"/>
      <c r="HSZ1" s="289"/>
      <c r="HTA1" s="289"/>
      <c r="HTB1" s="289"/>
      <c r="HTC1" s="289"/>
      <c r="HTD1" s="289"/>
      <c r="HTE1" s="289"/>
      <c r="HTF1" s="289"/>
      <c r="HTG1" s="289"/>
      <c r="HTH1" s="289"/>
      <c r="HTI1" s="289"/>
      <c r="HTJ1" s="289"/>
      <c r="HTK1" s="289"/>
      <c r="HTL1" s="289"/>
      <c r="HTM1" s="289"/>
      <c r="HTN1" s="289"/>
      <c r="HTO1" s="289"/>
      <c r="HTP1" s="289"/>
      <c r="HTQ1" s="289"/>
      <c r="HTR1" s="289"/>
      <c r="HTS1" s="289"/>
      <c r="HTT1" s="289"/>
      <c r="HTU1" s="289"/>
      <c r="HTV1" s="289"/>
      <c r="HTW1" s="289"/>
      <c r="HTX1" s="289"/>
      <c r="HTY1" s="289"/>
      <c r="HTZ1" s="289"/>
      <c r="HUA1" s="289"/>
      <c r="HUB1" s="289"/>
      <c r="HUC1" s="289"/>
      <c r="HUD1" s="289"/>
      <c r="HUE1" s="289"/>
      <c r="HUF1" s="289"/>
      <c r="HUG1" s="289"/>
      <c r="HUH1" s="289"/>
      <c r="HUI1" s="289"/>
      <c r="HUJ1" s="289"/>
      <c r="HUK1" s="289"/>
      <c r="HUL1" s="289"/>
      <c r="HUM1" s="289"/>
      <c r="HUN1" s="289"/>
      <c r="HUO1" s="289"/>
      <c r="HUP1" s="289"/>
      <c r="HUQ1" s="289"/>
      <c r="HUR1" s="289"/>
      <c r="HUS1" s="289"/>
      <c r="HUT1" s="289"/>
      <c r="HUU1" s="289"/>
      <c r="HUV1" s="289"/>
      <c r="HUW1" s="289"/>
      <c r="HUX1" s="289"/>
      <c r="HUY1" s="289"/>
      <c r="HUZ1" s="289"/>
      <c r="HVA1" s="289"/>
      <c r="HVB1" s="289"/>
      <c r="HVC1" s="289"/>
      <c r="HVD1" s="289"/>
      <c r="HVE1" s="289"/>
      <c r="HVF1" s="289"/>
      <c r="HVG1" s="289"/>
      <c r="HVH1" s="289"/>
      <c r="HVI1" s="289"/>
      <c r="HVJ1" s="289"/>
      <c r="HVK1" s="289"/>
      <c r="HVL1" s="289"/>
      <c r="HVM1" s="289"/>
      <c r="HVN1" s="289"/>
      <c r="HVO1" s="289"/>
      <c r="HVP1" s="289"/>
      <c r="HVQ1" s="289"/>
      <c r="HVR1" s="289"/>
      <c r="HVS1" s="289"/>
      <c r="HVT1" s="289"/>
      <c r="HVU1" s="289"/>
      <c r="HVV1" s="289"/>
      <c r="HVW1" s="289"/>
      <c r="HVX1" s="289"/>
      <c r="HVY1" s="289"/>
      <c r="HVZ1" s="289"/>
      <c r="HWA1" s="289"/>
      <c r="HWB1" s="289"/>
      <c r="HWC1" s="289"/>
      <c r="HWD1" s="289"/>
      <c r="HWE1" s="289"/>
      <c r="HWF1" s="289"/>
      <c r="HWG1" s="289"/>
      <c r="HWH1" s="289"/>
      <c r="HWI1" s="289"/>
      <c r="HWJ1" s="289"/>
      <c r="HWK1" s="289"/>
      <c r="HWL1" s="289"/>
      <c r="HWM1" s="289"/>
      <c r="HWN1" s="289"/>
      <c r="HWO1" s="289"/>
      <c r="HWP1" s="289"/>
      <c r="HWQ1" s="289"/>
      <c r="HWR1" s="289"/>
      <c r="HWS1" s="289"/>
      <c r="HWT1" s="289"/>
      <c r="HWU1" s="289"/>
      <c r="HWV1" s="289"/>
      <c r="HWW1" s="289"/>
      <c r="HWX1" s="289"/>
      <c r="HWY1" s="289"/>
      <c r="HWZ1" s="289"/>
      <c r="HXA1" s="289"/>
      <c r="HXB1" s="289"/>
      <c r="HXC1" s="289"/>
      <c r="HXD1" s="289"/>
      <c r="HXE1" s="289"/>
      <c r="HXF1" s="289"/>
      <c r="HXG1" s="289"/>
      <c r="HXH1" s="289"/>
      <c r="HXI1" s="289"/>
      <c r="HXJ1" s="289"/>
      <c r="HXK1" s="289"/>
      <c r="HXL1" s="289"/>
      <c r="HXM1" s="289"/>
      <c r="HXN1" s="289"/>
      <c r="HXO1" s="289"/>
      <c r="HXP1" s="289"/>
      <c r="HXQ1" s="289"/>
      <c r="HXR1" s="289"/>
      <c r="HXS1" s="289"/>
      <c r="HXT1" s="289"/>
      <c r="HXU1" s="289"/>
      <c r="HXV1" s="289"/>
      <c r="HXW1" s="289"/>
      <c r="HXX1" s="289"/>
      <c r="HXY1" s="289"/>
      <c r="HXZ1" s="289"/>
      <c r="HYA1" s="289"/>
      <c r="HYB1" s="289"/>
      <c r="HYC1" s="289"/>
      <c r="HYD1" s="289"/>
      <c r="HYE1" s="289"/>
      <c r="HYF1" s="289"/>
      <c r="HYG1" s="289"/>
      <c r="HYH1" s="289"/>
      <c r="HYI1" s="289"/>
      <c r="HYJ1" s="289"/>
      <c r="HYK1" s="289"/>
      <c r="HYL1" s="289"/>
      <c r="HYM1" s="289"/>
      <c r="HYN1" s="289"/>
      <c r="HYO1" s="289"/>
      <c r="HYP1" s="289"/>
      <c r="HYQ1" s="289"/>
      <c r="HYR1" s="289"/>
      <c r="HYS1" s="289"/>
      <c r="HYT1" s="289"/>
      <c r="HYU1" s="289"/>
      <c r="HYV1" s="289"/>
      <c r="HYW1" s="289"/>
      <c r="HYX1" s="289"/>
      <c r="HYY1" s="289"/>
      <c r="HYZ1" s="289"/>
      <c r="HZA1" s="289"/>
      <c r="HZB1" s="289"/>
      <c r="HZC1" s="289"/>
      <c r="HZD1" s="289"/>
      <c r="HZE1" s="289"/>
      <c r="HZF1" s="289"/>
      <c r="HZG1" s="289"/>
      <c r="HZH1" s="289"/>
      <c r="HZI1" s="289"/>
      <c r="HZJ1" s="289"/>
      <c r="HZK1" s="289"/>
      <c r="HZL1" s="289"/>
      <c r="HZM1" s="289"/>
      <c r="HZN1" s="289"/>
      <c r="HZO1" s="289"/>
      <c r="HZP1" s="289"/>
      <c r="HZQ1" s="289"/>
      <c r="HZR1" s="289"/>
      <c r="HZS1" s="289"/>
      <c r="HZT1" s="289"/>
      <c r="HZU1" s="289"/>
      <c r="HZV1" s="289"/>
      <c r="HZW1" s="289"/>
      <c r="HZX1" s="289"/>
      <c r="HZY1" s="289"/>
      <c r="HZZ1" s="289"/>
      <c r="IAA1" s="289"/>
      <c r="IAB1" s="289"/>
      <c r="IAC1" s="289"/>
      <c r="IAD1" s="289"/>
      <c r="IAE1" s="289"/>
      <c r="IAF1" s="289"/>
      <c r="IAG1" s="289"/>
      <c r="IAH1" s="289"/>
      <c r="IAI1" s="289"/>
      <c r="IAJ1" s="289"/>
      <c r="IAK1" s="289"/>
      <c r="IAL1" s="289"/>
      <c r="IAM1" s="289"/>
      <c r="IAN1" s="289"/>
      <c r="IAO1" s="289"/>
      <c r="IAP1" s="289"/>
      <c r="IAQ1" s="289"/>
      <c r="IAR1" s="289"/>
      <c r="IAS1" s="289"/>
      <c r="IAT1" s="289"/>
      <c r="IAU1" s="289"/>
      <c r="IAV1" s="289"/>
      <c r="IAW1" s="289"/>
      <c r="IAX1" s="289"/>
      <c r="IAY1" s="289"/>
      <c r="IAZ1" s="289"/>
      <c r="IBA1" s="289"/>
      <c r="IBB1" s="289"/>
      <c r="IBC1" s="289"/>
      <c r="IBD1" s="289"/>
      <c r="IBE1" s="289"/>
      <c r="IBF1" s="289"/>
      <c r="IBG1" s="289"/>
      <c r="IBH1" s="289"/>
      <c r="IBI1" s="289"/>
      <c r="IBJ1" s="289"/>
      <c r="IBK1" s="289"/>
      <c r="IBL1" s="289"/>
      <c r="IBM1" s="289"/>
      <c r="IBN1" s="289"/>
      <c r="IBO1" s="289"/>
      <c r="IBP1" s="289"/>
      <c r="IBQ1" s="289"/>
      <c r="IBR1" s="289"/>
      <c r="IBS1" s="289"/>
      <c r="IBT1" s="289"/>
      <c r="IBU1" s="289"/>
      <c r="IBV1" s="289"/>
      <c r="IBW1" s="289"/>
      <c r="IBX1" s="289"/>
      <c r="IBY1" s="289"/>
      <c r="IBZ1" s="289"/>
      <c r="ICA1" s="289"/>
      <c r="ICB1" s="289"/>
      <c r="ICC1" s="289"/>
      <c r="ICD1" s="289"/>
      <c r="ICE1" s="289"/>
      <c r="ICF1" s="289"/>
      <c r="ICG1" s="289"/>
      <c r="ICH1" s="289"/>
      <c r="ICI1" s="289"/>
      <c r="ICJ1" s="289"/>
      <c r="ICK1" s="289"/>
      <c r="ICL1" s="289"/>
      <c r="ICM1" s="289"/>
      <c r="ICN1" s="289"/>
      <c r="ICO1" s="289"/>
      <c r="ICP1" s="289"/>
      <c r="ICQ1" s="289"/>
      <c r="ICR1" s="289"/>
      <c r="ICS1" s="289"/>
      <c r="ICT1" s="289"/>
      <c r="ICU1" s="289"/>
      <c r="ICV1" s="289"/>
      <c r="ICW1" s="289"/>
      <c r="ICX1" s="289"/>
      <c r="ICY1" s="289"/>
      <c r="ICZ1" s="289"/>
      <c r="IDA1" s="289"/>
      <c r="IDB1" s="289"/>
      <c r="IDC1" s="289"/>
      <c r="IDD1" s="289"/>
      <c r="IDE1" s="289"/>
      <c r="IDF1" s="289"/>
      <c r="IDG1" s="289"/>
      <c r="IDH1" s="289"/>
      <c r="IDI1" s="289"/>
      <c r="IDJ1" s="289"/>
      <c r="IDK1" s="289"/>
      <c r="IDL1" s="289"/>
      <c r="IDM1" s="289"/>
      <c r="IDN1" s="289"/>
      <c r="IDO1" s="289"/>
      <c r="IDP1" s="289"/>
      <c r="IDQ1" s="289"/>
      <c r="IDR1" s="289"/>
      <c r="IDS1" s="289"/>
      <c r="IDT1" s="289"/>
      <c r="IDU1" s="289"/>
      <c r="IDV1" s="289"/>
      <c r="IDW1" s="289"/>
      <c r="IDX1" s="289"/>
      <c r="IDY1" s="289"/>
      <c r="IDZ1" s="289"/>
      <c r="IEA1" s="289"/>
      <c r="IEB1" s="289"/>
      <c r="IEC1" s="289"/>
      <c r="IED1" s="289"/>
      <c r="IEE1" s="289"/>
      <c r="IEF1" s="289"/>
      <c r="IEG1" s="289"/>
      <c r="IEH1" s="289"/>
      <c r="IEI1" s="289"/>
      <c r="IEJ1" s="289"/>
      <c r="IEK1" s="289"/>
      <c r="IEL1" s="289"/>
      <c r="IEM1" s="289"/>
      <c r="IEN1" s="289"/>
      <c r="IEO1" s="289"/>
      <c r="IEP1" s="289"/>
      <c r="IEQ1" s="289"/>
      <c r="IER1" s="289"/>
      <c r="IES1" s="289"/>
      <c r="IET1" s="289"/>
      <c r="IEU1" s="289"/>
      <c r="IEV1" s="289"/>
      <c r="IEW1" s="289"/>
      <c r="IEX1" s="289"/>
      <c r="IEY1" s="289"/>
      <c r="IEZ1" s="289"/>
      <c r="IFA1" s="289"/>
      <c r="IFB1" s="289"/>
      <c r="IFC1" s="289"/>
      <c r="IFD1" s="289"/>
      <c r="IFE1" s="289"/>
      <c r="IFF1" s="289"/>
      <c r="IFG1" s="289"/>
      <c r="IFH1" s="289"/>
      <c r="IFI1" s="289"/>
      <c r="IFJ1" s="289"/>
      <c r="IFK1" s="289"/>
      <c r="IFL1" s="289"/>
      <c r="IFM1" s="289"/>
      <c r="IFN1" s="289"/>
      <c r="IFO1" s="289"/>
      <c r="IFP1" s="289"/>
      <c r="IFQ1" s="289"/>
      <c r="IFR1" s="289"/>
      <c r="IFS1" s="289"/>
      <c r="IFT1" s="289"/>
      <c r="IFU1" s="289"/>
      <c r="IFV1" s="289"/>
      <c r="IFW1" s="289"/>
      <c r="IFX1" s="289"/>
      <c r="IFY1" s="289"/>
      <c r="IFZ1" s="289"/>
      <c r="IGA1" s="289"/>
      <c r="IGB1" s="289"/>
      <c r="IGC1" s="289"/>
      <c r="IGD1" s="289"/>
      <c r="IGE1" s="289"/>
      <c r="IGF1" s="289"/>
      <c r="IGG1" s="289"/>
      <c r="IGH1" s="289"/>
      <c r="IGI1" s="289"/>
      <c r="IGJ1" s="289"/>
      <c r="IGK1" s="289"/>
      <c r="IGL1" s="289"/>
      <c r="IGM1" s="289"/>
      <c r="IGN1" s="289"/>
      <c r="IGO1" s="289"/>
      <c r="IGP1" s="289"/>
      <c r="IGQ1" s="289"/>
      <c r="IGR1" s="289"/>
      <c r="IGS1" s="289"/>
      <c r="IGT1" s="289"/>
      <c r="IGU1" s="289"/>
      <c r="IGV1" s="289"/>
      <c r="IGW1" s="289"/>
      <c r="IGX1" s="289"/>
      <c r="IGY1" s="289"/>
      <c r="IGZ1" s="289"/>
      <c r="IHA1" s="289"/>
      <c r="IHB1" s="289"/>
      <c r="IHC1" s="289"/>
      <c r="IHD1" s="289"/>
      <c r="IHE1" s="289"/>
      <c r="IHF1" s="289"/>
      <c r="IHG1" s="289"/>
      <c r="IHH1" s="289"/>
      <c r="IHI1" s="289"/>
      <c r="IHJ1" s="289"/>
      <c r="IHK1" s="289"/>
      <c r="IHL1" s="289"/>
      <c r="IHM1" s="289"/>
      <c r="IHN1" s="289"/>
      <c r="IHO1" s="289"/>
      <c r="IHP1" s="289"/>
      <c r="IHQ1" s="289"/>
      <c r="IHR1" s="289"/>
      <c r="IHS1" s="289"/>
      <c r="IHT1" s="289"/>
      <c r="IHU1" s="289"/>
      <c r="IHV1" s="289"/>
      <c r="IHW1" s="289"/>
      <c r="IHX1" s="289"/>
      <c r="IHY1" s="289"/>
      <c r="IHZ1" s="289"/>
      <c r="IIA1" s="289"/>
      <c r="IIB1" s="289"/>
      <c r="IIC1" s="289"/>
      <c r="IID1" s="289"/>
      <c r="IIE1" s="289"/>
      <c r="IIF1" s="289"/>
      <c r="IIG1" s="289"/>
      <c r="IIH1" s="289"/>
      <c r="III1" s="289"/>
      <c r="IIJ1" s="289"/>
      <c r="IIK1" s="289"/>
      <c r="IIL1" s="289"/>
      <c r="IIM1" s="289"/>
      <c r="IIN1" s="289"/>
      <c r="IIO1" s="289"/>
      <c r="IIP1" s="289"/>
      <c r="IIQ1" s="289"/>
      <c r="IIR1" s="289"/>
      <c r="IIS1" s="289"/>
      <c r="IIT1" s="289"/>
      <c r="IIU1" s="289"/>
      <c r="IIV1" s="289"/>
      <c r="IIW1" s="289"/>
      <c r="IIX1" s="289"/>
      <c r="IIY1" s="289"/>
      <c r="IIZ1" s="289"/>
      <c r="IJA1" s="289"/>
      <c r="IJB1" s="289"/>
      <c r="IJC1" s="289"/>
      <c r="IJD1" s="289"/>
      <c r="IJE1" s="289"/>
      <c r="IJF1" s="289"/>
      <c r="IJG1" s="289"/>
      <c r="IJH1" s="289"/>
      <c r="IJI1" s="289"/>
      <c r="IJJ1" s="289"/>
      <c r="IJK1" s="289"/>
      <c r="IJL1" s="289"/>
      <c r="IJM1" s="289"/>
      <c r="IJN1" s="289"/>
      <c r="IJO1" s="289"/>
      <c r="IJP1" s="289"/>
      <c r="IJQ1" s="289"/>
      <c r="IJR1" s="289"/>
      <c r="IJS1" s="289"/>
      <c r="IJT1" s="289"/>
      <c r="IJU1" s="289"/>
      <c r="IJV1" s="289"/>
      <c r="IJW1" s="289"/>
      <c r="IJX1" s="289"/>
      <c r="IJY1" s="289"/>
      <c r="IJZ1" s="289"/>
      <c r="IKA1" s="289"/>
      <c r="IKB1" s="289"/>
      <c r="IKC1" s="289"/>
      <c r="IKD1" s="289"/>
      <c r="IKE1" s="289"/>
      <c r="IKF1" s="289"/>
      <c r="IKG1" s="289"/>
      <c r="IKH1" s="289"/>
      <c r="IKI1" s="289"/>
      <c r="IKJ1" s="289"/>
      <c r="IKK1" s="289"/>
      <c r="IKL1" s="289"/>
      <c r="IKM1" s="289"/>
      <c r="IKN1" s="289"/>
      <c r="IKO1" s="289"/>
      <c r="IKP1" s="289"/>
      <c r="IKQ1" s="289"/>
      <c r="IKR1" s="289"/>
      <c r="IKS1" s="289"/>
      <c r="IKT1" s="289"/>
      <c r="IKU1" s="289"/>
      <c r="IKV1" s="289"/>
      <c r="IKW1" s="289"/>
      <c r="IKX1" s="289"/>
      <c r="IKY1" s="289"/>
      <c r="IKZ1" s="289"/>
      <c r="ILA1" s="289"/>
      <c r="ILB1" s="289"/>
      <c r="ILC1" s="289"/>
      <c r="ILD1" s="289"/>
      <c r="ILE1" s="289"/>
      <c r="ILF1" s="289"/>
      <c r="ILG1" s="289"/>
      <c r="ILH1" s="289"/>
      <c r="ILI1" s="289"/>
      <c r="ILJ1" s="289"/>
      <c r="ILK1" s="289"/>
      <c r="ILL1" s="289"/>
      <c r="ILM1" s="289"/>
      <c r="ILN1" s="289"/>
      <c r="ILO1" s="289"/>
      <c r="ILP1" s="289"/>
      <c r="ILQ1" s="289"/>
      <c r="ILR1" s="289"/>
      <c r="ILS1" s="289"/>
      <c r="ILT1" s="289"/>
      <c r="ILU1" s="289"/>
      <c r="ILV1" s="289"/>
      <c r="ILW1" s="289"/>
      <c r="ILX1" s="289"/>
      <c r="ILY1" s="289"/>
      <c r="ILZ1" s="289"/>
      <c r="IMA1" s="289"/>
      <c r="IMB1" s="289"/>
      <c r="IMC1" s="289"/>
      <c r="IMD1" s="289"/>
      <c r="IME1" s="289"/>
      <c r="IMF1" s="289"/>
      <c r="IMG1" s="289"/>
      <c r="IMH1" s="289"/>
      <c r="IMI1" s="289"/>
      <c r="IMJ1" s="289"/>
      <c r="IMK1" s="289"/>
      <c r="IML1" s="289"/>
      <c r="IMM1" s="289"/>
      <c r="IMN1" s="289"/>
      <c r="IMO1" s="289"/>
      <c r="IMP1" s="289"/>
      <c r="IMQ1" s="289"/>
      <c r="IMR1" s="289"/>
      <c r="IMS1" s="289"/>
      <c r="IMT1" s="289"/>
      <c r="IMU1" s="289"/>
      <c r="IMV1" s="289"/>
      <c r="IMW1" s="289"/>
      <c r="IMX1" s="289"/>
      <c r="IMY1" s="289"/>
      <c r="IMZ1" s="289"/>
      <c r="INA1" s="289"/>
      <c r="INB1" s="289"/>
      <c r="INC1" s="289"/>
      <c r="IND1" s="289"/>
      <c r="INE1" s="289"/>
      <c r="INF1" s="289"/>
      <c r="ING1" s="289"/>
      <c r="INH1" s="289"/>
      <c r="INI1" s="289"/>
      <c r="INJ1" s="289"/>
      <c r="INK1" s="289"/>
      <c r="INL1" s="289"/>
      <c r="INM1" s="289"/>
      <c r="INN1" s="289"/>
      <c r="INO1" s="289"/>
      <c r="INP1" s="289"/>
      <c r="INQ1" s="289"/>
      <c r="INR1" s="289"/>
      <c r="INS1" s="289"/>
      <c r="INT1" s="289"/>
      <c r="INU1" s="289"/>
      <c r="INV1" s="289"/>
      <c r="INW1" s="289"/>
      <c r="INX1" s="289"/>
      <c r="INY1" s="289"/>
      <c r="INZ1" s="289"/>
      <c r="IOA1" s="289"/>
      <c r="IOB1" s="289"/>
      <c r="IOC1" s="289"/>
      <c r="IOD1" s="289"/>
      <c r="IOE1" s="289"/>
      <c r="IOF1" s="289"/>
      <c r="IOG1" s="289"/>
      <c r="IOH1" s="289"/>
      <c r="IOI1" s="289"/>
      <c r="IOJ1" s="289"/>
      <c r="IOK1" s="289"/>
      <c r="IOL1" s="289"/>
      <c r="IOM1" s="289"/>
      <c r="ION1" s="289"/>
      <c r="IOO1" s="289"/>
      <c r="IOP1" s="289"/>
      <c r="IOQ1" s="289"/>
      <c r="IOR1" s="289"/>
      <c r="IOS1" s="289"/>
      <c r="IOT1" s="289"/>
      <c r="IOU1" s="289"/>
      <c r="IOV1" s="289"/>
      <c r="IOW1" s="289"/>
      <c r="IOX1" s="289"/>
      <c r="IOY1" s="289"/>
      <c r="IOZ1" s="289"/>
      <c r="IPA1" s="289"/>
      <c r="IPB1" s="289"/>
      <c r="IPC1" s="289"/>
      <c r="IPD1" s="289"/>
      <c r="IPE1" s="289"/>
      <c r="IPF1" s="289"/>
      <c r="IPG1" s="289"/>
      <c r="IPH1" s="289"/>
      <c r="IPI1" s="289"/>
      <c r="IPJ1" s="289"/>
      <c r="IPK1" s="289"/>
      <c r="IPL1" s="289"/>
      <c r="IPM1" s="289"/>
      <c r="IPN1" s="289"/>
      <c r="IPO1" s="289"/>
      <c r="IPP1" s="289"/>
      <c r="IPQ1" s="289"/>
      <c r="IPR1" s="289"/>
      <c r="IPS1" s="289"/>
      <c r="IPT1" s="289"/>
      <c r="IPU1" s="289"/>
      <c r="IPV1" s="289"/>
      <c r="IPW1" s="289"/>
      <c r="IPX1" s="289"/>
      <c r="IPY1" s="289"/>
      <c r="IPZ1" s="289"/>
      <c r="IQA1" s="289"/>
      <c r="IQB1" s="289"/>
      <c r="IQC1" s="289"/>
      <c r="IQD1" s="289"/>
      <c r="IQE1" s="289"/>
      <c r="IQF1" s="289"/>
      <c r="IQG1" s="289"/>
      <c r="IQH1" s="289"/>
      <c r="IQI1" s="289"/>
      <c r="IQJ1" s="289"/>
      <c r="IQK1" s="289"/>
      <c r="IQL1" s="289"/>
      <c r="IQM1" s="289"/>
      <c r="IQN1" s="289"/>
      <c r="IQO1" s="289"/>
      <c r="IQP1" s="289"/>
      <c r="IQQ1" s="289"/>
      <c r="IQR1" s="289"/>
      <c r="IQS1" s="289"/>
      <c r="IQT1" s="289"/>
      <c r="IQU1" s="289"/>
      <c r="IQV1" s="289"/>
      <c r="IQW1" s="289"/>
      <c r="IQX1" s="289"/>
      <c r="IQY1" s="289"/>
      <c r="IQZ1" s="289"/>
      <c r="IRA1" s="289"/>
      <c r="IRB1" s="289"/>
      <c r="IRC1" s="289"/>
      <c r="IRD1" s="289"/>
      <c r="IRE1" s="289"/>
      <c r="IRF1" s="289"/>
      <c r="IRG1" s="289"/>
      <c r="IRH1" s="289"/>
      <c r="IRI1" s="289"/>
      <c r="IRJ1" s="289"/>
      <c r="IRK1" s="289"/>
      <c r="IRL1" s="289"/>
      <c r="IRM1" s="289"/>
      <c r="IRN1" s="289"/>
      <c r="IRO1" s="289"/>
      <c r="IRP1" s="289"/>
      <c r="IRQ1" s="289"/>
      <c r="IRR1" s="289"/>
      <c r="IRS1" s="289"/>
      <c r="IRT1" s="289"/>
      <c r="IRU1" s="289"/>
      <c r="IRV1" s="289"/>
      <c r="IRW1" s="289"/>
      <c r="IRX1" s="289"/>
      <c r="IRY1" s="289"/>
      <c r="IRZ1" s="289"/>
      <c r="ISA1" s="289"/>
      <c r="ISB1" s="289"/>
      <c r="ISC1" s="289"/>
      <c r="ISD1" s="289"/>
      <c r="ISE1" s="289"/>
      <c r="ISF1" s="289"/>
      <c r="ISG1" s="289"/>
      <c r="ISH1" s="289"/>
      <c r="ISI1" s="289"/>
      <c r="ISJ1" s="289"/>
      <c r="ISK1" s="289"/>
      <c r="ISL1" s="289"/>
      <c r="ISM1" s="289"/>
      <c r="ISN1" s="289"/>
      <c r="ISO1" s="289"/>
      <c r="ISP1" s="289"/>
      <c r="ISQ1" s="289"/>
      <c r="ISR1" s="289"/>
      <c r="ISS1" s="289"/>
      <c r="IST1" s="289"/>
      <c r="ISU1" s="289"/>
      <c r="ISV1" s="289"/>
      <c r="ISW1" s="289"/>
      <c r="ISX1" s="289"/>
      <c r="ISY1" s="289"/>
      <c r="ISZ1" s="289"/>
      <c r="ITA1" s="289"/>
      <c r="ITB1" s="289"/>
      <c r="ITC1" s="289"/>
      <c r="ITD1" s="289"/>
      <c r="ITE1" s="289"/>
      <c r="ITF1" s="289"/>
      <c r="ITG1" s="289"/>
      <c r="ITH1" s="289"/>
      <c r="ITI1" s="289"/>
      <c r="ITJ1" s="289"/>
      <c r="ITK1" s="289"/>
      <c r="ITL1" s="289"/>
      <c r="ITM1" s="289"/>
      <c r="ITN1" s="289"/>
      <c r="ITO1" s="289"/>
      <c r="ITP1" s="289"/>
      <c r="ITQ1" s="289"/>
      <c r="ITR1" s="289"/>
      <c r="ITS1" s="289"/>
      <c r="ITT1" s="289"/>
      <c r="ITU1" s="289"/>
      <c r="ITV1" s="289"/>
      <c r="ITW1" s="289"/>
      <c r="ITX1" s="289"/>
      <c r="ITY1" s="289"/>
      <c r="ITZ1" s="289"/>
      <c r="IUA1" s="289"/>
      <c r="IUB1" s="289"/>
      <c r="IUC1" s="289"/>
      <c r="IUD1" s="289"/>
      <c r="IUE1" s="289"/>
      <c r="IUF1" s="289"/>
      <c r="IUG1" s="289"/>
      <c r="IUH1" s="289"/>
      <c r="IUI1" s="289"/>
      <c r="IUJ1" s="289"/>
      <c r="IUK1" s="289"/>
      <c r="IUL1" s="289"/>
      <c r="IUM1" s="289"/>
      <c r="IUN1" s="289"/>
      <c r="IUO1" s="289"/>
      <c r="IUP1" s="289"/>
      <c r="IUQ1" s="289"/>
      <c r="IUR1" s="289"/>
      <c r="IUS1" s="289"/>
      <c r="IUT1" s="289"/>
      <c r="IUU1" s="289"/>
      <c r="IUV1" s="289"/>
      <c r="IUW1" s="289"/>
      <c r="IUX1" s="289"/>
      <c r="IUY1" s="289"/>
      <c r="IUZ1" s="289"/>
      <c r="IVA1" s="289"/>
      <c r="IVB1" s="289"/>
      <c r="IVC1" s="289"/>
      <c r="IVD1" s="289"/>
      <c r="IVE1" s="289"/>
      <c r="IVF1" s="289"/>
      <c r="IVG1" s="289"/>
      <c r="IVH1" s="289"/>
      <c r="IVI1" s="289"/>
      <c r="IVJ1" s="289"/>
      <c r="IVK1" s="289"/>
      <c r="IVL1" s="289"/>
      <c r="IVM1" s="289"/>
      <c r="IVN1" s="289"/>
      <c r="IVO1" s="289"/>
      <c r="IVP1" s="289"/>
      <c r="IVQ1" s="289"/>
      <c r="IVR1" s="289"/>
      <c r="IVS1" s="289"/>
      <c r="IVT1" s="289"/>
      <c r="IVU1" s="289"/>
      <c r="IVV1" s="289"/>
      <c r="IVW1" s="289"/>
      <c r="IVX1" s="289"/>
      <c r="IVY1" s="289"/>
      <c r="IVZ1" s="289"/>
      <c r="IWA1" s="289"/>
      <c r="IWB1" s="289"/>
      <c r="IWC1" s="289"/>
      <c r="IWD1" s="289"/>
      <c r="IWE1" s="289"/>
      <c r="IWF1" s="289"/>
      <c r="IWG1" s="289"/>
      <c r="IWH1" s="289"/>
      <c r="IWI1" s="289"/>
      <c r="IWJ1" s="289"/>
      <c r="IWK1" s="289"/>
      <c r="IWL1" s="289"/>
      <c r="IWM1" s="289"/>
      <c r="IWN1" s="289"/>
      <c r="IWO1" s="289"/>
      <c r="IWP1" s="289"/>
      <c r="IWQ1" s="289"/>
      <c r="IWR1" s="289"/>
      <c r="IWS1" s="289"/>
      <c r="IWT1" s="289"/>
      <c r="IWU1" s="289"/>
      <c r="IWV1" s="289"/>
      <c r="IWW1" s="289"/>
      <c r="IWX1" s="289"/>
      <c r="IWY1" s="289"/>
      <c r="IWZ1" s="289"/>
      <c r="IXA1" s="289"/>
      <c r="IXB1" s="289"/>
      <c r="IXC1" s="289"/>
      <c r="IXD1" s="289"/>
      <c r="IXE1" s="289"/>
      <c r="IXF1" s="289"/>
      <c r="IXG1" s="289"/>
      <c r="IXH1" s="289"/>
      <c r="IXI1" s="289"/>
      <c r="IXJ1" s="289"/>
      <c r="IXK1" s="289"/>
      <c r="IXL1" s="289"/>
      <c r="IXM1" s="289"/>
      <c r="IXN1" s="289"/>
      <c r="IXO1" s="289"/>
      <c r="IXP1" s="289"/>
      <c r="IXQ1" s="289"/>
      <c r="IXR1" s="289"/>
      <c r="IXS1" s="289"/>
      <c r="IXT1" s="289"/>
      <c r="IXU1" s="289"/>
      <c r="IXV1" s="289"/>
      <c r="IXW1" s="289"/>
      <c r="IXX1" s="289"/>
      <c r="IXY1" s="289"/>
      <c r="IXZ1" s="289"/>
      <c r="IYA1" s="289"/>
      <c r="IYB1" s="289"/>
      <c r="IYC1" s="289"/>
      <c r="IYD1" s="289"/>
      <c r="IYE1" s="289"/>
      <c r="IYF1" s="289"/>
      <c r="IYG1" s="289"/>
      <c r="IYH1" s="289"/>
      <c r="IYI1" s="289"/>
      <c r="IYJ1" s="289"/>
      <c r="IYK1" s="289"/>
      <c r="IYL1" s="289"/>
      <c r="IYM1" s="289"/>
      <c r="IYN1" s="289"/>
      <c r="IYO1" s="289"/>
      <c r="IYP1" s="289"/>
      <c r="IYQ1" s="289"/>
      <c r="IYR1" s="289"/>
      <c r="IYS1" s="289"/>
      <c r="IYT1" s="289"/>
      <c r="IYU1" s="289"/>
      <c r="IYV1" s="289"/>
      <c r="IYW1" s="289"/>
      <c r="IYX1" s="289"/>
      <c r="IYY1" s="289"/>
      <c r="IYZ1" s="289"/>
      <c r="IZA1" s="289"/>
      <c r="IZB1" s="289"/>
      <c r="IZC1" s="289"/>
      <c r="IZD1" s="289"/>
      <c r="IZE1" s="289"/>
      <c r="IZF1" s="289"/>
      <c r="IZG1" s="289"/>
      <c r="IZH1" s="289"/>
      <c r="IZI1" s="289"/>
      <c r="IZJ1" s="289"/>
      <c r="IZK1" s="289"/>
      <c r="IZL1" s="289"/>
      <c r="IZM1" s="289"/>
      <c r="IZN1" s="289"/>
      <c r="IZO1" s="289"/>
      <c r="IZP1" s="289"/>
      <c r="IZQ1" s="289"/>
      <c r="IZR1" s="289"/>
      <c r="IZS1" s="289"/>
      <c r="IZT1" s="289"/>
      <c r="IZU1" s="289"/>
      <c r="IZV1" s="289"/>
      <c r="IZW1" s="289"/>
      <c r="IZX1" s="289"/>
      <c r="IZY1" s="289"/>
      <c r="IZZ1" s="289"/>
      <c r="JAA1" s="289"/>
      <c r="JAB1" s="289"/>
      <c r="JAC1" s="289"/>
      <c r="JAD1" s="289"/>
      <c r="JAE1" s="289"/>
      <c r="JAF1" s="289"/>
      <c r="JAG1" s="289"/>
      <c r="JAH1" s="289"/>
      <c r="JAI1" s="289"/>
      <c r="JAJ1" s="289"/>
      <c r="JAK1" s="289"/>
      <c r="JAL1" s="289"/>
      <c r="JAM1" s="289"/>
      <c r="JAN1" s="289"/>
      <c r="JAO1" s="289"/>
      <c r="JAP1" s="289"/>
      <c r="JAQ1" s="289"/>
      <c r="JAR1" s="289"/>
      <c r="JAS1" s="289"/>
      <c r="JAT1" s="289"/>
      <c r="JAU1" s="289"/>
      <c r="JAV1" s="289"/>
      <c r="JAW1" s="289"/>
      <c r="JAX1" s="289"/>
      <c r="JAY1" s="289"/>
      <c r="JAZ1" s="289"/>
      <c r="JBA1" s="289"/>
      <c r="JBB1" s="289"/>
      <c r="JBC1" s="289"/>
      <c r="JBD1" s="289"/>
      <c r="JBE1" s="289"/>
      <c r="JBF1" s="289"/>
      <c r="JBG1" s="289"/>
      <c r="JBH1" s="289"/>
      <c r="JBI1" s="289"/>
      <c r="JBJ1" s="289"/>
      <c r="JBK1" s="289"/>
      <c r="JBL1" s="289"/>
      <c r="JBM1" s="289"/>
      <c r="JBN1" s="289"/>
      <c r="JBO1" s="289"/>
      <c r="JBP1" s="289"/>
      <c r="JBQ1" s="289"/>
      <c r="JBR1" s="289"/>
      <c r="JBS1" s="289"/>
      <c r="JBT1" s="289"/>
      <c r="JBU1" s="289"/>
      <c r="JBV1" s="289"/>
      <c r="JBW1" s="289"/>
      <c r="JBX1" s="289"/>
      <c r="JBY1" s="289"/>
      <c r="JBZ1" s="289"/>
      <c r="JCA1" s="289"/>
      <c r="JCB1" s="289"/>
      <c r="JCC1" s="289"/>
      <c r="JCD1" s="289"/>
      <c r="JCE1" s="289"/>
      <c r="JCF1" s="289"/>
      <c r="JCG1" s="289"/>
      <c r="JCH1" s="289"/>
      <c r="JCI1" s="289"/>
      <c r="JCJ1" s="289"/>
      <c r="JCK1" s="289"/>
      <c r="JCL1" s="289"/>
      <c r="JCM1" s="289"/>
      <c r="JCN1" s="289"/>
      <c r="JCO1" s="289"/>
      <c r="JCP1" s="289"/>
      <c r="JCQ1" s="289"/>
      <c r="JCR1" s="289"/>
      <c r="JCS1" s="289"/>
      <c r="JCT1" s="289"/>
      <c r="JCU1" s="289"/>
      <c r="JCV1" s="289"/>
      <c r="JCW1" s="289"/>
      <c r="JCX1" s="289"/>
      <c r="JCY1" s="289"/>
      <c r="JCZ1" s="289"/>
      <c r="JDA1" s="289"/>
      <c r="JDB1" s="289"/>
      <c r="JDC1" s="289"/>
      <c r="JDD1" s="289"/>
      <c r="JDE1" s="289"/>
      <c r="JDF1" s="289"/>
      <c r="JDG1" s="289"/>
      <c r="JDH1" s="289"/>
      <c r="JDI1" s="289"/>
      <c r="JDJ1" s="289"/>
      <c r="JDK1" s="289"/>
      <c r="JDL1" s="289"/>
      <c r="JDM1" s="289"/>
      <c r="JDN1" s="289"/>
      <c r="JDO1" s="289"/>
      <c r="JDP1" s="289"/>
      <c r="JDQ1" s="289"/>
      <c r="JDR1" s="289"/>
      <c r="JDS1" s="289"/>
      <c r="JDT1" s="289"/>
      <c r="JDU1" s="289"/>
      <c r="JDV1" s="289"/>
      <c r="JDW1" s="289"/>
      <c r="JDX1" s="289"/>
      <c r="JDY1" s="289"/>
      <c r="JDZ1" s="289"/>
      <c r="JEA1" s="289"/>
      <c r="JEB1" s="289"/>
      <c r="JEC1" s="289"/>
      <c r="JED1" s="289"/>
      <c r="JEE1" s="289"/>
      <c r="JEF1" s="289"/>
      <c r="JEG1" s="289"/>
      <c r="JEH1" s="289"/>
      <c r="JEI1" s="289"/>
      <c r="JEJ1" s="289"/>
      <c r="JEK1" s="289"/>
      <c r="JEL1" s="289"/>
      <c r="JEM1" s="289"/>
      <c r="JEN1" s="289"/>
      <c r="JEO1" s="289"/>
      <c r="JEP1" s="289"/>
      <c r="JEQ1" s="289"/>
      <c r="JER1" s="289"/>
      <c r="JES1" s="289"/>
      <c r="JET1" s="289"/>
      <c r="JEU1" s="289"/>
      <c r="JEV1" s="289"/>
      <c r="JEW1" s="289"/>
      <c r="JEX1" s="289"/>
      <c r="JEY1" s="289"/>
      <c r="JEZ1" s="289"/>
      <c r="JFA1" s="289"/>
      <c r="JFB1" s="289"/>
      <c r="JFC1" s="289"/>
      <c r="JFD1" s="289"/>
      <c r="JFE1" s="289"/>
      <c r="JFF1" s="289"/>
      <c r="JFG1" s="289"/>
      <c r="JFH1" s="289"/>
      <c r="JFI1" s="289"/>
      <c r="JFJ1" s="289"/>
      <c r="JFK1" s="289"/>
      <c r="JFL1" s="289"/>
      <c r="JFM1" s="289"/>
      <c r="JFN1" s="289"/>
      <c r="JFO1" s="289"/>
      <c r="JFP1" s="289"/>
      <c r="JFQ1" s="289"/>
      <c r="JFR1" s="289"/>
      <c r="JFS1" s="289"/>
      <c r="JFT1" s="289"/>
      <c r="JFU1" s="289"/>
      <c r="JFV1" s="289"/>
      <c r="JFW1" s="289"/>
      <c r="JFX1" s="289"/>
      <c r="JFY1" s="289"/>
      <c r="JFZ1" s="289"/>
      <c r="JGA1" s="289"/>
      <c r="JGB1" s="289"/>
      <c r="JGC1" s="289"/>
      <c r="JGD1" s="289"/>
      <c r="JGE1" s="289"/>
      <c r="JGF1" s="289"/>
      <c r="JGG1" s="289"/>
      <c r="JGH1" s="289"/>
      <c r="JGI1" s="289"/>
      <c r="JGJ1" s="289"/>
      <c r="JGK1" s="289"/>
      <c r="JGL1" s="289"/>
      <c r="JGM1" s="289"/>
      <c r="JGN1" s="289"/>
      <c r="JGO1" s="289"/>
      <c r="JGP1" s="289"/>
      <c r="JGQ1" s="289"/>
      <c r="JGR1" s="289"/>
      <c r="JGS1" s="289"/>
      <c r="JGT1" s="289"/>
      <c r="JGU1" s="289"/>
      <c r="JGV1" s="289"/>
      <c r="JGW1" s="289"/>
      <c r="JGX1" s="289"/>
      <c r="JGY1" s="289"/>
      <c r="JGZ1" s="289"/>
      <c r="JHA1" s="289"/>
      <c r="JHB1" s="289"/>
      <c r="JHC1" s="289"/>
      <c r="JHD1" s="289"/>
      <c r="JHE1" s="289"/>
      <c r="JHF1" s="289"/>
      <c r="JHG1" s="289"/>
      <c r="JHH1" s="289"/>
      <c r="JHI1" s="289"/>
      <c r="JHJ1" s="289"/>
      <c r="JHK1" s="289"/>
      <c r="JHL1" s="289"/>
      <c r="JHM1" s="289"/>
      <c r="JHN1" s="289"/>
      <c r="JHO1" s="289"/>
      <c r="JHP1" s="289"/>
      <c r="JHQ1" s="289"/>
      <c r="JHR1" s="289"/>
      <c r="JHS1" s="289"/>
      <c r="JHT1" s="289"/>
      <c r="JHU1" s="289"/>
      <c r="JHV1" s="289"/>
      <c r="JHW1" s="289"/>
      <c r="JHX1" s="289"/>
      <c r="JHY1" s="289"/>
      <c r="JHZ1" s="289"/>
      <c r="JIA1" s="289"/>
      <c r="JIB1" s="289"/>
      <c r="JIC1" s="289"/>
      <c r="JID1" s="289"/>
      <c r="JIE1" s="289"/>
      <c r="JIF1" s="289"/>
      <c r="JIG1" s="289"/>
      <c r="JIH1" s="289"/>
      <c r="JII1" s="289"/>
      <c r="JIJ1" s="289"/>
      <c r="JIK1" s="289"/>
      <c r="JIL1" s="289"/>
      <c r="JIM1" s="289"/>
      <c r="JIN1" s="289"/>
      <c r="JIO1" s="289"/>
      <c r="JIP1" s="289"/>
      <c r="JIQ1" s="289"/>
      <c r="JIR1" s="289"/>
      <c r="JIS1" s="289"/>
      <c r="JIT1" s="289"/>
      <c r="JIU1" s="289"/>
      <c r="JIV1" s="289"/>
      <c r="JIW1" s="289"/>
      <c r="JIX1" s="289"/>
      <c r="JIY1" s="289"/>
      <c r="JIZ1" s="289"/>
      <c r="JJA1" s="289"/>
      <c r="JJB1" s="289"/>
      <c r="JJC1" s="289"/>
      <c r="JJD1" s="289"/>
      <c r="JJE1" s="289"/>
      <c r="JJF1" s="289"/>
      <c r="JJG1" s="289"/>
      <c r="JJH1" s="289"/>
      <c r="JJI1" s="289"/>
      <c r="JJJ1" s="289"/>
      <c r="JJK1" s="289"/>
      <c r="JJL1" s="289"/>
      <c r="JJM1" s="289"/>
      <c r="JJN1" s="289"/>
      <c r="JJO1" s="289"/>
      <c r="JJP1" s="289"/>
      <c r="JJQ1" s="289"/>
      <c r="JJR1" s="289"/>
      <c r="JJS1" s="289"/>
      <c r="JJT1" s="289"/>
      <c r="JJU1" s="289"/>
      <c r="JJV1" s="289"/>
      <c r="JJW1" s="289"/>
      <c r="JJX1" s="289"/>
      <c r="JJY1" s="289"/>
      <c r="JJZ1" s="289"/>
      <c r="JKA1" s="289"/>
      <c r="JKB1" s="289"/>
      <c r="JKC1" s="289"/>
      <c r="JKD1" s="289"/>
      <c r="JKE1" s="289"/>
      <c r="JKF1" s="289"/>
      <c r="JKG1" s="289"/>
      <c r="JKH1" s="289"/>
      <c r="JKI1" s="289"/>
      <c r="JKJ1" s="289"/>
      <c r="JKK1" s="289"/>
      <c r="JKL1" s="289"/>
      <c r="JKM1" s="289"/>
      <c r="JKN1" s="289"/>
      <c r="JKO1" s="289"/>
      <c r="JKP1" s="289"/>
      <c r="JKQ1" s="289"/>
      <c r="JKR1" s="289"/>
      <c r="JKS1" s="289"/>
      <c r="JKT1" s="289"/>
      <c r="JKU1" s="289"/>
      <c r="JKV1" s="289"/>
      <c r="JKW1" s="289"/>
      <c r="JKX1" s="289"/>
      <c r="JKY1" s="289"/>
      <c r="JKZ1" s="289"/>
      <c r="JLA1" s="289"/>
      <c r="JLB1" s="289"/>
      <c r="JLC1" s="289"/>
      <c r="JLD1" s="289"/>
      <c r="JLE1" s="289"/>
      <c r="JLF1" s="289"/>
      <c r="JLG1" s="289"/>
      <c r="JLH1" s="289"/>
      <c r="JLI1" s="289"/>
      <c r="JLJ1" s="289"/>
      <c r="JLK1" s="289"/>
      <c r="JLL1" s="289"/>
      <c r="JLM1" s="289"/>
      <c r="JLN1" s="289"/>
      <c r="JLO1" s="289"/>
      <c r="JLP1" s="289"/>
      <c r="JLQ1" s="289"/>
      <c r="JLR1" s="289"/>
      <c r="JLS1" s="289"/>
      <c r="JLT1" s="289"/>
      <c r="JLU1" s="289"/>
      <c r="JLV1" s="289"/>
      <c r="JLW1" s="289"/>
      <c r="JLX1" s="289"/>
      <c r="JLY1" s="289"/>
      <c r="JLZ1" s="289"/>
      <c r="JMA1" s="289"/>
      <c r="JMB1" s="289"/>
      <c r="JMC1" s="289"/>
      <c r="JMD1" s="289"/>
      <c r="JME1" s="289"/>
      <c r="JMF1" s="289"/>
      <c r="JMG1" s="289"/>
      <c r="JMH1" s="289"/>
      <c r="JMI1" s="289"/>
      <c r="JMJ1" s="289"/>
      <c r="JMK1" s="289"/>
      <c r="JML1" s="289"/>
      <c r="JMM1" s="289"/>
      <c r="JMN1" s="289"/>
      <c r="JMO1" s="289"/>
      <c r="JMP1" s="289"/>
      <c r="JMQ1" s="289"/>
      <c r="JMR1" s="289"/>
      <c r="JMS1" s="289"/>
      <c r="JMT1" s="289"/>
      <c r="JMU1" s="289"/>
      <c r="JMV1" s="289"/>
      <c r="JMW1" s="289"/>
      <c r="JMX1" s="289"/>
      <c r="JMY1" s="289"/>
      <c r="JMZ1" s="289"/>
      <c r="JNA1" s="289"/>
      <c r="JNB1" s="289"/>
      <c r="JNC1" s="289"/>
      <c r="JND1" s="289"/>
      <c r="JNE1" s="289"/>
      <c r="JNF1" s="289"/>
      <c r="JNG1" s="289"/>
      <c r="JNH1" s="289"/>
      <c r="JNI1" s="289"/>
      <c r="JNJ1" s="289"/>
      <c r="JNK1" s="289"/>
      <c r="JNL1" s="289"/>
      <c r="JNM1" s="289"/>
      <c r="JNN1" s="289"/>
      <c r="JNO1" s="289"/>
      <c r="JNP1" s="289"/>
      <c r="JNQ1" s="289"/>
      <c r="JNR1" s="289"/>
      <c r="JNS1" s="289"/>
      <c r="JNT1" s="289"/>
      <c r="JNU1" s="289"/>
      <c r="JNV1" s="289"/>
      <c r="JNW1" s="289"/>
      <c r="JNX1" s="289"/>
      <c r="JNY1" s="289"/>
      <c r="JNZ1" s="289"/>
      <c r="JOA1" s="289"/>
      <c r="JOB1" s="289"/>
      <c r="JOC1" s="289"/>
      <c r="JOD1" s="289"/>
      <c r="JOE1" s="289"/>
      <c r="JOF1" s="289"/>
      <c r="JOG1" s="289"/>
      <c r="JOH1" s="289"/>
      <c r="JOI1" s="289"/>
      <c r="JOJ1" s="289"/>
      <c r="JOK1" s="289"/>
      <c r="JOL1" s="289"/>
      <c r="JOM1" s="289"/>
      <c r="JON1" s="289"/>
      <c r="JOO1" s="289"/>
      <c r="JOP1" s="289"/>
      <c r="JOQ1" s="289"/>
      <c r="JOR1" s="289"/>
      <c r="JOS1" s="289"/>
      <c r="JOT1" s="289"/>
      <c r="JOU1" s="289"/>
      <c r="JOV1" s="289"/>
      <c r="JOW1" s="289"/>
      <c r="JOX1" s="289"/>
      <c r="JOY1" s="289"/>
      <c r="JOZ1" s="289"/>
      <c r="JPA1" s="289"/>
      <c r="JPB1" s="289"/>
      <c r="JPC1" s="289"/>
      <c r="JPD1" s="289"/>
      <c r="JPE1" s="289"/>
      <c r="JPF1" s="289"/>
      <c r="JPG1" s="289"/>
      <c r="JPH1" s="289"/>
      <c r="JPI1" s="289"/>
      <c r="JPJ1" s="289"/>
      <c r="JPK1" s="289"/>
      <c r="JPL1" s="289"/>
      <c r="JPM1" s="289"/>
      <c r="JPN1" s="289"/>
      <c r="JPO1" s="289"/>
      <c r="JPP1" s="289"/>
      <c r="JPQ1" s="289"/>
      <c r="JPR1" s="289"/>
      <c r="JPS1" s="289"/>
      <c r="JPT1" s="289"/>
      <c r="JPU1" s="289"/>
      <c r="JPV1" s="289"/>
      <c r="JPW1" s="289"/>
      <c r="JPX1" s="289"/>
      <c r="JPY1" s="289"/>
      <c r="JPZ1" s="289"/>
      <c r="JQA1" s="289"/>
      <c r="JQB1" s="289"/>
      <c r="JQC1" s="289"/>
      <c r="JQD1" s="289"/>
      <c r="JQE1" s="289"/>
      <c r="JQF1" s="289"/>
      <c r="JQG1" s="289"/>
      <c r="JQH1" s="289"/>
      <c r="JQI1" s="289"/>
      <c r="JQJ1" s="289"/>
      <c r="JQK1" s="289"/>
      <c r="JQL1" s="289"/>
      <c r="JQM1" s="289"/>
      <c r="JQN1" s="289"/>
      <c r="JQO1" s="289"/>
      <c r="JQP1" s="289"/>
      <c r="JQQ1" s="289"/>
      <c r="JQR1" s="289"/>
      <c r="JQS1" s="289"/>
      <c r="JQT1" s="289"/>
      <c r="JQU1" s="289"/>
      <c r="JQV1" s="289"/>
      <c r="JQW1" s="289"/>
      <c r="JQX1" s="289"/>
      <c r="JQY1" s="289"/>
      <c r="JQZ1" s="289"/>
      <c r="JRA1" s="289"/>
      <c r="JRB1" s="289"/>
      <c r="JRC1" s="289"/>
      <c r="JRD1" s="289"/>
      <c r="JRE1" s="289"/>
      <c r="JRF1" s="289"/>
      <c r="JRG1" s="289"/>
      <c r="JRH1" s="289"/>
      <c r="JRI1" s="289"/>
      <c r="JRJ1" s="289"/>
      <c r="JRK1" s="289"/>
      <c r="JRL1" s="289"/>
      <c r="JRM1" s="289"/>
      <c r="JRN1" s="289"/>
      <c r="JRO1" s="289"/>
      <c r="JRP1" s="289"/>
      <c r="JRQ1" s="289"/>
      <c r="JRR1" s="289"/>
      <c r="JRS1" s="289"/>
      <c r="JRT1" s="289"/>
      <c r="JRU1" s="289"/>
      <c r="JRV1" s="289"/>
      <c r="JRW1" s="289"/>
      <c r="JRX1" s="289"/>
      <c r="JRY1" s="289"/>
      <c r="JRZ1" s="289"/>
      <c r="JSA1" s="289"/>
      <c r="JSB1" s="289"/>
      <c r="JSC1" s="289"/>
      <c r="JSD1" s="289"/>
      <c r="JSE1" s="289"/>
      <c r="JSF1" s="289"/>
      <c r="JSG1" s="289"/>
      <c r="JSH1" s="289"/>
      <c r="JSI1" s="289"/>
      <c r="JSJ1" s="289"/>
      <c r="JSK1" s="289"/>
      <c r="JSL1" s="289"/>
      <c r="JSM1" s="289"/>
      <c r="JSN1" s="289"/>
      <c r="JSO1" s="289"/>
      <c r="JSP1" s="289"/>
      <c r="JSQ1" s="289"/>
      <c r="JSR1" s="289"/>
      <c r="JSS1" s="289"/>
      <c r="JST1" s="289"/>
      <c r="JSU1" s="289"/>
      <c r="JSV1" s="289"/>
      <c r="JSW1" s="289"/>
      <c r="JSX1" s="289"/>
      <c r="JSY1" s="289"/>
      <c r="JSZ1" s="289"/>
      <c r="JTA1" s="289"/>
      <c r="JTB1" s="289"/>
      <c r="JTC1" s="289"/>
      <c r="JTD1" s="289"/>
      <c r="JTE1" s="289"/>
      <c r="JTF1" s="289"/>
      <c r="JTG1" s="289"/>
      <c r="JTH1" s="289"/>
      <c r="JTI1" s="289"/>
      <c r="JTJ1" s="289"/>
      <c r="JTK1" s="289"/>
      <c r="JTL1" s="289"/>
      <c r="JTM1" s="289"/>
      <c r="JTN1" s="289"/>
      <c r="JTO1" s="289"/>
      <c r="JTP1" s="289"/>
      <c r="JTQ1" s="289"/>
      <c r="JTR1" s="289"/>
      <c r="JTS1" s="289"/>
      <c r="JTT1" s="289"/>
      <c r="JTU1" s="289"/>
      <c r="JTV1" s="289"/>
      <c r="JTW1" s="289"/>
      <c r="JTX1" s="289"/>
      <c r="JTY1" s="289"/>
      <c r="JTZ1" s="289"/>
      <c r="JUA1" s="289"/>
      <c r="JUB1" s="289"/>
      <c r="JUC1" s="289"/>
      <c r="JUD1" s="289"/>
      <c r="JUE1" s="289"/>
      <c r="JUF1" s="289"/>
      <c r="JUG1" s="289"/>
      <c r="JUH1" s="289"/>
      <c r="JUI1" s="289"/>
      <c r="JUJ1" s="289"/>
      <c r="JUK1" s="289"/>
      <c r="JUL1" s="289"/>
      <c r="JUM1" s="289"/>
      <c r="JUN1" s="289"/>
      <c r="JUO1" s="289"/>
      <c r="JUP1" s="289"/>
      <c r="JUQ1" s="289"/>
      <c r="JUR1" s="289"/>
      <c r="JUS1" s="289"/>
      <c r="JUT1" s="289"/>
      <c r="JUU1" s="289"/>
      <c r="JUV1" s="289"/>
      <c r="JUW1" s="289"/>
      <c r="JUX1" s="289"/>
      <c r="JUY1" s="289"/>
      <c r="JUZ1" s="289"/>
      <c r="JVA1" s="289"/>
      <c r="JVB1" s="289"/>
      <c r="JVC1" s="289"/>
      <c r="JVD1" s="289"/>
      <c r="JVE1" s="289"/>
      <c r="JVF1" s="289"/>
      <c r="JVG1" s="289"/>
      <c r="JVH1" s="289"/>
      <c r="JVI1" s="289"/>
      <c r="JVJ1" s="289"/>
      <c r="JVK1" s="289"/>
      <c r="JVL1" s="289"/>
      <c r="JVM1" s="289"/>
      <c r="JVN1" s="289"/>
      <c r="JVO1" s="289"/>
      <c r="JVP1" s="289"/>
      <c r="JVQ1" s="289"/>
      <c r="JVR1" s="289"/>
      <c r="JVS1" s="289"/>
      <c r="JVT1" s="289"/>
      <c r="JVU1" s="289"/>
      <c r="JVV1" s="289"/>
      <c r="JVW1" s="289"/>
      <c r="JVX1" s="289"/>
      <c r="JVY1" s="289"/>
      <c r="JVZ1" s="289"/>
      <c r="JWA1" s="289"/>
      <c r="JWB1" s="289"/>
      <c r="JWC1" s="289"/>
      <c r="JWD1" s="289"/>
      <c r="JWE1" s="289"/>
      <c r="JWF1" s="289"/>
      <c r="JWG1" s="289"/>
      <c r="JWH1" s="289"/>
      <c r="JWI1" s="289"/>
      <c r="JWJ1" s="289"/>
      <c r="JWK1" s="289"/>
      <c r="JWL1" s="289"/>
      <c r="JWM1" s="289"/>
      <c r="JWN1" s="289"/>
      <c r="JWO1" s="289"/>
      <c r="JWP1" s="289"/>
      <c r="JWQ1" s="289"/>
      <c r="JWR1" s="289"/>
      <c r="JWS1" s="289"/>
      <c r="JWT1" s="289"/>
      <c r="JWU1" s="289"/>
      <c r="JWV1" s="289"/>
      <c r="JWW1" s="289"/>
      <c r="JWX1" s="289"/>
      <c r="JWY1" s="289"/>
      <c r="JWZ1" s="289"/>
      <c r="JXA1" s="289"/>
      <c r="JXB1" s="289"/>
      <c r="JXC1" s="289"/>
      <c r="JXD1" s="289"/>
      <c r="JXE1" s="289"/>
      <c r="JXF1" s="289"/>
      <c r="JXG1" s="289"/>
      <c r="JXH1" s="289"/>
      <c r="JXI1" s="289"/>
      <c r="JXJ1" s="289"/>
      <c r="JXK1" s="289"/>
      <c r="JXL1" s="289"/>
      <c r="JXM1" s="289"/>
      <c r="JXN1" s="289"/>
      <c r="JXO1" s="289"/>
      <c r="JXP1" s="289"/>
      <c r="JXQ1" s="289"/>
      <c r="JXR1" s="289"/>
      <c r="JXS1" s="289"/>
      <c r="JXT1" s="289"/>
      <c r="JXU1" s="289"/>
      <c r="JXV1" s="289"/>
      <c r="JXW1" s="289"/>
      <c r="JXX1" s="289"/>
      <c r="JXY1" s="289"/>
      <c r="JXZ1" s="289"/>
      <c r="JYA1" s="289"/>
      <c r="JYB1" s="289"/>
      <c r="JYC1" s="289"/>
      <c r="JYD1" s="289"/>
      <c r="JYE1" s="289"/>
      <c r="JYF1" s="289"/>
      <c r="JYG1" s="289"/>
      <c r="JYH1" s="289"/>
      <c r="JYI1" s="289"/>
      <c r="JYJ1" s="289"/>
      <c r="JYK1" s="289"/>
      <c r="JYL1" s="289"/>
      <c r="JYM1" s="289"/>
      <c r="JYN1" s="289"/>
      <c r="JYO1" s="289"/>
      <c r="JYP1" s="289"/>
      <c r="JYQ1" s="289"/>
      <c r="JYR1" s="289"/>
      <c r="JYS1" s="289"/>
      <c r="JYT1" s="289"/>
      <c r="JYU1" s="289"/>
      <c r="JYV1" s="289"/>
      <c r="JYW1" s="289"/>
      <c r="JYX1" s="289"/>
      <c r="JYY1" s="289"/>
      <c r="JYZ1" s="289"/>
      <c r="JZA1" s="289"/>
      <c r="JZB1" s="289"/>
      <c r="JZC1" s="289"/>
      <c r="JZD1" s="289"/>
      <c r="JZE1" s="289"/>
      <c r="JZF1" s="289"/>
      <c r="JZG1" s="289"/>
      <c r="JZH1" s="289"/>
      <c r="JZI1" s="289"/>
      <c r="JZJ1" s="289"/>
      <c r="JZK1" s="289"/>
      <c r="JZL1" s="289"/>
      <c r="JZM1" s="289"/>
      <c r="JZN1" s="289"/>
      <c r="JZO1" s="289"/>
      <c r="JZP1" s="289"/>
      <c r="JZQ1" s="289"/>
      <c r="JZR1" s="289"/>
      <c r="JZS1" s="289"/>
      <c r="JZT1" s="289"/>
      <c r="JZU1" s="289"/>
      <c r="JZV1" s="289"/>
      <c r="JZW1" s="289"/>
      <c r="JZX1" s="289"/>
      <c r="JZY1" s="289"/>
      <c r="JZZ1" s="289"/>
      <c r="KAA1" s="289"/>
      <c r="KAB1" s="289"/>
      <c r="KAC1" s="289"/>
      <c r="KAD1" s="289"/>
      <c r="KAE1" s="289"/>
      <c r="KAF1" s="289"/>
      <c r="KAG1" s="289"/>
      <c r="KAH1" s="289"/>
      <c r="KAI1" s="289"/>
      <c r="KAJ1" s="289"/>
      <c r="KAK1" s="289"/>
      <c r="KAL1" s="289"/>
      <c r="KAM1" s="289"/>
      <c r="KAN1" s="289"/>
      <c r="KAO1" s="289"/>
      <c r="KAP1" s="289"/>
      <c r="KAQ1" s="289"/>
      <c r="KAR1" s="289"/>
      <c r="KAS1" s="289"/>
      <c r="KAT1" s="289"/>
      <c r="KAU1" s="289"/>
      <c r="KAV1" s="289"/>
      <c r="KAW1" s="289"/>
      <c r="KAX1" s="289"/>
      <c r="KAY1" s="289"/>
      <c r="KAZ1" s="289"/>
      <c r="KBA1" s="289"/>
      <c r="KBB1" s="289"/>
      <c r="KBC1" s="289"/>
      <c r="KBD1" s="289"/>
      <c r="KBE1" s="289"/>
      <c r="KBF1" s="289"/>
      <c r="KBG1" s="289"/>
      <c r="KBH1" s="289"/>
      <c r="KBI1" s="289"/>
      <c r="KBJ1" s="289"/>
      <c r="KBK1" s="289"/>
      <c r="KBL1" s="289"/>
      <c r="KBM1" s="289"/>
      <c r="KBN1" s="289"/>
      <c r="KBO1" s="289"/>
      <c r="KBP1" s="289"/>
      <c r="KBQ1" s="289"/>
      <c r="KBR1" s="289"/>
      <c r="KBS1" s="289"/>
      <c r="KBT1" s="289"/>
      <c r="KBU1" s="289"/>
      <c r="KBV1" s="289"/>
      <c r="KBW1" s="289"/>
      <c r="KBX1" s="289"/>
      <c r="KBY1" s="289"/>
      <c r="KBZ1" s="289"/>
      <c r="KCA1" s="289"/>
      <c r="KCB1" s="289"/>
      <c r="KCC1" s="289"/>
      <c r="KCD1" s="289"/>
      <c r="KCE1" s="289"/>
      <c r="KCF1" s="289"/>
      <c r="KCG1" s="289"/>
      <c r="KCH1" s="289"/>
      <c r="KCI1" s="289"/>
      <c r="KCJ1" s="289"/>
      <c r="KCK1" s="289"/>
      <c r="KCL1" s="289"/>
      <c r="KCM1" s="289"/>
      <c r="KCN1" s="289"/>
      <c r="KCO1" s="289"/>
      <c r="KCP1" s="289"/>
      <c r="KCQ1" s="289"/>
      <c r="KCR1" s="289"/>
      <c r="KCS1" s="289"/>
      <c r="KCT1" s="289"/>
      <c r="KCU1" s="289"/>
      <c r="KCV1" s="289"/>
      <c r="KCW1" s="289"/>
      <c r="KCX1" s="289"/>
      <c r="KCY1" s="289"/>
      <c r="KCZ1" s="289"/>
      <c r="KDA1" s="289"/>
      <c r="KDB1" s="289"/>
      <c r="KDC1" s="289"/>
      <c r="KDD1" s="289"/>
      <c r="KDE1" s="289"/>
      <c r="KDF1" s="289"/>
      <c r="KDG1" s="289"/>
      <c r="KDH1" s="289"/>
      <c r="KDI1" s="289"/>
      <c r="KDJ1" s="289"/>
      <c r="KDK1" s="289"/>
      <c r="KDL1" s="289"/>
      <c r="KDM1" s="289"/>
      <c r="KDN1" s="289"/>
      <c r="KDO1" s="289"/>
      <c r="KDP1" s="289"/>
      <c r="KDQ1" s="289"/>
      <c r="KDR1" s="289"/>
      <c r="KDS1" s="289"/>
      <c r="KDT1" s="289"/>
      <c r="KDU1" s="289"/>
      <c r="KDV1" s="289"/>
      <c r="KDW1" s="289"/>
      <c r="KDX1" s="289"/>
      <c r="KDY1" s="289"/>
      <c r="KDZ1" s="289"/>
      <c r="KEA1" s="289"/>
      <c r="KEB1" s="289"/>
      <c r="KEC1" s="289"/>
      <c r="KED1" s="289"/>
      <c r="KEE1" s="289"/>
      <c r="KEF1" s="289"/>
      <c r="KEG1" s="289"/>
      <c r="KEH1" s="289"/>
      <c r="KEI1" s="289"/>
      <c r="KEJ1" s="289"/>
      <c r="KEK1" s="289"/>
      <c r="KEL1" s="289"/>
      <c r="KEM1" s="289"/>
      <c r="KEN1" s="289"/>
      <c r="KEO1" s="289"/>
      <c r="KEP1" s="289"/>
      <c r="KEQ1" s="289"/>
      <c r="KER1" s="289"/>
      <c r="KES1" s="289"/>
      <c r="KET1" s="289"/>
      <c r="KEU1" s="289"/>
      <c r="KEV1" s="289"/>
      <c r="KEW1" s="289"/>
      <c r="KEX1" s="289"/>
      <c r="KEY1" s="289"/>
      <c r="KEZ1" s="289"/>
      <c r="KFA1" s="289"/>
      <c r="KFB1" s="289"/>
      <c r="KFC1" s="289"/>
      <c r="KFD1" s="289"/>
      <c r="KFE1" s="289"/>
      <c r="KFF1" s="289"/>
      <c r="KFG1" s="289"/>
      <c r="KFH1" s="289"/>
      <c r="KFI1" s="289"/>
      <c r="KFJ1" s="289"/>
      <c r="KFK1" s="289"/>
      <c r="KFL1" s="289"/>
      <c r="KFM1" s="289"/>
      <c r="KFN1" s="289"/>
      <c r="KFO1" s="289"/>
      <c r="KFP1" s="289"/>
      <c r="KFQ1" s="289"/>
      <c r="KFR1" s="289"/>
      <c r="KFS1" s="289"/>
      <c r="KFT1" s="289"/>
      <c r="KFU1" s="289"/>
      <c r="KFV1" s="289"/>
      <c r="KFW1" s="289"/>
      <c r="KFX1" s="289"/>
      <c r="KFY1" s="289"/>
      <c r="KFZ1" s="289"/>
      <c r="KGA1" s="289"/>
      <c r="KGB1" s="289"/>
      <c r="KGC1" s="289"/>
      <c r="KGD1" s="289"/>
      <c r="KGE1" s="289"/>
      <c r="KGF1" s="289"/>
      <c r="KGG1" s="289"/>
      <c r="KGH1" s="289"/>
      <c r="KGI1" s="289"/>
      <c r="KGJ1" s="289"/>
      <c r="KGK1" s="289"/>
      <c r="KGL1" s="289"/>
      <c r="KGM1" s="289"/>
      <c r="KGN1" s="289"/>
      <c r="KGO1" s="289"/>
      <c r="KGP1" s="289"/>
      <c r="KGQ1" s="289"/>
      <c r="KGR1" s="289"/>
      <c r="KGS1" s="289"/>
      <c r="KGT1" s="289"/>
      <c r="KGU1" s="289"/>
      <c r="KGV1" s="289"/>
      <c r="KGW1" s="289"/>
      <c r="KGX1" s="289"/>
      <c r="KGY1" s="289"/>
      <c r="KGZ1" s="289"/>
      <c r="KHA1" s="289"/>
      <c r="KHB1" s="289"/>
      <c r="KHC1" s="289"/>
      <c r="KHD1" s="289"/>
      <c r="KHE1" s="289"/>
      <c r="KHF1" s="289"/>
      <c r="KHG1" s="289"/>
      <c r="KHH1" s="289"/>
      <c r="KHI1" s="289"/>
      <c r="KHJ1" s="289"/>
      <c r="KHK1" s="289"/>
      <c r="KHL1" s="289"/>
      <c r="KHM1" s="289"/>
      <c r="KHN1" s="289"/>
      <c r="KHO1" s="289"/>
      <c r="KHP1" s="289"/>
      <c r="KHQ1" s="289"/>
      <c r="KHR1" s="289"/>
      <c r="KHS1" s="289"/>
      <c r="KHT1" s="289"/>
      <c r="KHU1" s="289"/>
      <c r="KHV1" s="289"/>
      <c r="KHW1" s="289"/>
      <c r="KHX1" s="289"/>
      <c r="KHY1" s="289"/>
      <c r="KHZ1" s="289"/>
      <c r="KIA1" s="289"/>
      <c r="KIB1" s="289"/>
      <c r="KIC1" s="289"/>
      <c r="KID1" s="289"/>
      <c r="KIE1" s="289"/>
      <c r="KIF1" s="289"/>
      <c r="KIG1" s="289"/>
      <c r="KIH1" s="289"/>
      <c r="KII1" s="289"/>
      <c r="KIJ1" s="289"/>
      <c r="KIK1" s="289"/>
      <c r="KIL1" s="289"/>
      <c r="KIM1" s="289"/>
      <c r="KIN1" s="289"/>
      <c r="KIO1" s="289"/>
      <c r="KIP1" s="289"/>
      <c r="KIQ1" s="289"/>
      <c r="KIR1" s="289"/>
      <c r="KIS1" s="289"/>
      <c r="KIT1" s="289"/>
      <c r="KIU1" s="289"/>
      <c r="KIV1" s="289"/>
      <c r="KIW1" s="289"/>
      <c r="KIX1" s="289"/>
      <c r="KIY1" s="289"/>
      <c r="KIZ1" s="289"/>
      <c r="KJA1" s="289"/>
      <c r="KJB1" s="289"/>
      <c r="KJC1" s="289"/>
      <c r="KJD1" s="289"/>
      <c r="KJE1" s="289"/>
      <c r="KJF1" s="289"/>
      <c r="KJG1" s="289"/>
      <c r="KJH1" s="289"/>
      <c r="KJI1" s="289"/>
      <c r="KJJ1" s="289"/>
      <c r="KJK1" s="289"/>
      <c r="KJL1" s="289"/>
      <c r="KJM1" s="289"/>
      <c r="KJN1" s="289"/>
      <c r="KJO1" s="289"/>
      <c r="KJP1" s="289"/>
      <c r="KJQ1" s="289"/>
      <c r="KJR1" s="289"/>
      <c r="KJS1" s="289"/>
      <c r="KJT1" s="289"/>
      <c r="KJU1" s="289"/>
      <c r="KJV1" s="289"/>
      <c r="KJW1" s="289"/>
      <c r="KJX1" s="289"/>
      <c r="KJY1" s="289"/>
      <c r="KJZ1" s="289"/>
      <c r="KKA1" s="289"/>
      <c r="KKB1" s="289"/>
      <c r="KKC1" s="289"/>
      <c r="KKD1" s="289"/>
      <c r="KKE1" s="289"/>
      <c r="KKF1" s="289"/>
      <c r="KKG1" s="289"/>
      <c r="KKH1" s="289"/>
      <c r="KKI1" s="289"/>
      <c r="KKJ1" s="289"/>
      <c r="KKK1" s="289"/>
      <c r="KKL1" s="289"/>
      <c r="KKM1" s="289"/>
      <c r="KKN1" s="289"/>
      <c r="KKO1" s="289"/>
      <c r="KKP1" s="289"/>
      <c r="KKQ1" s="289"/>
      <c r="KKR1" s="289"/>
      <c r="KKS1" s="289"/>
      <c r="KKT1" s="289"/>
      <c r="KKU1" s="289"/>
      <c r="KKV1" s="289"/>
      <c r="KKW1" s="289"/>
      <c r="KKX1" s="289"/>
      <c r="KKY1" s="289"/>
      <c r="KKZ1" s="289"/>
      <c r="KLA1" s="289"/>
      <c r="KLB1" s="289"/>
      <c r="KLC1" s="289"/>
      <c r="KLD1" s="289"/>
      <c r="KLE1" s="289"/>
      <c r="KLF1" s="289"/>
      <c r="KLG1" s="289"/>
      <c r="KLH1" s="289"/>
      <c r="KLI1" s="289"/>
      <c r="KLJ1" s="289"/>
      <c r="KLK1" s="289"/>
      <c r="KLL1" s="289"/>
      <c r="KLM1" s="289"/>
      <c r="KLN1" s="289"/>
      <c r="KLO1" s="289"/>
      <c r="KLP1" s="289"/>
      <c r="KLQ1" s="289"/>
      <c r="KLR1" s="289"/>
      <c r="KLS1" s="289"/>
      <c r="KLT1" s="289"/>
      <c r="KLU1" s="289"/>
      <c r="KLV1" s="289"/>
      <c r="KLW1" s="289"/>
      <c r="KLX1" s="289"/>
      <c r="KLY1" s="289"/>
      <c r="KLZ1" s="289"/>
      <c r="KMA1" s="289"/>
      <c r="KMB1" s="289"/>
      <c r="KMC1" s="289"/>
      <c r="KMD1" s="289"/>
      <c r="KME1" s="289"/>
      <c r="KMF1" s="289"/>
      <c r="KMG1" s="289"/>
      <c r="KMH1" s="289"/>
      <c r="KMI1" s="289"/>
      <c r="KMJ1" s="289"/>
      <c r="KMK1" s="289"/>
      <c r="KML1" s="289"/>
      <c r="KMM1" s="289"/>
      <c r="KMN1" s="289"/>
      <c r="KMO1" s="289"/>
      <c r="KMP1" s="289"/>
      <c r="KMQ1" s="289"/>
      <c r="KMR1" s="289"/>
      <c r="KMS1" s="289"/>
      <c r="KMT1" s="289"/>
      <c r="KMU1" s="289"/>
      <c r="KMV1" s="289"/>
      <c r="KMW1" s="289"/>
      <c r="KMX1" s="289"/>
      <c r="KMY1" s="289"/>
      <c r="KMZ1" s="289"/>
      <c r="KNA1" s="289"/>
      <c r="KNB1" s="289"/>
      <c r="KNC1" s="289"/>
      <c r="KND1" s="289"/>
      <c r="KNE1" s="289"/>
      <c r="KNF1" s="289"/>
      <c r="KNG1" s="289"/>
      <c r="KNH1" s="289"/>
      <c r="KNI1" s="289"/>
      <c r="KNJ1" s="289"/>
      <c r="KNK1" s="289"/>
      <c r="KNL1" s="289"/>
      <c r="KNM1" s="289"/>
      <c r="KNN1" s="289"/>
      <c r="KNO1" s="289"/>
      <c r="KNP1" s="289"/>
      <c r="KNQ1" s="289"/>
      <c r="KNR1" s="289"/>
      <c r="KNS1" s="289"/>
      <c r="KNT1" s="289"/>
      <c r="KNU1" s="289"/>
      <c r="KNV1" s="289"/>
      <c r="KNW1" s="289"/>
      <c r="KNX1" s="289"/>
      <c r="KNY1" s="289"/>
      <c r="KNZ1" s="289"/>
      <c r="KOA1" s="289"/>
      <c r="KOB1" s="289"/>
      <c r="KOC1" s="289"/>
      <c r="KOD1" s="289"/>
      <c r="KOE1" s="289"/>
      <c r="KOF1" s="289"/>
      <c r="KOG1" s="289"/>
      <c r="KOH1" s="289"/>
      <c r="KOI1" s="289"/>
      <c r="KOJ1" s="289"/>
      <c r="KOK1" s="289"/>
      <c r="KOL1" s="289"/>
      <c r="KOM1" s="289"/>
      <c r="KON1" s="289"/>
      <c r="KOO1" s="289"/>
      <c r="KOP1" s="289"/>
      <c r="KOQ1" s="289"/>
      <c r="KOR1" s="289"/>
      <c r="KOS1" s="289"/>
      <c r="KOT1" s="289"/>
      <c r="KOU1" s="289"/>
      <c r="KOV1" s="289"/>
      <c r="KOW1" s="289"/>
      <c r="KOX1" s="289"/>
      <c r="KOY1" s="289"/>
      <c r="KOZ1" s="289"/>
      <c r="KPA1" s="289"/>
      <c r="KPB1" s="289"/>
      <c r="KPC1" s="289"/>
      <c r="KPD1" s="289"/>
      <c r="KPE1" s="289"/>
      <c r="KPF1" s="289"/>
      <c r="KPG1" s="289"/>
      <c r="KPH1" s="289"/>
      <c r="KPI1" s="289"/>
      <c r="KPJ1" s="289"/>
      <c r="KPK1" s="289"/>
      <c r="KPL1" s="289"/>
      <c r="KPM1" s="289"/>
      <c r="KPN1" s="289"/>
      <c r="KPO1" s="289"/>
      <c r="KPP1" s="289"/>
      <c r="KPQ1" s="289"/>
      <c r="KPR1" s="289"/>
      <c r="KPS1" s="289"/>
      <c r="KPT1" s="289"/>
      <c r="KPU1" s="289"/>
      <c r="KPV1" s="289"/>
      <c r="KPW1" s="289"/>
      <c r="KPX1" s="289"/>
      <c r="KPY1" s="289"/>
      <c r="KPZ1" s="289"/>
      <c r="KQA1" s="289"/>
      <c r="KQB1" s="289"/>
      <c r="KQC1" s="289"/>
      <c r="KQD1" s="289"/>
      <c r="KQE1" s="289"/>
      <c r="KQF1" s="289"/>
      <c r="KQG1" s="289"/>
      <c r="KQH1" s="289"/>
      <c r="KQI1" s="289"/>
      <c r="KQJ1" s="289"/>
      <c r="KQK1" s="289"/>
      <c r="KQL1" s="289"/>
      <c r="KQM1" s="289"/>
      <c r="KQN1" s="289"/>
      <c r="KQO1" s="289"/>
      <c r="KQP1" s="289"/>
      <c r="KQQ1" s="289"/>
      <c r="KQR1" s="289"/>
      <c r="KQS1" s="289"/>
      <c r="KQT1" s="289"/>
      <c r="KQU1" s="289"/>
      <c r="KQV1" s="289"/>
      <c r="KQW1" s="289"/>
      <c r="KQX1" s="289"/>
      <c r="KQY1" s="289"/>
      <c r="KQZ1" s="289"/>
      <c r="KRA1" s="289"/>
      <c r="KRB1" s="289"/>
      <c r="KRC1" s="289"/>
      <c r="KRD1" s="289"/>
      <c r="KRE1" s="289"/>
      <c r="KRF1" s="289"/>
      <c r="KRG1" s="289"/>
      <c r="KRH1" s="289"/>
      <c r="KRI1" s="289"/>
      <c r="KRJ1" s="289"/>
      <c r="KRK1" s="289"/>
      <c r="KRL1" s="289"/>
      <c r="KRM1" s="289"/>
      <c r="KRN1" s="289"/>
      <c r="KRO1" s="289"/>
      <c r="KRP1" s="289"/>
      <c r="KRQ1" s="289"/>
      <c r="KRR1" s="289"/>
      <c r="KRS1" s="289"/>
      <c r="KRT1" s="289"/>
      <c r="KRU1" s="289"/>
      <c r="KRV1" s="289"/>
      <c r="KRW1" s="289"/>
      <c r="KRX1" s="289"/>
      <c r="KRY1" s="289"/>
      <c r="KRZ1" s="289"/>
      <c r="KSA1" s="289"/>
      <c r="KSB1" s="289"/>
      <c r="KSC1" s="289"/>
      <c r="KSD1" s="289"/>
      <c r="KSE1" s="289"/>
      <c r="KSF1" s="289"/>
      <c r="KSG1" s="289"/>
      <c r="KSH1" s="289"/>
      <c r="KSI1" s="289"/>
      <c r="KSJ1" s="289"/>
      <c r="KSK1" s="289"/>
      <c r="KSL1" s="289"/>
      <c r="KSM1" s="289"/>
      <c r="KSN1" s="289"/>
      <c r="KSO1" s="289"/>
      <c r="KSP1" s="289"/>
      <c r="KSQ1" s="289"/>
      <c r="KSR1" s="289"/>
      <c r="KSS1" s="289"/>
      <c r="KST1" s="289"/>
      <c r="KSU1" s="289"/>
      <c r="KSV1" s="289"/>
      <c r="KSW1" s="289"/>
      <c r="KSX1" s="289"/>
      <c r="KSY1" s="289"/>
      <c r="KSZ1" s="289"/>
      <c r="KTA1" s="289"/>
      <c r="KTB1" s="289"/>
      <c r="KTC1" s="289"/>
      <c r="KTD1" s="289"/>
      <c r="KTE1" s="289"/>
      <c r="KTF1" s="289"/>
      <c r="KTG1" s="289"/>
      <c r="KTH1" s="289"/>
      <c r="KTI1" s="289"/>
      <c r="KTJ1" s="289"/>
      <c r="KTK1" s="289"/>
      <c r="KTL1" s="289"/>
      <c r="KTM1" s="289"/>
      <c r="KTN1" s="289"/>
      <c r="KTO1" s="289"/>
      <c r="KTP1" s="289"/>
      <c r="KTQ1" s="289"/>
      <c r="KTR1" s="289"/>
      <c r="KTS1" s="289"/>
      <c r="KTT1" s="289"/>
      <c r="KTU1" s="289"/>
      <c r="KTV1" s="289"/>
      <c r="KTW1" s="289"/>
      <c r="KTX1" s="289"/>
      <c r="KTY1" s="289"/>
      <c r="KTZ1" s="289"/>
      <c r="KUA1" s="289"/>
      <c r="KUB1" s="289"/>
      <c r="KUC1" s="289"/>
      <c r="KUD1" s="289"/>
      <c r="KUE1" s="289"/>
      <c r="KUF1" s="289"/>
      <c r="KUG1" s="289"/>
      <c r="KUH1" s="289"/>
      <c r="KUI1" s="289"/>
      <c r="KUJ1" s="289"/>
      <c r="KUK1" s="289"/>
      <c r="KUL1" s="289"/>
      <c r="KUM1" s="289"/>
      <c r="KUN1" s="289"/>
      <c r="KUO1" s="289"/>
      <c r="KUP1" s="289"/>
      <c r="KUQ1" s="289"/>
      <c r="KUR1" s="289"/>
      <c r="KUS1" s="289"/>
      <c r="KUT1" s="289"/>
      <c r="KUU1" s="289"/>
      <c r="KUV1" s="289"/>
      <c r="KUW1" s="289"/>
      <c r="KUX1" s="289"/>
      <c r="KUY1" s="289"/>
      <c r="KUZ1" s="289"/>
      <c r="KVA1" s="289"/>
      <c r="KVB1" s="289"/>
      <c r="KVC1" s="289"/>
      <c r="KVD1" s="289"/>
      <c r="KVE1" s="289"/>
      <c r="KVF1" s="289"/>
      <c r="KVG1" s="289"/>
      <c r="KVH1" s="289"/>
      <c r="KVI1" s="289"/>
      <c r="KVJ1" s="289"/>
      <c r="KVK1" s="289"/>
      <c r="KVL1" s="289"/>
      <c r="KVM1" s="289"/>
      <c r="KVN1" s="289"/>
      <c r="KVO1" s="289"/>
      <c r="KVP1" s="289"/>
      <c r="KVQ1" s="289"/>
      <c r="KVR1" s="289"/>
      <c r="KVS1" s="289"/>
      <c r="KVT1" s="289"/>
      <c r="KVU1" s="289"/>
      <c r="KVV1" s="289"/>
      <c r="KVW1" s="289"/>
      <c r="KVX1" s="289"/>
      <c r="KVY1" s="289"/>
      <c r="KVZ1" s="289"/>
      <c r="KWA1" s="289"/>
      <c r="KWB1" s="289"/>
      <c r="KWC1" s="289"/>
      <c r="KWD1" s="289"/>
      <c r="KWE1" s="289"/>
      <c r="KWF1" s="289"/>
      <c r="KWG1" s="289"/>
      <c r="KWH1" s="289"/>
      <c r="KWI1" s="289"/>
      <c r="KWJ1" s="289"/>
      <c r="KWK1" s="289"/>
      <c r="KWL1" s="289"/>
      <c r="KWM1" s="289"/>
      <c r="KWN1" s="289"/>
      <c r="KWO1" s="289"/>
      <c r="KWP1" s="289"/>
      <c r="KWQ1" s="289"/>
      <c r="KWR1" s="289"/>
      <c r="KWS1" s="289"/>
      <c r="KWT1" s="289"/>
      <c r="KWU1" s="289"/>
      <c r="KWV1" s="289"/>
      <c r="KWW1" s="289"/>
      <c r="KWX1" s="289"/>
      <c r="KWY1" s="289"/>
      <c r="KWZ1" s="289"/>
      <c r="KXA1" s="289"/>
      <c r="KXB1" s="289"/>
      <c r="KXC1" s="289"/>
      <c r="KXD1" s="289"/>
      <c r="KXE1" s="289"/>
      <c r="KXF1" s="289"/>
      <c r="KXG1" s="289"/>
      <c r="KXH1" s="289"/>
      <c r="KXI1" s="289"/>
      <c r="KXJ1" s="289"/>
      <c r="KXK1" s="289"/>
      <c r="KXL1" s="289"/>
      <c r="KXM1" s="289"/>
      <c r="KXN1" s="289"/>
      <c r="KXO1" s="289"/>
      <c r="KXP1" s="289"/>
      <c r="KXQ1" s="289"/>
      <c r="KXR1" s="289"/>
      <c r="KXS1" s="289"/>
      <c r="KXT1" s="289"/>
      <c r="KXU1" s="289"/>
      <c r="KXV1" s="289"/>
      <c r="KXW1" s="289"/>
      <c r="KXX1" s="289"/>
      <c r="KXY1" s="289"/>
      <c r="KXZ1" s="289"/>
      <c r="KYA1" s="289"/>
      <c r="KYB1" s="289"/>
      <c r="KYC1" s="289"/>
      <c r="KYD1" s="289"/>
      <c r="KYE1" s="289"/>
      <c r="KYF1" s="289"/>
      <c r="KYG1" s="289"/>
      <c r="KYH1" s="289"/>
      <c r="KYI1" s="289"/>
      <c r="KYJ1" s="289"/>
      <c r="KYK1" s="289"/>
      <c r="KYL1" s="289"/>
      <c r="KYM1" s="289"/>
      <c r="KYN1" s="289"/>
      <c r="KYO1" s="289"/>
      <c r="KYP1" s="289"/>
      <c r="KYQ1" s="289"/>
      <c r="KYR1" s="289"/>
      <c r="KYS1" s="289"/>
      <c r="KYT1" s="289"/>
      <c r="KYU1" s="289"/>
      <c r="KYV1" s="289"/>
      <c r="KYW1" s="289"/>
      <c r="KYX1" s="289"/>
      <c r="KYY1" s="289"/>
      <c r="KYZ1" s="289"/>
      <c r="KZA1" s="289"/>
      <c r="KZB1" s="289"/>
      <c r="KZC1" s="289"/>
      <c r="KZD1" s="289"/>
      <c r="KZE1" s="289"/>
      <c r="KZF1" s="289"/>
      <c r="KZG1" s="289"/>
      <c r="KZH1" s="289"/>
      <c r="KZI1" s="289"/>
      <c r="KZJ1" s="289"/>
      <c r="KZK1" s="289"/>
      <c r="KZL1" s="289"/>
      <c r="KZM1" s="289"/>
      <c r="KZN1" s="289"/>
      <c r="KZO1" s="289"/>
      <c r="KZP1" s="289"/>
      <c r="KZQ1" s="289"/>
      <c r="KZR1" s="289"/>
      <c r="KZS1" s="289"/>
      <c r="KZT1" s="289"/>
      <c r="KZU1" s="289"/>
      <c r="KZV1" s="289"/>
      <c r="KZW1" s="289"/>
      <c r="KZX1" s="289"/>
      <c r="KZY1" s="289"/>
      <c r="KZZ1" s="289"/>
      <c r="LAA1" s="289"/>
      <c r="LAB1" s="289"/>
      <c r="LAC1" s="289"/>
      <c r="LAD1" s="289"/>
      <c r="LAE1" s="289"/>
      <c r="LAF1" s="289"/>
      <c r="LAG1" s="289"/>
      <c r="LAH1" s="289"/>
      <c r="LAI1" s="289"/>
      <c r="LAJ1" s="289"/>
      <c r="LAK1" s="289"/>
      <c r="LAL1" s="289"/>
      <c r="LAM1" s="289"/>
      <c r="LAN1" s="289"/>
      <c r="LAO1" s="289"/>
      <c r="LAP1" s="289"/>
      <c r="LAQ1" s="289"/>
      <c r="LAR1" s="289"/>
      <c r="LAS1" s="289"/>
      <c r="LAT1" s="289"/>
      <c r="LAU1" s="289"/>
      <c r="LAV1" s="289"/>
      <c r="LAW1" s="289"/>
      <c r="LAX1" s="289"/>
      <c r="LAY1" s="289"/>
      <c r="LAZ1" s="289"/>
      <c r="LBA1" s="289"/>
      <c r="LBB1" s="289"/>
      <c r="LBC1" s="289"/>
      <c r="LBD1" s="289"/>
      <c r="LBE1" s="289"/>
      <c r="LBF1" s="289"/>
      <c r="LBG1" s="289"/>
      <c r="LBH1" s="289"/>
      <c r="LBI1" s="289"/>
      <c r="LBJ1" s="289"/>
      <c r="LBK1" s="289"/>
      <c r="LBL1" s="289"/>
      <c r="LBM1" s="289"/>
      <c r="LBN1" s="289"/>
      <c r="LBO1" s="289"/>
      <c r="LBP1" s="289"/>
      <c r="LBQ1" s="289"/>
      <c r="LBR1" s="289"/>
      <c r="LBS1" s="289"/>
      <c r="LBT1" s="289"/>
      <c r="LBU1" s="289"/>
      <c r="LBV1" s="289"/>
      <c r="LBW1" s="289"/>
      <c r="LBX1" s="289"/>
      <c r="LBY1" s="289"/>
      <c r="LBZ1" s="289"/>
      <c r="LCA1" s="289"/>
      <c r="LCB1" s="289"/>
      <c r="LCC1" s="289"/>
      <c r="LCD1" s="289"/>
      <c r="LCE1" s="289"/>
      <c r="LCF1" s="289"/>
      <c r="LCG1" s="289"/>
      <c r="LCH1" s="289"/>
      <c r="LCI1" s="289"/>
      <c r="LCJ1" s="289"/>
      <c r="LCK1" s="289"/>
      <c r="LCL1" s="289"/>
      <c r="LCM1" s="289"/>
      <c r="LCN1" s="289"/>
      <c r="LCO1" s="289"/>
      <c r="LCP1" s="289"/>
      <c r="LCQ1" s="289"/>
      <c r="LCR1" s="289"/>
      <c r="LCS1" s="289"/>
      <c r="LCT1" s="289"/>
      <c r="LCU1" s="289"/>
      <c r="LCV1" s="289"/>
      <c r="LCW1" s="289"/>
      <c r="LCX1" s="289"/>
      <c r="LCY1" s="289"/>
      <c r="LCZ1" s="289"/>
      <c r="LDA1" s="289"/>
      <c r="LDB1" s="289"/>
      <c r="LDC1" s="289"/>
      <c r="LDD1" s="289"/>
      <c r="LDE1" s="289"/>
      <c r="LDF1" s="289"/>
      <c r="LDG1" s="289"/>
      <c r="LDH1" s="289"/>
      <c r="LDI1" s="289"/>
      <c r="LDJ1" s="289"/>
      <c r="LDK1" s="289"/>
      <c r="LDL1" s="289"/>
      <c r="LDM1" s="289"/>
      <c r="LDN1" s="289"/>
      <c r="LDO1" s="289"/>
      <c r="LDP1" s="289"/>
      <c r="LDQ1" s="289"/>
      <c r="LDR1" s="289"/>
      <c r="LDS1" s="289"/>
      <c r="LDT1" s="289"/>
      <c r="LDU1" s="289"/>
      <c r="LDV1" s="289"/>
      <c r="LDW1" s="289"/>
      <c r="LDX1" s="289"/>
      <c r="LDY1" s="289"/>
      <c r="LDZ1" s="289"/>
      <c r="LEA1" s="289"/>
      <c r="LEB1" s="289"/>
      <c r="LEC1" s="289"/>
      <c r="LED1" s="289"/>
      <c r="LEE1" s="289"/>
      <c r="LEF1" s="289"/>
      <c r="LEG1" s="289"/>
      <c r="LEH1" s="289"/>
      <c r="LEI1" s="289"/>
      <c r="LEJ1" s="289"/>
      <c r="LEK1" s="289"/>
      <c r="LEL1" s="289"/>
      <c r="LEM1" s="289"/>
      <c r="LEN1" s="289"/>
      <c r="LEO1" s="289"/>
      <c r="LEP1" s="289"/>
      <c r="LEQ1" s="289"/>
      <c r="LER1" s="289"/>
      <c r="LES1" s="289"/>
      <c r="LET1" s="289"/>
      <c r="LEU1" s="289"/>
      <c r="LEV1" s="289"/>
      <c r="LEW1" s="289"/>
      <c r="LEX1" s="289"/>
      <c r="LEY1" s="289"/>
      <c r="LEZ1" s="289"/>
      <c r="LFA1" s="289"/>
      <c r="LFB1" s="289"/>
      <c r="LFC1" s="289"/>
      <c r="LFD1" s="289"/>
      <c r="LFE1" s="289"/>
      <c r="LFF1" s="289"/>
      <c r="LFG1" s="289"/>
      <c r="LFH1" s="289"/>
      <c r="LFI1" s="289"/>
      <c r="LFJ1" s="289"/>
      <c r="LFK1" s="289"/>
      <c r="LFL1" s="289"/>
      <c r="LFM1" s="289"/>
      <c r="LFN1" s="289"/>
      <c r="LFO1" s="289"/>
      <c r="LFP1" s="289"/>
      <c r="LFQ1" s="289"/>
      <c r="LFR1" s="289"/>
      <c r="LFS1" s="289"/>
      <c r="LFT1" s="289"/>
      <c r="LFU1" s="289"/>
      <c r="LFV1" s="289"/>
      <c r="LFW1" s="289"/>
      <c r="LFX1" s="289"/>
      <c r="LFY1" s="289"/>
      <c r="LFZ1" s="289"/>
      <c r="LGA1" s="289"/>
      <c r="LGB1" s="289"/>
      <c r="LGC1" s="289"/>
      <c r="LGD1" s="289"/>
      <c r="LGE1" s="289"/>
      <c r="LGF1" s="289"/>
      <c r="LGG1" s="289"/>
      <c r="LGH1" s="289"/>
      <c r="LGI1" s="289"/>
      <c r="LGJ1" s="289"/>
      <c r="LGK1" s="289"/>
      <c r="LGL1" s="289"/>
      <c r="LGM1" s="289"/>
      <c r="LGN1" s="289"/>
      <c r="LGO1" s="289"/>
      <c r="LGP1" s="289"/>
      <c r="LGQ1" s="289"/>
      <c r="LGR1" s="289"/>
      <c r="LGS1" s="289"/>
      <c r="LGT1" s="289"/>
      <c r="LGU1" s="289"/>
      <c r="LGV1" s="289"/>
      <c r="LGW1" s="289"/>
      <c r="LGX1" s="289"/>
      <c r="LGY1" s="289"/>
      <c r="LGZ1" s="289"/>
      <c r="LHA1" s="289"/>
      <c r="LHB1" s="289"/>
      <c r="LHC1" s="289"/>
      <c r="LHD1" s="289"/>
      <c r="LHE1" s="289"/>
      <c r="LHF1" s="289"/>
      <c r="LHG1" s="289"/>
      <c r="LHH1" s="289"/>
      <c r="LHI1" s="289"/>
      <c r="LHJ1" s="289"/>
      <c r="LHK1" s="289"/>
      <c r="LHL1" s="289"/>
      <c r="LHM1" s="289"/>
      <c r="LHN1" s="289"/>
      <c r="LHO1" s="289"/>
      <c r="LHP1" s="289"/>
      <c r="LHQ1" s="289"/>
      <c r="LHR1" s="289"/>
      <c r="LHS1" s="289"/>
      <c r="LHT1" s="289"/>
      <c r="LHU1" s="289"/>
      <c r="LHV1" s="289"/>
      <c r="LHW1" s="289"/>
      <c r="LHX1" s="289"/>
      <c r="LHY1" s="289"/>
      <c r="LHZ1" s="289"/>
      <c r="LIA1" s="289"/>
      <c r="LIB1" s="289"/>
      <c r="LIC1" s="289"/>
      <c r="LID1" s="289"/>
      <c r="LIE1" s="289"/>
      <c r="LIF1" s="289"/>
      <c r="LIG1" s="289"/>
      <c r="LIH1" s="289"/>
      <c r="LII1" s="289"/>
      <c r="LIJ1" s="289"/>
      <c r="LIK1" s="289"/>
      <c r="LIL1" s="289"/>
      <c r="LIM1" s="289"/>
      <c r="LIN1" s="289"/>
      <c r="LIO1" s="289"/>
      <c r="LIP1" s="289"/>
      <c r="LIQ1" s="289"/>
      <c r="LIR1" s="289"/>
      <c r="LIS1" s="289"/>
      <c r="LIT1" s="289"/>
      <c r="LIU1" s="289"/>
      <c r="LIV1" s="289"/>
      <c r="LIW1" s="289"/>
      <c r="LIX1" s="289"/>
      <c r="LIY1" s="289"/>
      <c r="LIZ1" s="289"/>
      <c r="LJA1" s="289"/>
      <c r="LJB1" s="289"/>
      <c r="LJC1" s="289"/>
      <c r="LJD1" s="289"/>
      <c r="LJE1" s="289"/>
      <c r="LJF1" s="289"/>
      <c r="LJG1" s="289"/>
      <c r="LJH1" s="289"/>
      <c r="LJI1" s="289"/>
      <c r="LJJ1" s="289"/>
      <c r="LJK1" s="289"/>
      <c r="LJL1" s="289"/>
      <c r="LJM1" s="289"/>
      <c r="LJN1" s="289"/>
      <c r="LJO1" s="289"/>
      <c r="LJP1" s="289"/>
      <c r="LJQ1" s="289"/>
      <c r="LJR1" s="289"/>
      <c r="LJS1" s="289"/>
      <c r="LJT1" s="289"/>
      <c r="LJU1" s="289"/>
      <c r="LJV1" s="289"/>
      <c r="LJW1" s="289"/>
      <c r="LJX1" s="289"/>
      <c r="LJY1" s="289"/>
      <c r="LJZ1" s="289"/>
      <c r="LKA1" s="289"/>
      <c r="LKB1" s="289"/>
      <c r="LKC1" s="289"/>
      <c r="LKD1" s="289"/>
      <c r="LKE1" s="289"/>
      <c r="LKF1" s="289"/>
      <c r="LKG1" s="289"/>
      <c r="LKH1" s="289"/>
      <c r="LKI1" s="289"/>
      <c r="LKJ1" s="289"/>
      <c r="LKK1" s="289"/>
      <c r="LKL1" s="289"/>
      <c r="LKM1" s="289"/>
      <c r="LKN1" s="289"/>
      <c r="LKO1" s="289"/>
      <c r="LKP1" s="289"/>
      <c r="LKQ1" s="289"/>
      <c r="LKR1" s="289"/>
      <c r="LKS1" s="289"/>
      <c r="LKT1" s="289"/>
      <c r="LKU1" s="289"/>
      <c r="LKV1" s="289"/>
      <c r="LKW1" s="289"/>
      <c r="LKX1" s="289"/>
      <c r="LKY1" s="289"/>
      <c r="LKZ1" s="289"/>
      <c r="LLA1" s="289"/>
      <c r="LLB1" s="289"/>
      <c r="LLC1" s="289"/>
      <c r="LLD1" s="289"/>
      <c r="LLE1" s="289"/>
      <c r="LLF1" s="289"/>
      <c r="LLG1" s="289"/>
      <c r="LLH1" s="289"/>
      <c r="LLI1" s="289"/>
      <c r="LLJ1" s="289"/>
      <c r="LLK1" s="289"/>
      <c r="LLL1" s="289"/>
      <c r="LLM1" s="289"/>
      <c r="LLN1" s="289"/>
      <c r="LLO1" s="289"/>
      <c r="LLP1" s="289"/>
      <c r="LLQ1" s="289"/>
      <c r="LLR1" s="289"/>
      <c r="LLS1" s="289"/>
      <c r="LLT1" s="289"/>
      <c r="LLU1" s="289"/>
      <c r="LLV1" s="289"/>
      <c r="LLW1" s="289"/>
      <c r="LLX1" s="289"/>
      <c r="LLY1" s="289"/>
      <c r="LLZ1" s="289"/>
      <c r="LMA1" s="289"/>
      <c r="LMB1" s="289"/>
      <c r="LMC1" s="289"/>
      <c r="LMD1" s="289"/>
      <c r="LME1" s="289"/>
      <c r="LMF1" s="289"/>
      <c r="LMG1" s="289"/>
      <c r="LMH1" s="289"/>
      <c r="LMI1" s="289"/>
      <c r="LMJ1" s="289"/>
      <c r="LMK1" s="289"/>
      <c r="LML1" s="289"/>
      <c r="LMM1" s="289"/>
      <c r="LMN1" s="289"/>
      <c r="LMO1" s="289"/>
      <c r="LMP1" s="289"/>
      <c r="LMQ1" s="289"/>
      <c r="LMR1" s="289"/>
      <c r="LMS1" s="289"/>
      <c r="LMT1" s="289"/>
      <c r="LMU1" s="289"/>
      <c r="LMV1" s="289"/>
      <c r="LMW1" s="289"/>
      <c r="LMX1" s="289"/>
      <c r="LMY1" s="289"/>
      <c r="LMZ1" s="289"/>
      <c r="LNA1" s="289"/>
      <c r="LNB1" s="289"/>
      <c r="LNC1" s="289"/>
      <c r="LND1" s="289"/>
      <c r="LNE1" s="289"/>
      <c r="LNF1" s="289"/>
      <c r="LNG1" s="289"/>
      <c r="LNH1" s="289"/>
      <c r="LNI1" s="289"/>
      <c r="LNJ1" s="289"/>
      <c r="LNK1" s="289"/>
      <c r="LNL1" s="289"/>
      <c r="LNM1" s="289"/>
      <c r="LNN1" s="289"/>
      <c r="LNO1" s="289"/>
      <c r="LNP1" s="289"/>
      <c r="LNQ1" s="289"/>
      <c r="LNR1" s="289"/>
      <c r="LNS1" s="289"/>
      <c r="LNT1" s="289"/>
      <c r="LNU1" s="289"/>
      <c r="LNV1" s="289"/>
      <c r="LNW1" s="289"/>
      <c r="LNX1" s="289"/>
      <c r="LNY1" s="289"/>
      <c r="LNZ1" s="289"/>
      <c r="LOA1" s="289"/>
      <c r="LOB1" s="289"/>
      <c r="LOC1" s="289"/>
      <c r="LOD1" s="289"/>
      <c r="LOE1" s="289"/>
      <c r="LOF1" s="289"/>
      <c r="LOG1" s="289"/>
      <c r="LOH1" s="289"/>
      <c r="LOI1" s="289"/>
      <c r="LOJ1" s="289"/>
      <c r="LOK1" s="289"/>
      <c r="LOL1" s="289"/>
      <c r="LOM1" s="289"/>
      <c r="LON1" s="289"/>
      <c r="LOO1" s="289"/>
      <c r="LOP1" s="289"/>
      <c r="LOQ1" s="289"/>
      <c r="LOR1" s="289"/>
      <c r="LOS1" s="289"/>
      <c r="LOT1" s="289"/>
      <c r="LOU1" s="289"/>
      <c r="LOV1" s="289"/>
      <c r="LOW1" s="289"/>
      <c r="LOX1" s="289"/>
      <c r="LOY1" s="289"/>
      <c r="LOZ1" s="289"/>
      <c r="LPA1" s="289"/>
      <c r="LPB1" s="289"/>
      <c r="LPC1" s="289"/>
      <c r="LPD1" s="289"/>
      <c r="LPE1" s="289"/>
      <c r="LPF1" s="289"/>
      <c r="LPG1" s="289"/>
      <c r="LPH1" s="289"/>
      <c r="LPI1" s="289"/>
      <c r="LPJ1" s="289"/>
      <c r="LPK1" s="289"/>
      <c r="LPL1" s="289"/>
      <c r="LPM1" s="289"/>
      <c r="LPN1" s="289"/>
      <c r="LPO1" s="289"/>
      <c r="LPP1" s="289"/>
      <c r="LPQ1" s="289"/>
      <c r="LPR1" s="289"/>
      <c r="LPS1" s="289"/>
      <c r="LPT1" s="289"/>
      <c r="LPU1" s="289"/>
      <c r="LPV1" s="289"/>
      <c r="LPW1" s="289"/>
      <c r="LPX1" s="289"/>
      <c r="LPY1" s="289"/>
      <c r="LPZ1" s="289"/>
      <c r="LQA1" s="289"/>
      <c r="LQB1" s="289"/>
      <c r="LQC1" s="289"/>
      <c r="LQD1" s="289"/>
      <c r="LQE1" s="289"/>
      <c r="LQF1" s="289"/>
      <c r="LQG1" s="289"/>
      <c r="LQH1" s="289"/>
      <c r="LQI1" s="289"/>
      <c r="LQJ1" s="289"/>
      <c r="LQK1" s="289"/>
      <c r="LQL1" s="289"/>
      <c r="LQM1" s="289"/>
      <c r="LQN1" s="289"/>
      <c r="LQO1" s="289"/>
      <c r="LQP1" s="289"/>
      <c r="LQQ1" s="289"/>
      <c r="LQR1" s="289"/>
      <c r="LQS1" s="289"/>
      <c r="LQT1" s="289"/>
      <c r="LQU1" s="289"/>
      <c r="LQV1" s="289"/>
      <c r="LQW1" s="289"/>
      <c r="LQX1" s="289"/>
      <c r="LQY1" s="289"/>
      <c r="LQZ1" s="289"/>
      <c r="LRA1" s="289"/>
      <c r="LRB1" s="289"/>
      <c r="LRC1" s="289"/>
      <c r="LRD1" s="289"/>
      <c r="LRE1" s="289"/>
      <c r="LRF1" s="289"/>
      <c r="LRG1" s="289"/>
      <c r="LRH1" s="289"/>
      <c r="LRI1" s="289"/>
      <c r="LRJ1" s="289"/>
      <c r="LRK1" s="289"/>
      <c r="LRL1" s="289"/>
      <c r="LRM1" s="289"/>
      <c r="LRN1" s="289"/>
      <c r="LRO1" s="289"/>
      <c r="LRP1" s="289"/>
      <c r="LRQ1" s="289"/>
      <c r="LRR1" s="289"/>
      <c r="LRS1" s="289"/>
      <c r="LRT1" s="289"/>
      <c r="LRU1" s="289"/>
      <c r="LRV1" s="289"/>
      <c r="LRW1" s="289"/>
      <c r="LRX1" s="289"/>
      <c r="LRY1" s="289"/>
      <c r="LRZ1" s="289"/>
      <c r="LSA1" s="289"/>
      <c r="LSB1" s="289"/>
      <c r="LSC1" s="289"/>
      <c r="LSD1" s="289"/>
      <c r="LSE1" s="289"/>
      <c r="LSF1" s="289"/>
      <c r="LSG1" s="289"/>
      <c r="LSH1" s="289"/>
      <c r="LSI1" s="289"/>
      <c r="LSJ1" s="289"/>
      <c r="LSK1" s="289"/>
      <c r="LSL1" s="289"/>
      <c r="LSM1" s="289"/>
      <c r="LSN1" s="289"/>
      <c r="LSO1" s="289"/>
      <c r="LSP1" s="289"/>
      <c r="LSQ1" s="289"/>
      <c r="LSR1" s="289"/>
      <c r="LSS1" s="289"/>
      <c r="LST1" s="289"/>
      <c r="LSU1" s="289"/>
      <c r="LSV1" s="289"/>
      <c r="LSW1" s="289"/>
      <c r="LSX1" s="289"/>
      <c r="LSY1" s="289"/>
      <c r="LSZ1" s="289"/>
      <c r="LTA1" s="289"/>
      <c r="LTB1" s="289"/>
      <c r="LTC1" s="289"/>
      <c r="LTD1" s="289"/>
      <c r="LTE1" s="289"/>
      <c r="LTF1" s="289"/>
      <c r="LTG1" s="289"/>
      <c r="LTH1" s="289"/>
      <c r="LTI1" s="289"/>
      <c r="LTJ1" s="289"/>
      <c r="LTK1" s="289"/>
      <c r="LTL1" s="289"/>
      <c r="LTM1" s="289"/>
      <c r="LTN1" s="289"/>
      <c r="LTO1" s="289"/>
      <c r="LTP1" s="289"/>
      <c r="LTQ1" s="289"/>
      <c r="LTR1" s="289"/>
      <c r="LTS1" s="289"/>
      <c r="LTT1" s="289"/>
      <c r="LTU1" s="289"/>
      <c r="LTV1" s="289"/>
      <c r="LTW1" s="289"/>
      <c r="LTX1" s="289"/>
      <c r="LTY1" s="289"/>
      <c r="LTZ1" s="289"/>
      <c r="LUA1" s="289"/>
      <c r="LUB1" s="289"/>
      <c r="LUC1" s="289"/>
      <c r="LUD1" s="289"/>
      <c r="LUE1" s="289"/>
      <c r="LUF1" s="289"/>
      <c r="LUG1" s="289"/>
      <c r="LUH1" s="289"/>
      <c r="LUI1" s="289"/>
      <c r="LUJ1" s="289"/>
      <c r="LUK1" s="289"/>
      <c r="LUL1" s="289"/>
      <c r="LUM1" s="289"/>
      <c r="LUN1" s="289"/>
      <c r="LUO1" s="289"/>
      <c r="LUP1" s="289"/>
      <c r="LUQ1" s="289"/>
      <c r="LUR1" s="289"/>
      <c r="LUS1" s="289"/>
      <c r="LUT1" s="289"/>
      <c r="LUU1" s="289"/>
      <c r="LUV1" s="289"/>
      <c r="LUW1" s="289"/>
      <c r="LUX1" s="289"/>
      <c r="LUY1" s="289"/>
      <c r="LUZ1" s="289"/>
      <c r="LVA1" s="289"/>
      <c r="LVB1" s="289"/>
      <c r="LVC1" s="289"/>
      <c r="LVD1" s="289"/>
      <c r="LVE1" s="289"/>
      <c r="LVF1" s="289"/>
      <c r="LVG1" s="289"/>
      <c r="LVH1" s="289"/>
      <c r="LVI1" s="289"/>
      <c r="LVJ1" s="289"/>
      <c r="LVK1" s="289"/>
      <c r="LVL1" s="289"/>
      <c r="LVM1" s="289"/>
      <c r="LVN1" s="289"/>
      <c r="LVO1" s="289"/>
      <c r="LVP1" s="289"/>
      <c r="LVQ1" s="289"/>
      <c r="LVR1" s="289"/>
      <c r="LVS1" s="289"/>
      <c r="LVT1" s="289"/>
      <c r="LVU1" s="289"/>
      <c r="LVV1" s="289"/>
      <c r="LVW1" s="289"/>
      <c r="LVX1" s="289"/>
      <c r="LVY1" s="289"/>
      <c r="LVZ1" s="289"/>
      <c r="LWA1" s="289"/>
      <c r="LWB1" s="289"/>
      <c r="LWC1" s="289"/>
      <c r="LWD1" s="289"/>
      <c r="LWE1" s="289"/>
      <c r="LWF1" s="289"/>
      <c r="LWG1" s="289"/>
      <c r="LWH1" s="289"/>
      <c r="LWI1" s="289"/>
      <c r="LWJ1" s="289"/>
      <c r="LWK1" s="289"/>
      <c r="LWL1" s="289"/>
      <c r="LWM1" s="289"/>
      <c r="LWN1" s="289"/>
      <c r="LWO1" s="289"/>
      <c r="LWP1" s="289"/>
      <c r="LWQ1" s="289"/>
      <c r="LWR1" s="289"/>
      <c r="LWS1" s="289"/>
      <c r="LWT1" s="289"/>
      <c r="LWU1" s="289"/>
      <c r="LWV1" s="289"/>
      <c r="LWW1" s="289"/>
      <c r="LWX1" s="289"/>
      <c r="LWY1" s="289"/>
      <c r="LWZ1" s="289"/>
      <c r="LXA1" s="289"/>
      <c r="LXB1" s="289"/>
      <c r="LXC1" s="289"/>
      <c r="LXD1" s="289"/>
      <c r="LXE1" s="289"/>
      <c r="LXF1" s="289"/>
      <c r="LXG1" s="289"/>
      <c r="LXH1" s="289"/>
      <c r="LXI1" s="289"/>
      <c r="LXJ1" s="289"/>
      <c r="LXK1" s="289"/>
      <c r="LXL1" s="289"/>
      <c r="LXM1" s="289"/>
      <c r="LXN1" s="289"/>
      <c r="LXO1" s="289"/>
      <c r="LXP1" s="289"/>
      <c r="LXQ1" s="289"/>
      <c r="LXR1" s="289"/>
      <c r="LXS1" s="289"/>
      <c r="LXT1" s="289"/>
      <c r="LXU1" s="289"/>
      <c r="LXV1" s="289"/>
      <c r="LXW1" s="289"/>
      <c r="LXX1" s="289"/>
      <c r="LXY1" s="289"/>
      <c r="LXZ1" s="289"/>
      <c r="LYA1" s="289"/>
      <c r="LYB1" s="289"/>
      <c r="LYC1" s="289"/>
      <c r="LYD1" s="289"/>
      <c r="LYE1" s="289"/>
      <c r="LYF1" s="289"/>
      <c r="LYG1" s="289"/>
      <c r="LYH1" s="289"/>
      <c r="LYI1" s="289"/>
      <c r="LYJ1" s="289"/>
      <c r="LYK1" s="289"/>
      <c r="LYL1" s="289"/>
      <c r="LYM1" s="289"/>
      <c r="LYN1" s="289"/>
      <c r="LYO1" s="289"/>
      <c r="LYP1" s="289"/>
      <c r="LYQ1" s="289"/>
      <c r="LYR1" s="289"/>
      <c r="LYS1" s="289"/>
      <c r="LYT1" s="289"/>
      <c r="LYU1" s="289"/>
      <c r="LYV1" s="289"/>
      <c r="LYW1" s="289"/>
      <c r="LYX1" s="289"/>
      <c r="LYY1" s="289"/>
      <c r="LYZ1" s="289"/>
      <c r="LZA1" s="289"/>
      <c r="LZB1" s="289"/>
      <c r="LZC1" s="289"/>
      <c r="LZD1" s="289"/>
      <c r="LZE1" s="289"/>
      <c r="LZF1" s="289"/>
      <c r="LZG1" s="289"/>
      <c r="LZH1" s="289"/>
      <c r="LZI1" s="289"/>
      <c r="LZJ1" s="289"/>
      <c r="LZK1" s="289"/>
      <c r="LZL1" s="289"/>
      <c r="LZM1" s="289"/>
      <c r="LZN1" s="289"/>
      <c r="LZO1" s="289"/>
      <c r="LZP1" s="289"/>
      <c r="LZQ1" s="289"/>
      <c r="LZR1" s="289"/>
      <c r="LZS1" s="289"/>
      <c r="LZT1" s="289"/>
      <c r="LZU1" s="289"/>
      <c r="LZV1" s="289"/>
      <c r="LZW1" s="289"/>
      <c r="LZX1" s="289"/>
      <c r="LZY1" s="289"/>
      <c r="LZZ1" s="289"/>
      <c r="MAA1" s="289"/>
      <c r="MAB1" s="289"/>
      <c r="MAC1" s="289"/>
      <c r="MAD1" s="289"/>
      <c r="MAE1" s="289"/>
      <c r="MAF1" s="289"/>
      <c r="MAG1" s="289"/>
      <c r="MAH1" s="289"/>
      <c r="MAI1" s="289"/>
      <c r="MAJ1" s="289"/>
      <c r="MAK1" s="289"/>
      <c r="MAL1" s="289"/>
      <c r="MAM1" s="289"/>
      <c r="MAN1" s="289"/>
      <c r="MAO1" s="289"/>
      <c r="MAP1" s="289"/>
      <c r="MAQ1" s="289"/>
      <c r="MAR1" s="289"/>
      <c r="MAS1" s="289"/>
      <c r="MAT1" s="289"/>
      <c r="MAU1" s="289"/>
      <c r="MAV1" s="289"/>
      <c r="MAW1" s="289"/>
      <c r="MAX1" s="289"/>
      <c r="MAY1" s="289"/>
      <c r="MAZ1" s="289"/>
      <c r="MBA1" s="289"/>
      <c r="MBB1" s="289"/>
      <c r="MBC1" s="289"/>
      <c r="MBD1" s="289"/>
      <c r="MBE1" s="289"/>
      <c r="MBF1" s="289"/>
      <c r="MBG1" s="289"/>
      <c r="MBH1" s="289"/>
      <c r="MBI1" s="289"/>
      <c r="MBJ1" s="289"/>
      <c r="MBK1" s="289"/>
      <c r="MBL1" s="289"/>
      <c r="MBM1" s="289"/>
      <c r="MBN1" s="289"/>
      <c r="MBO1" s="289"/>
      <c r="MBP1" s="289"/>
      <c r="MBQ1" s="289"/>
      <c r="MBR1" s="289"/>
      <c r="MBS1" s="289"/>
      <c r="MBT1" s="289"/>
      <c r="MBU1" s="289"/>
      <c r="MBV1" s="289"/>
      <c r="MBW1" s="289"/>
      <c r="MBX1" s="289"/>
      <c r="MBY1" s="289"/>
      <c r="MBZ1" s="289"/>
      <c r="MCA1" s="289"/>
      <c r="MCB1" s="289"/>
      <c r="MCC1" s="289"/>
      <c r="MCD1" s="289"/>
      <c r="MCE1" s="289"/>
      <c r="MCF1" s="289"/>
      <c r="MCG1" s="289"/>
      <c r="MCH1" s="289"/>
      <c r="MCI1" s="289"/>
      <c r="MCJ1" s="289"/>
      <c r="MCK1" s="289"/>
      <c r="MCL1" s="289"/>
      <c r="MCM1" s="289"/>
      <c r="MCN1" s="289"/>
      <c r="MCO1" s="289"/>
      <c r="MCP1" s="289"/>
      <c r="MCQ1" s="289"/>
      <c r="MCR1" s="289"/>
      <c r="MCS1" s="289"/>
      <c r="MCT1" s="289"/>
      <c r="MCU1" s="289"/>
      <c r="MCV1" s="289"/>
      <c r="MCW1" s="289"/>
      <c r="MCX1" s="289"/>
      <c r="MCY1" s="289"/>
      <c r="MCZ1" s="289"/>
      <c r="MDA1" s="289"/>
      <c r="MDB1" s="289"/>
      <c r="MDC1" s="289"/>
      <c r="MDD1" s="289"/>
      <c r="MDE1" s="289"/>
      <c r="MDF1" s="289"/>
      <c r="MDG1" s="289"/>
      <c r="MDH1" s="289"/>
      <c r="MDI1" s="289"/>
      <c r="MDJ1" s="289"/>
      <c r="MDK1" s="289"/>
      <c r="MDL1" s="289"/>
      <c r="MDM1" s="289"/>
      <c r="MDN1" s="289"/>
      <c r="MDO1" s="289"/>
      <c r="MDP1" s="289"/>
      <c r="MDQ1" s="289"/>
      <c r="MDR1" s="289"/>
      <c r="MDS1" s="289"/>
      <c r="MDT1" s="289"/>
      <c r="MDU1" s="289"/>
      <c r="MDV1" s="289"/>
      <c r="MDW1" s="289"/>
      <c r="MDX1" s="289"/>
      <c r="MDY1" s="289"/>
      <c r="MDZ1" s="289"/>
      <c r="MEA1" s="289"/>
      <c r="MEB1" s="289"/>
      <c r="MEC1" s="289"/>
      <c r="MED1" s="289"/>
      <c r="MEE1" s="289"/>
      <c r="MEF1" s="289"/>
      <c r="MEG1" s="289"/>
      <c r="MEH1" s="289"/>
      <c r="MEI1" s="289"/>
      <c r="MEJ1" s="289"/>
      <c r="MEK1" s="289"/>
      <c r="MEL1" s="289"/>
      <c r="MEM1" s="289"/>
      <c r="MEN1" s="289"/>
      <c r="MEO1" s="289"/>
      <c r="MEP1" s="289"/>
      <c r="MEQ1" s="289"/>
      <c r="MER1" s="289"/>
      <c r="MES1" s="289"/>
      <c r="MET1" s="289"/>
      <c r="MEU1" s="289"/>
      <c r="MEV1" s="289"/>
      <c r="MEW1" s="289"/>
      <c r="MEX1" s="289"/>
      <c r="MEY1" s="289"/>
      <c r="MEZ1" s="289"/>
      <c r="MFA1" s="289"/>
      <c r="MFB1" s="289"/>
      <c r="MFC1" s="289"/>
      <c r="MFD1" s="289"/>
      <c r="MFE1" s="289"/>
      <c r="MFF1" s="289"/>
      <c r="MFG1" s="289"/>
      <c r="MFH1" s="289"/>
      <c r="MFI1" s="289"/>
      <c r="MFJ1" s="289"/>
      <c r="MFK1" s="289"/>
      <c r="MFL1" s="289"/>
      <c r="MFM1" s="289"/>
      <c r="MFN1" s="289"/>
      <c r="MFO1" s="289"/>
      <c r="MFP1" s="289"/>
      <c r="MFQ1" s="289"/>
      <c r="MFR1" s="289"/>
      <c r="MFS1" s="289"/>
      <c r="MFT1" s="289"/>
      <c r="MFU1" s="289"/>
      <c r="MFV1" s="289"/>
      <c r="MFW1" s="289"/>
      <c r="MFX1" s="289"/>
      <c r="MFY1" s="289"/>
      <c r="MFZ1" s="289"/>
      <c r="MGA1" s="289"/>
      <c r="MGB1" s="289"/>
      <c r="MGC1" s="289"/>
      <c r="MGD1" s="289"/>
      <c r="MGE1" s="289"/>
      <c r="MGF1" s="289"/>
      <c r="MGG1" s="289"/>
      <c r="MGH1" s="289"/>
      <c r="MGI1" s="289"/>
      <c r="MGJ1" s="289"/>
      <c r="MGK1" s="289"/>
      <c r="MGL1" s="289"/>
      <c r="MGM1" s="289"/>
      <c r="MGN1" s="289"/>
      <c r="MGO1" s="289"/>
      <c r="MGP1" s="289"/>
      <c r="MGQ1" s="289"/>
      <c r="MGR1" s="289"/>
      <c r="MGS1" s="289"/>
      <c r="MGT1" s="289"/>
      <c r="MGU1" s="289"/>
      <c r="MGV1" s="289"/>
      <c r="MGW1" s="289"/>
      <c r="MGX1" s="289"/>
      <c r="MGY1" s="289"/>
      <c r="MGZ1" s="289"/>
      <c r="MHA1" s="289"/>
      <c r="MHB1" s="289"/>
      <c r="MHC1" s="289"/>
      <c r="MHD1" s="289"/>
      <c r="MHE1" s="289"/>
      <c r="MHF1" s="289"/>
      <c r="MHG1" s="289"/>
      <c r="MHH1" s="289"/>
      <c r="MHI1" s="289"/>
      <c r="MHJ1" s="289"/>
      <c r="MHK1" s="289"/>
      <c r="MHL1" s="289"/>
      <c r="MHM1" s="289"/>
      <c r="MHN1" s="289"/>
      <c r="MHO1" s="289"/>
      <c r="MHP1" s="289"/>
      <c r="MHQ1" s="289"/>
      <c r="MHR1" s="289"/>
      <c r="MHS1" s="289"/>
      <c r="MHT1" s="289"/>
      <c r="MHU1" s="289"/>
      <c r="MHV1" s="289"/>
      <c r="MHW1" s="289"/>
      <c r="MHX1" s="289"/>
      <c r="MHY1" s="289"/>
      <c r="MHZ1" s="289"/>
      <c r="MIA1" s="289"/>
      <c r="MIB1" s="289"/>
      <c r="MIC1" s="289"/>
      <c r="MID1" s="289"/>
      <c r="MIE1" s="289"/>
      <c r="MIF1" s="289"/>
      <c r="MIG1" s="289"/>
      <c r="MIH1" s="289"/>
      <c r="MII1" s="289"/>
      <c r="MIJ1" s="289"/>
      <c r="MIK1" s="289"/>
      <c r="MIL1" s="289"/>
      <c r="MIM1" s="289"/>
      <c r="MIN1" s="289"/>
      <c r="MIO1" s="289"/>
      <c r="MIP1" s="289"/>
      <c r="MIQ1" s="289"/>
      <c r="MIR1" s="289"/>
      <c r="MIS1" s="289"/>
      <c r="MIT1" s="289"/>
      <c r="MIU1" s="289"/>
      <c r="MIV1" s="289"/>
      <c r="MIW1" s="289"/>
      <c r="MIX1" s="289"/>
      <c r="MIY1" s="289"/>
      <c r="MIZ1" s="289"/>
      <c r="MJA1" s="289"/>
      <c r="MJB1" s="289"/>
      <c r="MJC1" s="289"/>
      <c r="MJD1" s="289"/>
      <c r="MJE1" s="289"/>
      <c r="MJF1" s="289"/>
      <c r="MJG1" s="289"/>
      <c r="MJH1" s="289"/>
      <c r="MJI1" s="289"/>
      <c r="MJJ1" s="289"/>
      <c r="MJK1" s="289"/>
      <c r="MJL1" s="289"/>
      <c r="MJM1" s="289"/>
      <c r="MJN1" s="289"/>
      <c r="MJO1" s="289"/>
      <c r="MJP1" s="289"/>
      <c r="MJQ1" s="289"/>
      <c r="MJR1" s="289"/>
      <c r="MJS1" s="289"/>
      <c r="MJT1" s="289"/>
      <c r="MJU1" s="289"/>
      <c r="MJV1" s="289"/>
      <c r="MJW1" s="289"/>
      <c r="MJX1" s="289"/>
      <c r="MJY1" s="289"/>
      <c r="MJZ1" s="289"/>
      <c r="MKA1" s="289"/>
      <c r="MKB1" s="289"/>
      <c r="MKC1" s="289"/>
      <c r="MKD1" s="289"/>
      <c r="MKE1" s="289"/>
      <c r="MKF1" s="289"/>
      <c r="MKG1" s="289"/>
      <c r="MKH1" s="289"/>
      <c r="MKI1" s="289"/>
      <c r="MKJ1" s="289"/>
      <c r="MKK1" s="289"/>
      <c r="MKL1" s="289"/>
      <c r="MKM1" s="289"/>
      <c r="MKN1" s="289"/>
      <c r="MKO1" s="289"/>
      <c r="MKP1" s="289"/>
      <c r="MKQ1" s="289"/>
      <c r="MKR1" s="289"/>
      <c r="MKS1" s="289"/>
      <c r="MKT1" s="289"/>
      <c r="MKU1" s="289"/>
      <c r="MKV1" s="289"/>
      <c r="MKW1" s="289"/>
      <c r="MKX1" s="289"/>
      <c r="MKY1" s="289"/>
      <c r="MKZ1" s="289"/>
      <c r="MLA1" s="289"/>
      <c r="MLB1" s="289"/>
      <c r="MLC1" s="289"/>
      <c r="MLD1" s="289"/>
      <c r="MLE1" s="289"/>
      <c r="MLF1" s="289"/>
      <c r="MLG1" s="289"/>
      <c r="MLH1" s="289"/>
      <c r="MLI1" s="289"/>
      <c r="MLJ1" s="289"/>
      <c r="MLK1" s="289"/>
      <c r="MLL1" s="289"/>
      <c r="MLM1" s="289"/>
      <c r="MLN1" s="289"/>
      <c r="MLO1" s="289"/>
      <c r="MLP1" s="289"/>
      <c r="MLQ1" s="289"/>
      <c r="MLR1" s="289"/>
      <c r="MLS1" s="289"/>
      <c r="MLT1" s="289"/>
      <c r="MLU1" s="289"/>
      <c r="MLV1" s="289"/>
      <c r="MLW1" s="289"/>
      <c r="MLX1" s="289"/>
      <c r="MLY1" s="289"/>
      <c r="MLZ1" s="289"/>
      <c r="MMA1" s="289"/>
      <c r="MMB1" s="289"/>
      <c r="MMC1" s="289"/>
      <c r="MMD1" s="289"/>
      <c r="MME1" s="289"/>
      <c r="MMF1" s="289"/>
      <c r="MMG1" s="289"/>
      <c r="MMH1" s="289"/>
      <c r="MMI1" s="289"/>
      <c r="MMJ1" s="289"/>
      <c r="MMK1" s="289"/>
      <c r="MML1" s="289"/>
      <c r="MMM1" s="289"/>
      <c r="MMN1" s="289"/>
      <c r="MMO1" s="289"/>
      <c r="MMP1" s="289"/>
      <c r="MMQ1" s="289"/>
      <c r="MMR1" s="289"/>
      <c r="MMS1" s="289"/>
      <c r="MMT1" s="289"/>
      <c r="MMU1" s="289"/>
      <c r="MMV1" s="289"/>
      <c r="MMW1" s="289"/>
      <c r="MMX1" s="289"/>
      <c r="MMY1" s="289"/>
      <c r="MMZ1" s="289"/>
      <c r="MNA1" s="289"/>
      <c r="MNB1" s="289"/>
      <c r="MNC1" s="289"/>
      <c r="MND1" s="289"/>
      <c r="MNE1" s="289"/>
      <c r="MNF1" s="289"/>
      <c r="MNG1" s="289"/>
      <c r="MNH1" s="289"/>
      <c r="MNI1" s="289"/>
      <c r="MNJ1" s="289"/>
      <c r="MNK1" s="289"/>
      <c r="MNL1" s="289"/>
      <c r="MNM1" s="289"/>
      <c r="MNN1" s="289"/>
      <c r="MNO1" s="289"/>
      <c r="MNP1" s="289"/>
      <c r="MNQ1" s="289"/>
      <c r="MNR1" s="289"/>
      <c r="MNS1" s="289"/>
      <c r="MNT1" s="289"/>
      <c r="MNU1" s="289"/>
      <c r="MNV1" s="289"/>
      <c r="MNW1" s="289"/>
      <c r="MNX1" s="289"/>
      <c r="MNY1" s="289"/>
      <c r="MNZ1" s="289"/>
      <c r="MOA1" s="289"/>
      <c r="MOB1" s="289"/>
      <c r="MOC1" s="289"/>
      <c r="MOD1" s="289"/>
      <c r="MOE1" s="289"/>
      <c r="MOF1" s="289"/>
      <c r="MOG1" s="289"/>
      <c r="MOH1" s="289"/>
      <c r="MOI1" s="289"/>
      <c r="MOJ1" s="289"/>
      <c r="MOK1" s="289"/>
      <c r="MOL1" s="289"/>
      <c r="MOM1" s="289"/>
      <c r="MON1" s="289"/>
      <c r="MOO1" s="289"/>
      <c r="MOP1" s="289"/>
      <c r="MOQ1" s="289"/>
      <c r="MOR1" s="289"/>
      <c r="MOS1" s="289"/>
      <c r="MOT1" s="289"/>
      <c r="MOU1" s="289"/>
      <c r="MOV1" s="289"/>
      <c r="MOW1" s="289"/>
      <c r="MOX1" s="289"/>
      <c r="MOY1" s="289"/>
      <c r="MOZ1" s="289"/>
      <c r="MPA1" s="289"/>
      <c r="MPB1" s="289"/>
      <c r="MPC1" s="289"/>
      <c r="MPD1" s="289"/>
      <c r="MPE1" s="289"/>
      <c r="MPF1" s="289"/>
      <c r="MPG1" s="289"/>
      <c r="MPH1" s="289"/>
      <c r="MPI1" s="289"/>
      <c r="MPJ1" s="289"/>
      <c r="MPK1" s="289"/>
      <c r="MPL1" s="289"/>
      <c r="MPM1" s="289"/>
      <c r="MPN1" s="289"/>
      <c r="MPO1" s="289"/>
      <c r="MPP1" s="289"/>
      <c r="MPQ1" s="289"/>
      <c r="MPR1" s="289"/>
      <c r="MPS1" s="289"/>
      <c r="MPT1" s="289"/>
      <c r="MPU1" s="289"/>
      <c r="MPV1" s="289"/>
      <c r="MPW1" s="289"/>
      <c r="MPX1" s="289"/>
      <c r="MPY1" s="289"/>
      <c r="MPZ1" s="289"/>
      <c r="MQA1" s="289"/>
      <c r="MQB1" s="289"/>
      <c r="MQC1" s="289"/>
      <c r="MQD1" s="289"/>
      <c r="MQE1" s="289"/>
      <c r="MQF1" s="289"/>
      <c r="MQG1" s="289"/>
      <c r="MQH1" s="289"/>
      <c r="MQI1" s="289"/>
      <c r="MQJ1" s="289"/>
      <c r="MQK1" s="289"/>
      <c r="MQL1" s="289"/>
      <c r="MQM1" s="289"/>
      <c r="MQN1" s="289"/>
      <c r="MQO1" s="289"/>
      <c r="MQP1" s="289"/>
      <c r="MQQ1" s="289"/>
      <c r="MQR1" s="289"/>
      <c r="MQS1" s="289"/>
      <c r="MQT1" s="289"/>
      <c r="MQU1" s="289"/>
      <c r="MQV1" s="289"/>
      <c r="MQW1" s="289"/>
      <c r="MQX1" s="289"/>
      <c r="MQY1" s="289"/>
      <c r="MQZ1" s="289"/>
      <c r="MRA1" s="289"/>
      <c r="MRB1" s="289"/>
      <c r="MRC1" s="289"/>
      <c r="MRD1" s="289"/>
      <c r="MRE1" s="289"/>
      <c r="MRF1" s="289"/>
      <c r="MRG1" s="289"/>
      <c r="MRH1" s="289"/>
      <c r="MRI1" s="289"/>
      <c r="MRJ1" s="289"/>
      <c r="MRK1" s="289"/>
      <c r="MRL1" s="289"/>
      <c r="MRM1" s="289"/>
      <c r="MRN1" s="289"/>
      <c r="MRO1" s="289"/>
      <c r="MRP1" s="289"/>
      <c r="MRQ1" s="289"/>
      <c r="MRR1" s="289"/>
      <c r="MRS1" s="289"/>
      <c r="MRT1" s="289"/>
      <c r="MRU1" s="289"/>
      <c r="MRV1" s="289"/>
      <c r="MRW1" s="289"/>
      <c r="MRX1" s="289"/>
      <c r="MRY1" s="289"/>
      <c r="MRZ1" s="289"/>
      <c r="MSA1" s="289"/>
      <c r="MSB1" s="289"/>
      <c r="MSC1" s="289"/>
      <c r="MSD1" s="289"/>
      <c r="MSE1" s="289"/>
      <c r="MSF1" s="289"/>
      <c r="MSG1" s="289"/>
      <c r="MSH1" s="289"/>
      <c r="MSI1" s="289"/>
      <c r="MSJ1" s="289"/>
      <c r="MSK1" s="289"/>
      <c r="MSL1" s="289"/>
      <c r="MSM1" s="289"/>
      <c r="MSN1" s="289"/>
      <c r="MSO1" s="289"/>
      <c r="MSP1" s="289"/>
      <c r="MSQ1" s="289"/>
      <c r="MSR1" s="289"/>
      <c r="MSS1" s="289"/>
      <c r="MST1" s="289"/>
      <c r="MSU1" s="289"/>
      <c r="MSV1" s="289"/>
      <c r="MSW1" s="289"/>
      <c r="MSX1" s="289"/>
      <c r="MSY1" s="289"/>
      <c r="MSZ1" s="289"/>
      <c r="MTA1" s="289"/>
      <c r="MTB1" s="289"/>
      <c r="MTC1" s="289"/>
      <c r="MTD1" s="289"/>
      <c r="MTE1" s="289"/>
      <c r="MTF1" s="289"/>
      <c r="MTG1" s="289"/>
      <c r="MTH1" s="289"/>
      <c r="MTI1" s="289"/>
      <c r="MTJ1" s="289"/>
      <c r="MTK1" s="289"/>
      <c r="MTL1" s="289"/>
      <c r="MTM1" s="289"/>
      <c r="MTN1" s="289"/>
      <c r="MTO1" s="289"/>
      <c r="MTP1" s="289"/>
      <c r="MTQ1" s="289"/>
      <c r="MTR1" s="289"/>
      <c r="MTS1" s="289"/>
      <c r="MTT1" s="289"/>
      <c r="MTU1" s="289"/>
      <c r="MTV1" s="289"/>
      <c r="MTW1" s="289"/>
      <c r="MTX1" s="289"/>
      <c r="MTY1" s="289"/>
      <c r="MTZ1" s="289"/>
      <c r="MUA1" s="289"/>
      <c r="MUB1" s="289"/>
      <c r="MUC1" s="289"/>
      <c r="MUD1" s="289"/>
      <c r="MUE1" s="289"/>
      <c r="MUF1" s="289"/>
      <c r="MUG1" s="289"/>
      <c r="MUH1" s="289"/>
      <c r="MUI1" s="289"/>
      <c r="MUJ1" s="289"/>
      <c r="MUK1" s="289"/>
      <c r="MUL1" s="289"/>
      <c r="MUM1" s="289"/>
      <c r="MUN1" s="289"/>
      <c r="MUO1" s="289"/>
      <c r="MUP1" s="289"/>
      <c r="MUQ1" s="289"/>
      <c r="MUR1" s="289"/>
      <c r="MUS1" s="289"/>
      <c r="MUT1" s="289"/>
      <c r="MUU1" s="289"/>
      <c r="MUV1" s="289"/>
      <c r="MUW1" s="289"/>
      <c r="MUX1" s="289"/>
      <c r="MUY1" s="289"/>
      <c r="MUZ1" s="289"/>
      <c r="MVA1" s="289"/>
      <c r="MVB1" s="289"/>
      <c r="MVC1" s="289"/>
      <c r="MVD1" s="289"/>
      <c r="MVE1" s="289"/>
      <c r="MVF1" s="289"/>
      <c r="MVG1" s="289"/>
      <c r="MVH1" s="289"/>
      <c r="MVI1" s="289"/>
      <c r="MVJ1" s="289"/>
      <c r="MVK1" s="289"/>
      <c r="MVL1" s="289"/>
      <c r="MVM1" s="289"/>
      <c r="MVN1" s="289"/>
      <c r="MVO1" s="289"/>
      <c r="MVP1" s="289"/>
      <c r="MVQ1" s="289"/>
      <c r="MVR1" s="289"/>
      <c r="MVS1" s="289"/>
      <c r="MVT1" s="289"/>
      <c r="MVU1" s="289"/>
      <c r="MVV1" s="289"/>
      <c r="MVW1" s="289"/>
      <c r="MVX1" s="289"/>
      <c r="MVY1" s="289"/>
      <c r="MVZ1" s="289"/>
      <c r="MWA1" s="289"/>
      <c r="MWB1" s="289"/>
      <c r="MWC1" s="289"/>
      <c r="MWD1" s="289"/>
      <c r="MWE1" s="289"/>
      <c r="MWF1" s="289"/>
      <c r="MWG1" s="289"/>
      <c r="MWH1" s="289"/>
      <c r="MWI1" s="289"/>
      <c r="MWJ1" s="289"/>
      <c r="MWK1" s="289"/>
      <c r="MWL1" s="289"/>
      <c r="MWM1" s="289"/>
      <c r="MWN1" s="289"/>
      <c r="MWO1" s="289"/>
      <c r="MWP1" s="289"/>
      <c r="MWQ1" s="289"/>
      <c r="MWR1" s="289"/>
      <c r="MWS1" s="289"/>
      <c r="MWT1" s="289"/>
      <c r="MWU1" s="289"/>
      <c r="MWV1" s="289"/>
      <c r="MWW1" s="289"/>
      <c r="MWX1" s="289"/>
      <c r="MWY1" s="289"/>
      <c r="MWZ1" s="289"/>
      <c r="MXA1" s="289"/>
      <c r="MXB1" s="289"/>
      <c r="MXC1" s="289"/>
      <c r="MXD1" s="289"/>
      <c r="MXE1" s="289"/>
      <c r="MXF1" s="289"/>
      <c r="MXG1" s="289"/>
      <c r="MXH1" s="289"/>
      <c r="MXI1" s="289"/>
      <c r="MXJ1" s="289"/>
      <c r="MXK1" s="289"/>
      <c r="MXL1" s="289"/>
      <c r="MXM1" s="289"/>
      <c r="MXN1" s="289"/>
      <c r="MXO1" s="289"/>
      <c r="MXP1" s="289"/>
      <c r="MXQ1" s="289"/>
      <c r="MXR1" s="289"/>
      <c r="MXS1" s="289"/>
      <c r="MXT1" s="289"/>
      <c r="MXU1" s="289"/>
      <c r="MXV1" s="289"/>
      <c r="MXW1" s="289"/>
      <c r="MXX1" s="289"/>
      <c r="MXY1" s="289"/>
      <c r="MXZ1" s="289"/>
      <c r="MYA1" s="289"/>
      <c r="MYB1" s="289"/>
      <c r="MYC1" s="289"/>
      <c r="MYD1" s="289"/>
      <c r="MYE1" s="289"/>
      <c r="MYF1" s="289"/>
      <c r="MYG1" s="289"/>
      <c r="MYH1" s="289"/>
      <c r="MYI1" s="289"/>
      <c r="MYJ1" s="289"/>
      <c r="MYK1" s="289"/>
      <c r="MYL1" s="289"/>
      <c r="MYM1" s="289"/>
      <c r="MYN1" s="289"/>
      <c r="MYO1" s="289"/>
      <c r="MYP1" s="289"/>
      <c r="MYQ1" s="289"/>
      <c r="MYR1" s="289"/>
      <c r="MYS1" s="289"/>
      <c r="MYT1" s="289"/>
      <c r="MYU1" s="289"/>
      <c r="MYV1" s="289"/>
      <c r="MYW1" s="289"/>
      <c r="MYX1" s="289"/>
      <c r="MYY1" s="289"/>
      <c r="MYZ1" s="289"/>
      <c r="MZA1" s="289"/>
      <c r="MZB1" s="289"/>
      <c r="MZC1" s="289"/>
      <c r="MZD1" s="289"/>
      <c r="MZE1" s="289"/>
      <c r="MZF1" s="289"/>
      <c r="MZG1" s="289"/>
      <c r="MZH1" s="289"/>
      <c r="MZI1" s="289"/>
      <c r="MZJ1" s="289"/>
      <c r="MZK1" s="289"/>
      <c r="MZL1" s="289"/>
      <c r="MZM1" s="289"/>
      <c r="MZN1" s="289"/>
      <c r="MZO1" s="289"/>
      <c r="MZP1" s="289"/>
      <c r="MZQ1" s="289"/>
      <c r="MZR1" s="289"/>
      <c r="MZS1" s="289"/>
      <c r="MZT1" s="289"/>
      <c r="MZU1" s="289"/>
      <c r="MZV1" s="289"/>
      <c r="MZW1" s="289"/>
      <c r="MZX1" s="289"/>
      <c r="MZY1" s="289"/>
      <c r="MZZ1" s="289"/>
      <c r="NAA1" s="289"/>
      <c r="NAB1" s="289"/>
      <c r="NAC1" s="289"/>
      <c r="NAD1" s="289"/>
      <c r="NAE1" s="289"/>
      <c r="NAF1" s="289"/>
      <c r="NAG1" s="289"/>
      <c r="NAH1" s="289"/>
      <c r="NAI1" s="289"/>
      <c r="NAJ1" s="289"/>
      <c r="NAK1" s="289"/>
      <c r="NAL1" s="289"/>
      <c r="NAM1" s="289"/>
      <c r="NAN1" s="289"/>
      <c r="NAO1" s="289"/>
      <c r="NAP1" s="289"/>
      <c r="NAQ1" s="289"/>
      <c r="NAR1" s="289"/>
      <c r="NAS1" s="289"/>
      <c r="NAT1" s="289"/>
      <c r="NAU1" s="289"/>
      <c r="NAV1" s="289"/>
      <c r="NAW1" s="289"/>
      <c r="NAX1" s="289"/>
      <c r="NAY1" s="289"/>
      <c r="NAZ1" s="289"/>
      <c r="NBA1" s="289"/>
      <c r="NBB1" s="289"/>
      <c r="NBC1" s="289"/>
      <c r="NBD1" s="289"/>
      <c r="NBE1" s="289"/>
      <c r="NBF1" s="289"/>
      <c r="NBG1" s="289"/>
      <c r="NBH1" s="289"/>
      <c r="NBI1" s="289"/>
      <c r="NBJ1" s="289"/>
      <c r="NBK1" s="289"/>
      <c r="NBL1" s="289"/>
      <c r="NBM1" s="289"/>
      <c r="NBN1" s="289"/>
      <c r="NBO1" s="289"/>
      <c r="NBP1" s="289"/>
      <c r="NBQ1" s="289"/>
      <c r="NBR1" s="289"/>
      <c r="NBS1" s="289"/>
      <c r="NBT1" s="289"/>
      <c r="NBU1" s="289"/>
      <c r="NBV1" s="289"/>
      <c r="NBW1" s="289"/>
      <c r="NBX1" s="289"/>
      <c r="NBY1" s="289"/>
      <c r="NBZ1" s="289"/>
      <c r="NCA1" s="289"/>
      <c r="NCB1" s="289"/>
      <c r="NCC1" s="289"/>
      <c r="NCD1" s="289"/>
      <c r="NCE1" s="289"/>
      <c r="NCF1" s="289"/>
      <c r="NCG1" s="289"/>
      <c r="NCH1" s="289"/>
      <c r="NCI1" s="289"/>
      <c r="NCJ1" s="289"/>
      <c r="NCK1" s="289"/>
      <c r="NCL1" s="289"/>
      <c r="NCM1" s="289"/>
      <c r="NCN1" s="289"/>
      <c r="NCO1" s="289"/>
      <c r="NCP1" s="289"/>
      <c r="NCQ1" s="289"/>
      <c r="NCR1" s="289"/>
      <c r="NCS1" s="289"/>
      <c r="NCT1" s="289"/>
      <c r="NCU1" s="289"/>
      <c r="NCV1" s="289"/>
      <c r="NCW1" s="289"/>
      <c r="NCX1" s="289"/>
      <c r="NCY1" s="289"/>
      <c r="NCZ1" s="289"/>
      <c r="NDA1" s="289"/>
      <c r="NDB1" s="289"/>
      <c r="NDC1" s="289"/>
      <c r="NDD1" s="289"/>
      <c r="NDE1" s="289"/>
      <c r="NDF1" s="289"/>
      <c r="NDG1" s="289"/>
      <c r="NDH1" s="289"/>
      <c r="NDI1" s="289"/>
      <c r="NDJ1" s="289"/>
      <c r="NDK1" s="289"/>
      <c r="NDL1" s="289"/>
      <c r="NDM1" s="289"/>
      <c r="NDN1" s="289"/>
      <c r="NDO1" s="289"/>
      <c r="NDP1" s="289"/>
      <c r="NDQ1" s="289"/>
      <c r="NDR1" s="289"/>
      <c r="NDS1" s="289"/>
      <c r="NDT1" s="289"/>
      <c r="NDU1" s="289"/>
      <c r="NDV1" s="289"/>
      <c r="NDW1" s="289"/>
      <c r="NDX1" s="289"/>
      <c r="NDY1" s="289"/>
      <c r="NDZ1" s="289"/>
      <c r="NEA1" s="289"/>
      <c r="NEB1" s="289"/>
      <c r="NEC1" s="289"/>
      <c r="NED1" s="289"/>
      <c r="NEE1" s="289"/>
      <c r="NEF1" s="289"/>
      <c r="NEG1" s="289"/>
      <c r="NEH1" s="289"/>
      <c r="NEI1" s="289"/>
      <c r="NEJ1" s="289"/>
      <c r="NEK1" s="289"/>
      <c r="NEL1" s="289"/>
      <c r="NEM1" s="289"/>
      <c r="NEN1" s="289"/>
      <c r="NEO1" s="289"/>
      <c r="NEP1" s="289"/>
      <c r="NEQ1" s="289"/>
      <c r="NER1" s="289"/>
      <c r="NES1" s="289"/>
      <c r="NET1" s="289"/>
      <c r="NEU1" s="289"/>
      <c r="NEV1" s="289"/>
      <c r="NEW1" s="289"/>
      <c r="NEX1" s="289"/>
      <c r="NEY1" s="289"/>
      <c r="NEZ1" s="289"/>
      <c r="NFA1" s="289"/>
      <c r="NFB1" s="289"/>
      <c r="NFC1" s="289"/>
      <c r="NFD1" s="289"/>
      <c r="NFE1" s="289"/>
      <c r="NFF1" s="289"/>
      <c r="NFG1" s="289"/>
      <c r="NFH1" s="289"/>
      <c r="NFI1" s="289"/>
      <c r="NFJ1" s="289"/>
      <c r="NFK1" s="289"/>
      <c r="NFL1" s="289"/>
      <c r="NFM1" s="289"/>
      <c r="NFN1" s="289"/>
      <c r="NFO1" s="289"/>
      <c r="NFP1" s="289"/>
      <c r="NFQ1" s="289"/>
      <c r="NFR1" s="289"/>
      <c r="NFS1" s="289"/>
      <c r="NFT1" s="289"/>
      <c r="NFU1" s="289"/>
      <c r="NFV1" s="289"/>
      <c r="NFW1" s="289"/>
      <c r="NFX1" s="289"/>
      <c r="NFY1" s="289"/>
      <c r="NFZ1" s="289"/>
      <c r="NGA1" s="289"/>
      <c r="NGB1" s="289"/>
      <c r="NGC1" s="289"/>
      <c r="NGD1" s="289"/>
      <c r="NGE1" s="289"/>
      <c r="NGF1" s="289"/>
      <c r="NGG1" s="289"/>
      <c r="NGH1" s="289"/>
      <c r="NGI1" s="289"/>
      <c r="NGJ1" s="289"/>
      <c r="NGK1" s="289"/>
      <c r="NGL1" s="289"/>
      <c r="NGM1" s="289"/>
      <c r="NGN1" s="289"/>
      <c r="NGO1" s="289"/>
      <c r="NGP1" s="289"/>
      <c r="NGQ1" s="289"/>
      <c r="NGR1" s="289"/>
      <c r="NGS1" s="289"/>
      <c r="NGT1" s="289"/>
      <c r="NGU1" s="289"/>
      <c r="NGV1" s="289"/>
      <c r="NGW1" s="289"/>
      <c r="NGX1" s="289"/>
      <c r="NGY1" s="289"/>
      <c r="NGZ1" s="289"/>
      <c r="NHA1" s="289"/>
      <c r="NHB1" s="289"/>
      <c r="NHC1" s="289"/>
      <c r="NHD1" s="289"/>
      <c r="NHE1" s="289"/>
      <c r="NHF1" s="289"/>
      <c r="NHG1" s="289"/>
      <c r="NHH1" s="289"/>
      <c r="NHI1" s="289"/>
      <c r="NHJ1" s="289"/>
      <c r="NHK1" s="289"/>
      <c r="NHL1" s="289"/>
      <c r="NHM1" s="289"/>
      <c r="NHN1" s="289"/>
      <c r="NHO1" s="289"/>
      <c r="NHP1" s="289"/>
      <c r="NHQ1" s="289"/>
      <c r="NHR1" s="289"/>
      <c r="NHS1" s="289"/>
      <c r="NHT1" s="289"/>
      <c r="NHU1" s="289"/>
      <c r="NHV1" s="289"/>
      <c r="NHW1" s="289"/>
      <c r="NHX1" s="289"/>
      <c r="NHY1" s="289"/>
      <c r="NHZ1" s="289"/>
      <c r="NIA1" s="289"/>
      <c r="NIB1" s="289"/>
      <c r="NIC1" s="289"/>
      <c r="NID1" s="289"/>
      <c r="NIE1" s="289"/>
      <c r="NIF1" s="289"/>
      <c r="NIG1" s="289"/>
      <c r="NIH1" s="289"/>
      <c r="NII1" s="289"/>
      <c r="NIJ1" s="289"/>
      <c r="NIK1" s="289"/>
      <c r="NIL1" s="289"/>
      <c r="NIM1" s="289"/>
      <c r="NIN1" s="289"/>
      <c r="NIO1" s="289"/>
      <c r="NIP1" s="289"/>
      <c r="NIQ1" s="289"/>
      <c r="NIR1" s="289"/>
      <c r="NIS1" s="289"/>
      <c r="NIT1" s="289"/>
      <c r="NIU1" s="289"/>
      <c r="NIV1" s="289"/>
      <c r="NIW1" s="289"/>
      <c r="NIX1" s="289"/>
      <c r="NIY1" s="289"/>
      <c r="NIZ1" s="289"/>
      <c r="NJA1" s="289"/>
      <c r="NJB1" s="289"/>
      <c r="NJC1" s="289"/>
      <c r="NJD1" s="289"/>
      <c r="NJE1" s="289"/>
      <c r="NJF1" s="289"/>
      <c r="NJG1" s="289"/>
      <c r="NJH1" s="289"/>
      <c r="NJI1" s="289"/>
      <c r="NJJ1" s="289"/>
      <c r="NJK1" s="289"/>
      <c r="NJL1" s="289"/>
      <c r="NJM1" s="289"/>
      <c r="NJN1" s="289"/>
      <c r="NJO1" s="289"/>
      <c r="NJP1" s="289"/>
      <c r="NJQ1" s="289"/>
      <c r="NJR1" s="289"/>
      <c r="NJS1" s="289"/>
      <c r="NJT1" s="289"/>
      <c r="NJU1" s="289"/>
      <c r="NJV1" s="289"/>
      <c r="NJW1" s="289"/>
      <c r="NJX1" s="289"/>
      <c r="NJY1" s="289"/>
      <c r="NJZ1" s="289"/>
      <c r="NKA1" s="289"/>
      <c r="NKB1" s="289"/>
      <c r="NKC1" s="289"/>
      <c r="NKD1" s="289"/>
      <c r="NKE1" s="289"/>
      <c r="NKF1" s="289"/>
      <c r="NKG1" s="289"/>
      <c r="NKH1" s="289"/>
      <c r="NKI1" s="289"/>
      <c r="NKJ1" s="289"/>
      <c r="NKK1" s="289"/>
      <c r="NKL1" s="289"/>
      <c r="NKM1" s="289"/>
      <c r="NKN1" s="289"/>
      <c r="NKO1" s="289"/>
      <c r="NKP1" s="289"/>
      <c r="NKQ1" s="289"/>
      <c r="NKR1" s="289"/>
      <c r="NKS1" s="289"/>
      <c r="NKT1" s="289"/>
      <c r="NKU1" s="289"/>
      <c r="NKV1" s="289"/>
      <c r="NKW1" s="289"/>
      <c r="NKX1" s="289"/>
      <c r="NKY1" s="289"/>
      <c r="NKZ1" s="289"/>
      <c r="NLA1" s="289"/>
      <c r="NLB1" s="289"/>
      <c r="NLC1" s="289"/>
      <c r="NLD1" s="289"/>
      <c r="NLE1" s="289"/>
      <c r="NLF1" s="289"/>
      <c r="NLG1" s="289"/>
      <c r="NLH1" s="289"/>
      <c r="NLI1" s="289"/>
      <c r="NLJ1" s="289"/>
      <c r="NLK1" s="289"/>
      <c r="NLL1" s="289"/>
      <c r="NLM1" s="289"/>
      <c r="NLN1" s="289"/>
      <c r="NLO1" s="289"/>
      <c r="NLP1" s="289"/>
      <c r="NLQ1" s="289"/>
      <c r="NLR1" s="289"/>
      <c r="NLS1" s="289"/>
      <c r="NLT1" s="289"/>
      <c r="NLU1" s="289"/>
      <c r="NLV1" s="289"/>
      <c r="NLW1" s="289"/>
      <c r="NLX1" s="289"/>
      <c r="NLY1" s="289"/>
      <c r="NLZ1" s="289"/>
      <c r="NMA1" s="289"/>
      <c r="NMB1" s="289"/>
      <c r="NMC1" s="289"/>
      <c r="NMD1" s="289"/>
      <c r="NME1" s="289"/>
      <c r="NMF1" s="289"/>
      <c r="NMG1" s="289"/>
      <c r="NMH1" s="289"/>
      <c r="NMI1" s="289"/>
      <c r="NMJ1" s="289"/>
      <c r="NMK1" s="289"/>
      <c r="NML1" s="289"/>
      <c r="NMM1" s="289"/>
      <c r="NMN1" s="289"/>
      <c r="NMO1" s="289"/>
      <c r="NMP1" s="289"/>
      <c r="NMQ1" s="289"/>
      <c r="NMR1" s="289"/>
      <c r="NMS1" s="289"/>
      <c r="NMT1" s="289"/>
      <c r="NMU1" s="289"/>
      <c r="NMV1" s="289"/>
      <c r="NMW1" s="289"/>
      <c r="NMX1" s="289"/>
      <c r="NMY1" s="289"/>
      <c r="NMZ1" s="289"/>
      <c r="NNA1" s="289"/>
      <c r="NNB1" s="289"/>
      <c r="NNC1" s="289"/>
      <c r="NND1" s="289"/>
      <c r="NNE1" s="289"/>
      <c r="NNF1" s="289"/>
      <c r="NNG1" s="289"/>
      <c r="NNH1" s="289"/>
      <c r="NNI1" s="289"/>
      <c r="NNJ1" s="289"/>
      <c r="NNK1" s="289"/>
      <c r="NNL1" s="289"/>
      <c r="NNM1" s="289"/>
      <c r="NNN1" s="289"/>
      <c r="NNO1" s="289"/>
      <c r="NNP1" s="289"/>
      <c r="NNQ1" s="289"/>
      <c r="NNR1" s="289"/>
      <c r="NNS1" s="289"/>
      <c r="NNT1" s="289"/>
      <c r="NNU1" s="289"/>
      <c r="NNV1" s="289"/>
      <c r="NNW1" s="289"/>
      <c r="NNX1" s="289"/>
      <c r="NNY1" s="289"/>
      <c r="NNZ1" s="289"/>
      <c r="NOA1" s="289"/>
      <c r="NOB1" s="289"/>
      <c r="NOC1" s="289"/>
      <c r="NOD1" s="289"/>
      <c r="NOE1" s="289"/>
      <c r="NOF1" s="289"/>
      <c r="NOG1" s="289"/>
      <c r="NOH1" s="289"/>
      <c r="NOI1" s="289"/>
      <c r="NOJ1" s="289"/>
      <c r="NOK1" s="289"/>
      <c r="NOL1" s="289"/>
      <c r="NOM1" s="289"/>
      <c r="NON1" s="289"/>
      <c r="NOO1" s="289"/>
      <c r="NOP1" s="289"/>
      <c r="NOQ1" s="289"/>
      <c r="NOR1" s="289"/>
      <c r="NOS1" s="289"/>
      <c r="NOT1" s="289"/>
      <c r="NOU1" s="289"/>
      <c r="NOV1" s="289"/>
      <c r="NOW1" s="289"/>
      <c r="NOX1" s="289"/>
      <c r="NOY1" s="289"/>
      <c r="NOZ1" s="289"/>
      <c r="NPA1" s="289"/>
      <c r="NPB1" s="289"/>
      <c r="NPC1" s="289"/>
      <c r="NPD1" s="289"/>
      <c r="NPE1" s="289"/>
      <c r="NPF1" s="289"/>
      <c r="NPG1" s="289"/>
      <c r="NPH1" s="289"/>
      <c r="NPI1" s="289"/>
      <c r="NPJ1" s="289"/>
      <c r="NPK1" s="289"/>
      <c r="NPL1" s="289"/>
      <c r="NPM1" s="289"/>
      <c r="NPN1" s="289"/>
      <c r="NPO1" s="289"/>
      <c r="NPP1" s="289"/>
      <c r="NPQ1" s="289"/>
      <c r="NPR1" s="289"/>
      <c r="NPS1" s="289"/>
      <c r="NPT1" s="289"/>
      <c r="NPU1" s="289"/>
      <c r="NPV1" s="289"/>
      <c r="NPW1" s="289"/>
      <c r="NPX1" s="289"/>
      <c r="NPY1" s="289"/>
      <c r="NPZ1" s="289"/>
      <c r="NQA1" s="289"/>
      <c r="NQB1" s="289"/>
      <c r="NQC1" s="289"/>
      <c r="NQD1" s="289"/>
      <c r="NQE1" s="289"/>
      <c r="NQF1" s="289"/>
      <c r="NQG1" s="289"/>
      <c r="NQH1" s="289"/>
      <c r="NQI1" s="289"/>
      <c r="NQJ1" s="289"/>
      <c r="NQK1" s="289"/>
      <c r="NQL1" s="289"/>
      <c r="NQM1" s="289"/>
      <c r="NQN1" s="289"/>
      <c r="NQO1" s="289"/>
      <c r="NQP1" s="289"/>
      <c r="NQQ1" s="289"/>
      <c r="NQR1" s="289"/>
      <c r="NQS1" s="289"/>
      <c r="NQT1" s="289"/>
      <c r="NQU1" s="289"/>
      <c r="NQV1" s="289"/>
      <c r="NQW1" s="289"/>
      <c r="NQX1" s="289"/>
      <c r="NQY1" s="289"/>
      <c r="NQZ1" s="289"/>
      <c r="NRA1" s="289"/>
      <c r="NRB1" s="289"/>
      <c r="NRC1" s="289"/>
      <c r="NRD1" s="289"/>
      <c r="NRE1" s="289"/>
      <c r="NRF1" s="289"/>
      <c r="NRG1" s="289"/>
      <c r="NRH1" s="289"/>
      <c r="NRI1" s="289"/>
      <c r="NRJ1" s="289"/>
      <c r="NRK1" s="289"/>
      <c r="NRL1" s="289"/>
      <c r="NRM1" s="289"/>
      <c r="NRN1" s="289"/>
      <c r="NRO1" s="289"/>
      <c r="NRP1" s="289"/>
      <c r="NRQ1" s="289"/>
      <c r="NRR1" s="289"/>
      <c r="NRS1" s="289"/>
      <c r="NRT1" s="289"/>
      <c r="NRU1" s="289"/>
      <c r="NRV1" s="289"/>
      <c r="NRW1" s="289"/>
      <c r="NRX1" s="289"/>
      <c r="NRY1" s="289"/>
      <c r="NRZ1" s="289"/>
      <c r="NSA1" s="289"/>
      <c r="NSB1" s="289"/>
      <c r="NSC1" s="289"/>
      <c r="NSD1" s="289"/>
      <c r="NSE1" s="289"/>
      <c r="NSF1" s="289"/>
      <c r="NSG1" s="289"/>
      <c r="NSH1" s="289"/>
      <c r="NSI1" s="289"/>
      <c r="NSJ1" s="289"/>
      <c r="NSK1" s="289"/>
      <c r="NSL1" s="289"/>
      <c r="NSM1" s="289"/>
      <c r="NSN1" s="289"/>
      <c r="NSO1" s="289"/>
      <c r="NSP1" s="289"/>
      <c r="NSQ1" s="289"/>
      <c r="NSR1" s="289"/>
      <c r="NSS1" s="289"/>
      <c r="NST1" s="289"/>
      <c r="NSU1" s="289"/>
      <c r="NSV1" s="289"/>
      <c r="NSW1" s="289"/>
      <c r="NSX1" s="289"/>
      <c r="NSY1" s="289"/>
      <c r="NSZ1" s="289"/>
      <c r="NTA1" s="289"/>
      <c r="NTB1" s="289"/>
      <c r="NTC1" s="289"/>
      <c r="NTD1" s="289"/>
      <c r="NTE1" s="289"/>
      <c r="NTF1" s="289"/>
      <c r="NTG1" s="289"/>
      <c r="NTH1" s="289"/>
      <c r="NTI1" s="289"/>
      <c r="NTJ1" s="289"/>
      <c r="NTK1" s="289"/>
      <c r="NTL1" s="289"/>
      <c r="NTM1" s="289"/>
      <c r="NTN1" s="289"/>
      <c r="NTO1" s="289"/>
      <c r="NTP1" s="289"/>
      <c r="NTQ1" s="289"/>
      <c r="NTR1" s="289"/>
      <c r="NTS1" s="289"/>
      <c r="NTT1" s="289"/>
      <c r="NTU1" s="289"/>
      <c r="NTV1" s="289"/>
      <c r="NTW1" s="289"/>
      <c r="NTX1" s="289"/>
      <c r="NTY1" s="289"/>
      <c r="NTZ1" s="289"/>
      <c r="NUA1" s="289"/>
      <c r="NUB1" s="289"/>
      <c r="NUC1" s="289"/>
      <c r="NUD1" s="289"/>
      <c r="NUE1" s="289"/>
      <c r="NUF1" s="289"/>
      <c r="NUG1" s="289"/>
      <c r="NUH1" s="289"/>
      <c r="NUI1" s="289"/>
      <c r="NUJ1" s="289"/>
      <c r="NUK1" s="289"/>
      <c r="NUL1" s="289"/>
      <c r="NUM1" s="289"/>
      <c r="NUN1" s="289"/>
      <c r="NUO1" s="289"/>
      <c r="NUP1" s="289"/>
      <c r="NUQ1" s="289"/>
      <c r="NUR1" s="289"/>
      <c r="NUS1" s="289"/>
      <c r="NUT1" s="289"/>
      <c r="NUU1" s="289"/>
      <c r="NUV1" s="289"/>
      <c r="NUW1" s="289"/>
      <c r="NUX1" s="289"/>
      <c r="NUY1" s="289"/>
      <c r="NUZ1" s="289"/>
      <c r="NVA1" s="289"/>
      <c r="NVB1" s="289"/>
      <c r="NVC1" s="289"/>
      <c r="NVD1" s="289"/>
      <c r="NVE1" s="289"/>
      <c r="NVF1" s="289"/>
      <c r="NVG1" s="289"/>
      <c r="NVH1" s="289"/>
      <c r="NVI1" s="289"/>
      <c r="NVJ1" s="289"/>
      <c r="NVK1" s="289"/>
      <c r="NVL1" s="289"/>
      <c r="NVM1" s="289"/>
      <c r="NVN1" s="289"/>
      <c r="NVO1" s="289"/>
      <c r="NVP1" s="289"/>
      <c r="NVQ1" s="289"/>
      <c r="NVR1" s="289"/>
      <c r="NVS1" s="289"/>
      <c r="NVT1" s="289"/>
      <c r="NVU1" s="289"/>
      <c r="NVV1" s="289"/>
      <c r="NVW1" s="289"/>
      <c r="NVX1" s="289"/>
      <c r="NVY1" s="289"/>
      <c r="NVZ1" s="289"/>
      <c r="NWA1" s="289"/>
      <c r="NWB1" s="289"/>
      <c r="NWC1" s="289"/>
      <c r="NWD1" s="289"/>
      <c r="NWE1" s="289"/>
      <c r="NWF1" s="289"/>
      <c r="NWG1" s="289"/>
      <c r="NWH1" s="289"/>
      <c r="NWI1" s="289"/>
      <c r="NWJ1" s="289"/>
      <c r="NWK1" s="289"/>
      <c r="NWL1" s="289"/>
      <c r="NWM1" s="289"/>
      <c r="NWN1" s="289"/>
      <c r="NWO1" s="289"/>
      <c r="NWP1" s="289"/>
      <c r="NWQ1" s="289"/>
      <c r="NWR1" s="289"/>
      <c r="NWS1" s="289"/>
      <c r="NWT1" s="289"/>
      <c r="NWU1" s="289"/>
      <c r="NWV1" s="289"/>
      <c r="NWW1" s="289"/>
      <c r="NWX1" s="289"/>
      <c r="NWY1" s="289"/>
      <c r="NWZ1" s="289"/>
      <c r="NXA1" s="289"/>
      <c r="NXB1" s="289"/>
      <c r="NXC1" s="289"/>
      <c r="NXD1" s="289"/>
      <c r="NXE1" s="289"/>
      <c r="NXF1" s="289"/>
      <c r="NXG1" s="289"/>
      <c r="NXH1" s="289"/>
      <c r="NXI1" s="289"/>
      <c r="NXJ1" s="289"/>
      <c r="NXK1" s="289"/>
      <c r="NXL1" s="289"/>
      <c r="NXM1" s="289"/>
      <c r="NXN1" s="289"/>
      <c r="NXO1" s="289"/>
      <c r="NXP1" s="289"/>
      <c r="NXQ1" s="289"/>
      <c r="NXR1" s="289"/>
      <c r="NXS1" s="289"/>
      <c r="NXT1" s="289"/>
      <c r="NXU1" s="289"/>
      <c r="NXV1" s="289"/>
      <c r="NXW1" s="289"/>
      <c r="NXX1" s="289"/>
      <c r="NXY1" s="289"/>
      <c r="NXZ1" s="289"/>
      <c r="NYA1" s="289"/>
      <c r="NYB1" s="289"/>
      <c r="NYC1" s="289"/>
      <c r="NYD1" s="289"/>
      <c r="NYE1" s="289"/>
      <c r="NYF1" s="289"/>
      <c r="NYG1" s="289"/>
      <c r="NYH1" s="289"/>
      <c r="NYI1" s="289"/>
      <c r="NYJ1" s="289"/>
      <c r="NYK1" s="289"/>
      <c r="NYL1" s="289"/>
      <c r="NYM1" s="289"/>
      <c r="NYN1" s="289"/>
      <c r="NYO1" s="289"/>
      <c r="NYP1" s="289"/>
      <c r="NYQ1" s="289"/>
      <c r="NYR1" s="289"/>
      <c r="NYS1" s="289"/>
      <c r="NYT1" s="289"/>
      <c r="NYU1" s="289"/>
      <c r="NYV1" s="289"/>
      <c r="NYW1" s="289"/>
      <c r="NYX1" s="289"/>
      <c r="NYY1" s="289"/>
      <c r="NYZ1" s="289"/>
      <c r="NZA1" s="289"/>
      <c r="NZB1" s="289"/>
      <c r="NZC1" s="289"/>
      <c r="NZD1" s="289"/>
      <c r="NZE1" s="289"/>
      <c r="NZF1" s="289"/>
      <c r="NZG1" s="289"/>
      <c r="NZH1" s="289"/>
      <c r="NZI1" s="289"/>
      <c r="NZJ1" s="289"/>
      <c r="NZK1" s="289"/>
      <c r="NZL1" s="289"/>
      <c r="NZM1" s="289"/>
      <c r="NZN1" s="289"/>
      <c r="NZO1" s="289"/>
      <c r="NZP1" s="289"/>
      <c r="NZQ1" s="289"/>
      <c r="NZR1" s="289"/>
      <c r="NZS1" s="289"/>
      <c r="NZT1" s="289"/>
      <c r="NZU1" s="289"/>
      <c r="NZV1" s="289"/>
      <c r="NZW1" s="289"/>
      <c r="NZX1" s="289"/>
      <c r="NZY1" s="289"/>
      <c r="NZZ1" s="289"/>
      <c r="OAA1" s="289"/>
      <c r="OAB1" s="289"/>
      <c r="OAC1" s="289"/>
      <c r="OAD1" s="289"/>
      <c r="OAE1" s="289"/>
      <c r="OAF1" s="289"/>
      <c r="OAG1" s="289"/>
      <c r="OAH1" s="289"/>
      <c r="OAI1" s="289"/>
      <c r="OAJ1" s="289"/>
      <c r="OAK1" s="289"/>
      <c r="OAL1" s="289"/>
      <c r="OAM1" s="289"/>
      <c r="OAN1" s="289"/>
      <c r="OAO1" s="289"/>
      <c r="OAP1" s="289"/>
      <c r="OAQ1" s="289"/>
      <c r="OAR1" s="289"/>
      <c r="OAS1" s="289"/>
      <c r="OAT1" s="289"/>
      <c r="OAU1" s="289"/>
      <c r="OAV1" s="289"/>
      <c r="OAW1" s="289"/>
      <c r="OAX1" s="289"/>
      <c r="OAY1" s="289"/>
      <c r="OAZ1" s="289"/>
      <c r="OBA1" s="289"/>
      <c r="OBB1" s="289"/>
      <c r="OBC1" s="289"/>
      <c r="OBD1" s="289"/>
      <c r="OBE1" s="289"/>
      <c r="OBF1" s="289"/>
      <c r="OBG1" s="289"/>
      <c r="OBH1" s="289"/>
      <c r="OBI1" s="289"/>
      <c r="OBJ1" s="289"/>
      <c r="OBK1" s="289"/>
      <c r="OBL1" s="289"/>
      <c r="OBM1" s="289"/>
      <c r="OBN1" s="289"/>
      <c r="OBO1" s="289"/>
      <c r="OBP1" s="289"/>
      <c r="OBQ1" s="289"/>
      <c r="OBR1" s="289"/>
      <c r="OBS1" s="289"/>
      <c r="OBT1" s="289"/>
      <c r="OBU1" s="289"/>
      <c r="OBV1" s="289"/>
      <c r="OBW1" s="289"/>
      <c r="OBX1" s="289"/>
      <c r="OBY1" s="289"/>
      <c r="OBZ1" s="289"/>
      <c r="OCA1" s="289"/>
      <c r="OCB1" s="289"/>
      <c r="OCC1" s="289"/>
      <c r="OCD1" s="289"/>
      <c r="OCE1" s="289"/>
      <c r="OCF1" s="289"/>
      <c r="OCG1" s="289"/>
      <c r="OCH1" s="289"/>
      <c r="OCI1" s="289"/>
      <c r="OCJ1" s="289"/>
      <c r="OCK1" s="289"/>
      <c r="OCL1" s="289"/>
      <c r="OCM1" s="289"/>
      <c r="OCN1" s="289"/>
      <c r="OCO1" s="289"/>
      <c r="OCP1" s="289"/>
      <c r="OCQ1" s="289"/>
      <c r="OCR1" s="289"/>
      <c r="OCS1" s="289"/>
      <c r="OCT1" s="289"/>
      <c r="OCU1" s="289"/>
      <c r="OCV1" s="289"/>
      <c r="OCW1" s="289"/>
      <c r="OCX1" s="289"/>
      <c r="OCY1" s="289"/>
      <c r="OCZ1" s="289"/>
      <c r="ODA1" s="289"/>
      <c r="ODB1" s="289"/>
      <c r="ODC1" s="289"/>
      <c r="ODD1" s="289"/>
      <c r="ODE1" s="289"/>
      <c r="ODF1" s="289"/>
      <c r="ODG1" s="289"/>
      <c r="ODH1" s="289"/>
      <c r="ODI1" s="289"/>
      <c r="ODJ1" s="289"/>
      <c r="ODK1" s="289"/>
      <c r="ODL1" s="289"/>
      <c r="ODM1" s="289"/>
      <c r="ODN1" s="289"/>
      <c r="ODO1" s="289"/>
      <c r="ODP1" s="289"/>
      <c r="ODQ1" s="289"/>
      <c r="ODR1" s="289"/>
      <c r="ODS1" s="289"/>
      <c r="ODT1" s="289"/>
      <c r="ODU1" s="289"/>
      <c r="ODV1" s="289"/>
      <c r="ODW1" s="289"/>
      <c r="ODX1" s="289"/>
      <c r="ODY1" s="289"/>
      <c r="ODZ1" s="289"/>
      <c r="OEA1" s="289"/>
      <c r="OEB1" s="289"/>
      <c r="OEC1" s="289"/>
      <c r="OED1" s="289"/>
      <c r="OEE1" s="289"/>
      <c r="OEF1" s="289"/>
      <c r="OEG1" s="289"/>
      <c r="OEH1" s="289"/>
      <c r="OEI1" s="289"/>
      <c r="OEJ1" s="289"/>
      <c r="OEK1" s="289"/>
      <c r="OEL1" s="289"/>
      <c r="OEM1" s="289"/>
      <c r="OEN1" s="289"/>
      <c r="OEO1" s="289"/>
      <c r="OEP1" s="289"/>
      <c r="OEQ1" s="289"/>
      <c r="OER1" s="289"/>
      <c r="OES1" s="289"/>
      <c r="OET1" s="289"/>
      <c r="OEU1" s="289"/>
      <c r="OEV1" s="289"/>
      <c r="OEW1" s="289"/>
      <c r="OEX1" s="289"/>
      <c r="OEY1" s="289"/>
      <c r="OEZ1" s="289"/>
      <c r="OFA1" s="289"/>
      <c r="OFB1" s="289"/>
      <c r="OFC1" s="289"/>
      <c r="OFD1" s="289"/>
      <c r="OFE1" s="289"/>
      <c r="OFF1" s="289"/>
      <c r="OFG1" s="289"/>
      <c r="OFH1" s="289"/>
      <c r="OFI1" s="289"/>
      <c r="OFJ1" s="289"/>
      <c r="OFK1" s="289"/>
      <c r="OFL1" s="289"/>
      <c r="OFM1" s="289"/>
      <c r="OFN1" s="289"/>
      <c r="OFO1" s="289"/>
      <c r="OFP1" s="289"/>
      <c r="OFQ1" s="289"/>
      <c r="OFR1" s="289"/>
      <c r="OFS1" s="289"/>
      <c r="OFT1" s="289"/>
      <c r="OFU1" s="289"/>
      <c r="OFV1" s="289"/>
      <c r="OFW1" s="289"/>
      <c r="OFX1" s="289"/>
      <c r="OFY1" s="289"/>
      <c r="OFZ1" s="289"/>
      <c r="OGA1" s="289"/>
      <c r="OGB1" s="289"/>
      <c r="OGC1" s="289"/>
      <c r="OGD1" s="289"/>
      <c r="OGE1" s="289"/>
      <c r="OGF1" s="289"/>
      <c r="OGG1" s="289"/>
      <c r="OGH1" s="289"/>
      <c r="OGI1" s="289"/>
      <c r="OGJ1" s="289"/>
      <c r="OGK1" s="289"/>
      <c r="OGL1" s="289"/>
      <c r="OGM1" s="289"/>
      <c r="OGN1" s="289"/>
      <c r="OGO1" s="289"/>
      <c r="OGP1" s="289"/>
      <c r="OGQ1" s="289"/>
      <c r="OGR1" s="289"/>
      <c r="OGS1" s="289"/>
      <c r="OGT1" s="289"/>
      <c r="OGU1" s="289"/>
      <c r="OGV1" s="289"/>
      <c r="OGW1" s="289"/>
      <c r="OGX1" s="289"/>
      <c r="OGY1" s="289"/>
      <c r="OGZ1" s="289"/>
      <c r="OHA1" s="289"/>
      <c r="OHB1" s="289"/>
      <c r="OHC1" s="289"/>
      <c r="OHD1" s="289"/>
      <c r="OHE1" s="289"/>
      <c r="OHF1" s="289"/>
      <c r="OHG1" s="289"/>
      <c r="OHH1" s="289"/>
      <c r="OHI1" s="289"/>
      <c r="OHJ1" s="289"/>
      <c r="OHK1" s="289"/>
      <c r="OHL1" s="289"/>
      <c r="OHM1" s="289"/>
      <c r="OHN1" s="289"/>
      <c r="OHO1" s="289"/>
      <c r="OHP1" s="289"/>
      <c r="OHQ1" s="289"/>
      <c r="OHR1" s="289"/>
      <c r="OHS1" s="289"/>
      <c r="OHT1" s="289"/>
      <c r="OHU1" s="289"/>
      <c r="OHV1" s="289"/>
      <c r="OHW1" s="289"/>
      <c r="OHX1" s="289"/>
      <c r="OHY1" s="289"/>
      <c r="OHZ1" s="289"/>
      <c r="OIA1" s="289"/>
      <c r="OIB1" s="289"/>
      <c r="OIC1" s="289"/>
      <c r="OID1" s="289"/>
      <c r="OIE1" s="289"/>
      <c r="OIF1" s="289"/>
      <c r="OIG1" s="289"/>
      <c r="OIH1" s="289"/>
      <c r="OII1" s="289"/>
      <c r="OIJ1" s="289"/>
      <c r="OIK1" s="289"/>
      <c r="OIL1" s="289"/>
      <c r="OIM1" s="289"/>
      <c r="OIN1" s="289"/>
      <c r="OIO1" s="289"/>
      <c r="OIP1" s="289"/>
      <c r="OIQ1" s="289"/>
      <c r="OIR1" s="289"/>
      <c r="OIS1" s="289"/>
      <c r="OIT1" s="289"/>
      <c r="OIU1" s="289"/>
      <c r="OIV1" s="289"/>
      <c r="OIW1" s="289"/>
      <c r="OIX1" s="289"/>
      <c r="OIY1" s="289"/>
      <c r="OIZ1" s="289"/>
      <c r="OJA1" s="289"/>
      <c r="OJB1" s="289"/>
      <c r="OJC1" s="289"/>
      <c r="OJD1" s="289"/>
      <c r="OJE1" s="289"/>
      <c r="OJF1" s="289"/>
      <c r="OJG1" s="289"/>
      <c r="OJH1" s="289"/>
      <c r="OJI1" s="289"/>
      <c r="OJJ1" s="289"/>
      <c r="OJK1" s="289"/>
      <c r="OJL1" s="289"/>
      <c r="OJM1" s="289"/>
      <c r="OJN1" s="289"/>
      <c r="OJO1" s="289"/>
      <c r="OJP1" s="289"/>
      <c r="OJQ1" s="289"/>
      <c r="OJR1" s="289"/>
      <c r="OJS1" s="289"/>
      <c r="OJT1" s="289"/>
      <c r="OJU1" s="289"/>
      <c r="OJV1" s="289"/>
      <c r="OJW1" s="289"/>
      <c r="OJX1" s="289"/>
      <c r="OJY1" s="289"/>
      <c r="OJZ1" s="289"/>
      <c r="OKA1" s="289"/>
      <c r="OKB1" s="289"/>
      <c r="OKC1" s="289"/>
      <c r="OKD1" s="289"/>
      <c r="OKE1" s="289"/>
      <c r="OKF1" s="289"/>
      <c r="OKG1" s="289"/>
      <c r="OKH1" s="289"/>
      <c r="OKI1" s="289"/>
      <c r="OKJ1" s="289"/>
      <c r="OKK1" s="289"/>
      <c r="OKL1" s="289"/>
      <c r="OKM1" s="289"/>
      <c r="OKN1" s="289"/>
      <c r="OKO1" s="289"/>
      <c r="OKP1" s="289"/>
      <c r="OKQ1" s="289"/>
      <c r="OKR1" s="289"/>
      <c r="OKS1" s="289"/>
      <c r="OKT1" s="289"/>
      <c r="OKU1" s="289"/>
      <c r="OKV1" s="289"/>
      <c r="OKW1" s="289"/>
      <c r="OKX1" s="289"/>
      <c r="OKY1" s="289"/>
      <c r="OKZ1" s="289"/>
      <c r="OLA1" s="289"/>
      <c r="OLB1" s="289"/>
      <c r="OLC1" s="289"/>
      <c r="OLD1" s="289"/>
      <c r="OLE1" s="289"/>
      <c r="OLF1" s="289"/>
      <c r="OLG1" s="289"/>
      <c r="OLH1" s="289"/>
      <c r="OLI1" s="289"/>
      <c r="OLJ1" s="289"/>
      <c r="OLK1" s="289"/>
      <c r="OLL1" s="289"/>
      <c r="OLM1" s="289"/>
      <c r="OLN1" s="289"/>
      <c r="OLO1" s="289"/>
      <c r="OLP1" s="289"/>
      <c r="OLQ1" s="289"/>
      <c r="OLR1" s="289"/>
      <c r="OLS1" s="289"/>
      <c r="OLT1" s="289"/>
      <c r="OLU1" s="289"/>
      <c r="OLV1" s="289"/>
      <c r="OLW1" s="289"/>
      <c r="OLX1" s="289"/>
      <c r="OLY1" s="289"/>
      <c r="OLZ1" s="289"/>
      <c r="OMA1" s="289"/>
      <c r="OMB1" s="289"/>
      <c r="OMC1" s="289"/>
      <c r="OMD1" s="289"/>
      <c r="OME1" s="289"/>
      <c r="OMF1" s="289"/>
      <c r="OMG1" s="289"/>
      <c r="OMH1" s="289"/>
      <c r="OMI1" s="289"/>
      <c r="OMJ1" s="289"/>
      <c r="OMK1" s="289"/>
      <c r="OML1" s="289"/>
      <c r="OMM1" s="289"/>
      <c r="OMN1" s="289"/>
      <c r="OMO1" s="289"/>
      <c r="OMP1" s="289"/>
      <c r="OMQ1" s="289"/>
      <c r="OMR1" s="289"/>
      <c r="OMS1" s="289"/>
      <c r="OMT1" s="289"/>
      <c r="OMU1" s="289"/>
      <c r="OMV1" s="289"/>
      <c r="OMW1" s="289"/>
      <c r="OMX1" s="289"/>
      <c r="OMY1" s="289"/>
      <c r="OMZ1" s="289"/>
      <c r="ONA1" s="289"/>
      <c r="ONB1" s="289"/>
      <c r="ONC1" s="289"/>
      <c r="OND1" s="289"/>
      <c r="ONE1" s="289"/>
      <c r="ONF1" s="289"/>
      <c r="ONG1" s="289"/>
      <c r="ONH1" s="289"/>
      <c r="ONI1" s="289"/>
      <c r="ONJ1" s="289"/>
      <c r="ONK1" s="289"/>
      <c r="ONL1" s="289"/>
      <c r="ONM1" s="289"/>
      <c r="ONN1" s="289"/>
      <c r="ONO1" s="289"/>
      <c r="ONP1" s="289"/>
      <c r="ONQ1" s="289"/>
      <c r="ONR1" s="289"/>
      <c r="ONS1" s="289"/>
      <c r="ONT1" s="289"/>
      <c r="ONU1" s="289"/>
      <c r="ONV1" s="289"/>
      <c r="ONW1" s="289"/>
      <c r="ONX1" s="289"/>
      <c r="ONY1" s="289"/>
      <c r="ONZ1" s="289"/>
      <c r="OOA1" s="289"/>
      <c r="OOB1" s="289"/>
      <c r="OOC1" s="289"/>
      <c r="OOD1" s="289"/>
      <c r="OOE1" s="289"/>
      <c r="OOF1" s="289"/>
      <c r="OOG1" s="289"/>
      <c r="OOH1" s="289"/>
      <c r="OOI1" s="289"/>
      <c r="OOJ1" s="289"/>
      <c r="OOK1" s="289"/>
      <c r="OOL1" s="289"/>
      <c r="OOM1" s="289"/>
      <c r="OON1" s="289"/>
      <c r="OOO1" s="289"/>
      <c r="OOP1" s="289"/>
      <c r="OOQ1" s="289"/>
      <c r="OOR1" s="289"/>
      <c r="OOS1" s="289"/>
      <c r="OOT1" s="289"/>
      <c r="OOU1" s="289"/>
      <c r="OOV1" s="289"/>
      <c r="OOW1" s="289"/>
      <c r="OOX1" s="289"/>
      <c r="OOY1" s="289"/>
      <c r="OOZ1" s="289"/>
      <c r="OPA1" s="289"/>
      <c r="OPB1" s="289"/>
      <c r="OPC1" s="289"/>
      <c r="OPD1" s="289"/>
      <c r="OPE1" s="289"/>
      <c r="OPF1" s="289"/>
      <c r="OPG1" s="289"/>
      <c r="OPH1" s="289"/>
      <c r="OPI1" s="289"/>
      <c r="OPJ1" s="289"/>
      <c r="OPK1" s="289"/>
      <c r="OPL1" s="289"/>
      <c r="OPM1" s="289"/>
      <c r="OPN1" s="289"/>
      <c r="OPO1" s="289"/>
      <c r="OPP1" s="289"/>
      <c r="OPQ1" s="289"/>
      <c r="OPR1" s="289"/>
      <c r="OPS1" s="289"/>
      <c r="OPT1" s="289"/>
      <c r="OPU1" s="289"/>
      <c r="OPV1" s="289"/>
      <c r="OPW1" s="289"/>
      <c r="OPX1" s="289"/>
      <c r="OPY1" s="289"/>
      <c r="OPZ1" s="289"/>
      <c r="OQA1" s="289"/>
      <c r="OQB1" s="289"/>
      <c r="OQC1" s="289"/>
      <c r="OQD1" s="289"/>
      <c r="OQE1" s="289"/>
      <c r="OQF1" s="289"/>
      <c r="OQG1" s="289"/>
      <c r="OQH1" s="289"/>
      <c r="OQI1" s="289"/>
      <c r="OQJ1" s="289"/>
      <c r="OQK1" s="289"/>
      <c r="OQL1" s="289"/>
      <c r="OQM1" s="289"/>
      <c r="OQN1" s="289"/>
      <c r="OQO1" s="289"/>
      <c r="OQP1" s="289"/>
      <c r="OQQ1" s="289"/>
      <c r="OQR1" s="289"/>
      <c r="OQS1" s="289"/>
      <c r="OQT1" s="289"/>
      <c r="OQU1" s="289"/>
      <c r="OQV1" s="289"/>
      <c r="OQW1" s="289"/>
      <c r="OQX1" s="289"/>
      <c r="OQY1" s="289"/>
      <c r="OQZ1" s="289"/>
      <c r="ORA1" s="289"/>
      <c r="ORB1" s="289"/>
      <c r="ORC1" s="289"/>
      <c r="ORD1" s="289"/>
      <c r="ORE1" s="289"/>
      <c r="ORF1" s="289"/>
      <c r="ORG1" s="289"/>
      <c r="ORH1" s="289"/>
      <c r="ORI1" s="289"/>
      <c r="ORJ1" s="289"/>
      <c r="ORK1" s="289"/>
      <c r="ORL1" s="289"/>
      <c r="ORM1" s="289"/>
      <c r="ORN1" s="289"/>
      <c r="ORO1" s="289"/>
      <c r="ORP1" s="289"/>
      <c r="ORQ1" s="289"/>
      <c r="ORR1" s="289"/>
      <c r="ORS1" s="289"/>
      <c r="ORT1" s="289"/>
      <c r="ORU1" s="289"/>
      <c r="ORV1" s="289"/>
      <c r="ORW1" s="289"/>
      <c r="ORX1" s="289"/>
      <c r="ORY1" s="289"/>
      <c r="ORZ1" s="289"/>
      <c r="OSA1" s="289"/>
      <c r="OSB1" s="289"/>
      <c r="OSC1" s="289"/>
      <c r="OSD1" s="289"/>
      <c r="OSE1" s="289"/>
      <c r="OSF1" s="289"/>
      <c r="OSG1" s="289"/>
      <c r="OSH1" s="289"/>
      <c r="OSI1" s="289"/>
      <c r="OSJ1" s="289"/>
      <c r="OSK1" s="289"/>
      <c r="OSL1" s="289"/>
      <c r="OSM1" s="289"/>
      <c r="OSN1" s="289"/>
      <c r="OSO1" s="289"/>
      <c r="OSP1" s="289"/>
      <c r="OSQ1" s="289"/>
      <c r="OSR1" s="289"/>
      <c r="OSS1" s="289"/>
      <c r="OST1" s="289"/>
      <c r="OSU1" s="289"/>
      <c r="OSV1" s="289"/>
      <c r="OSW1" s="289"/>
      <c r="OSX1" s="289"/>
      <c r="OSY1" s="289"/>
      <c r="OSZ1" s="289"/>
      <c r="OTA1" s="289"/>
      <c r="OTB1" s="289"/>
      <c r="OTC1" s="289"/>
      <c r="OTD1" s="289"/>
      <c r="OTE1" s="289"/>
      <c r="OTF1" s="289"/>
      <c r="OTG1" s="289"/>
      <c r="OTH1" s="289"/>
      <c r="OTI1" s="289"/>
      <c r="OTJ1" s="289"/>
      <c r="OTK1" s="289"/>
      <c r="OTL1" s="289"/>
      <c r="OTM1" s="289"/>
      <c r="OTN1" s="289"/>
      <c r="OTO1" s="289"/>
      <c r="OTP1" s="289"/>
      <c r="OTQ1" s="289"/>
      <c r="OTR1" s="289"/>
      <c r="OTS1" s="289"/>
      <c r="OTT1" s="289"/>
      <c r="OTU1" s="289"/>
      <c r="OTV1" s="289"/>
      <c r="OTW1" s="289"/>
      <c r="OTX1" s="289"/>
      <c r="OTY1" s="289"/>
      <c r="OTZ1" s="289"/>
      <c r="OUA1" s="289"/>
      <c r="OUB1" s="289"/>
      <c r="OUC1" s="289"/>
      <c r="OUD1" s="289"/>
      <c r="OUE1" s="289"/>
      <c r="OUF1" s="289"/>
      <c r="OUG1" s="289"/>
      <c r="OUH1" s="289"/>
      <c r="OUI1" s="289"/>
      <c r="OUJ1" s="289"/>
      <c r="OUK1" s="289"/>
      <c r="OUL1" s="289"/>
      <c r="OUM1" s="289"/>
      <c r="OUN1" s="289"/>
      <c r="OUO1" s="289"/>
      <c r="OUP1" s="289"/>
      <c r="OUQ1" s="289"/>
      <c r="OUR1" s="289"/>
      <c r="OUS1" s="289"/>
      <c r="OUT1" s="289"/>
      <c r="OUU1" s="289"/>
      <c r="OUV1" s="289"/>
      <c r="OUW1" s="289"/>
      <c r="OUX1" s="289"/>
      <c r="OUY1" s="289"/>
      <c r="OUZ1" s="289"/>
      <c r="OVA1" s="289"/>
      <c r="OVB1" s="289"/>
      <c r="OVC1" s="289"/>
      <c r="OVD1" s="289"/>
      <c r="OVE1" s="289"/>
      <c r="OVF1" s="289"/>
      <c r="OVG1" s="289"/>
      <c r="OVH1" s="289"/>
      <c r="OVI1" s="289"/>
      <c r="OVJ1" s="289"/>
      <c r="OVK1" s="289"/>
      <c r="OVL1" s="289"/>
      <c r="OVM1" s="289"/>
      <c r="OVN1" s="289"/>
      <c r="OVO1" s="289"/>
      <c r="OVP1" s="289"/>
      <c r="OVQ1" s="289"/>
      <c r="OVR1" s="289"/>
      <c r="OVS1" s="289"/>
      <c r="OVT1" s="289"/>
      <c r="OVU1" s="289"/>
      <c r="OVV1" s="289"/>
      <c r="OVW1" s="289"/>
      <c r="OVX1" s="289"/>
      <c r="OVY1" s="289"/>
      <c r="OVZ1" s="289"/>
      <c r="OWA1" s="289"/>
      <c r="OWB1" s="289"/>
      <c r="OWC1" s="289"/>
      <c r="OWD1" s="289"/>
      <c r="OWE1" s="289"/>
      <c r="OWF1" s="289"/>
      <c r="OWG1" s="289"/>
      <c r="OWH1" s="289"/>
      <c r="OWI1" s="289"/>
      <c r="OWJ1" s="289"/>
      <c r="OWK1" s="289"/>
      <c r="OWL1" s="289"/>
      <c r="OWM1" s="289"/>
      <c r="OWN1" s="289"/>
      <c r="OWO1" s="289"/>
      <c r="OWP1" s="289"/>
      <c r="OWQ1" s="289"/>
      <c r="OWR1" s="289"/>
      <c r="OWS1" s="289"/>
      <c r="OWT1" s="289"/>
      <c r="OWU1" s="289"/>
      <c r="OWV1" s="289"/>
      <c r="OWW1" s="289"/>
      <c r="OWX1" s="289"/>
      <c r="OWY1" s="289"/>
      <c r="OWZ1" s="289"/>
      <c r="OXA1" s="289"/>
      <c r="OXB1" s="289"/>
      <c r="OXC1" s="289"/>
      <c r="OXD1" s="289"/>
      <c r="OXE1" s="289"/>
      <c r="OXF1" s="289"/>
      <c r="OXG1" s="289"/>
      <c r="OXH1" s="289"/>
      <c r="OXI1" s="289"/>
      <c r="OXJ1" s="289"/>
      <c r="OXK1" s="289"/>
      <c r="OXL1" s="289"/>
      <c r="OXM1" s="289"/>
      <c r="OXN1" s="289"/>
      <c r="OXO1" s="289"/>
      <c r="OXP1" s="289"/>
      <c r="OXQ1" s="289"/>
      <c r="OXR1" s="289"/>
      <c r="OXS1" s="289"/>
      <c r="OXT1" s="289"/>
      <c r="OXU1" s="289"/>
      <c r="OXV1" s="289"/>
      <c r="OXW1" s="289"/>
      <c r="OXX1" s="289"/>
      <c r="OXY1" s="289"/>
      <c r="OXZ1" s="289"/>
      <c r="OYA1" s="289"/>
      <c r="OYB1" s="289"/>
      <c r="OYC1" s="289"/>
      <c r="OYD1" s="289"/>
      <c r="OYE1" s="289"/>
      <c r="OYF1" s="289"/>
      <c r="OYG1" s="289"/>
      <c r="OYH1" s="289"/>
      <c r="OYI1" s="289"/>
      <c r="OYJ1" s="289"/>
      <c r="OYK1" s="289"/>
      <c r="OYL1" s="289"/>
      <c r="OYM1" s="289"/>
      <c r="OYN1" s="289"/>
      <c r="OYO1" s="289"/>
      <c r="OYP1" s="289"/>
      <c r="OYQ1" s="289"/>
      <c r="OYR1" s="289"/>
      <c r="OYS1" s="289"/>
      <c r="OYT1" s="289"/>
      <c r="OYU1" s="289"/>
      <c r="OYV1" s="289"/>
      <c r="OYW1" s="289"/>
      <c r="OYX1" s="289"/>
      <c r="OYY1" s="289"/>
      <c r="OYZ1" s="289"/>
      <c r="OZA1" s="289"/>
      <c r="OZB1" s="289"/>
      <c r="OZC1" s="289"/>
      <c r="OZD1" s="289"/>
      <c r="OZE1" s="289"/>
      <c r="OZF1" s="289"/>
      <c r="OZG1" s="289"/>
      <c r="OZH1" s="289"/>
      <c r="OZI1" s="289"/>
      <c r="OZJ1" s="289"/>
      <c r="OZK1" s="289"/>
      <c r="OZL1" s="289"/>
      <c r="OZM1" s="289"/>
      <c r="OZN1" s="289"/>
      <c r="OZO1" s="289"/>
      <c r="OZP1" s="289"/>
      <c r="OZQ1" s="289"/>
      <c r="OZR1" s="289"/>
      <c r="OZS1" s="289"/>
      <c r="OZT1" s="289"/>
      <c r="OZU1" s="289"/>
      <c r="OZV1" s="289"/>
      <c r="OZW1" s="289"/>
      <c r="OZX1" s="289"/>
      <c r="OZY1" s="289"/>
      <c r="OZZ1" s="289"/>
      <c r="PAA1" s="289"/>
      <c r="PAB1" s="289"/>
      <c r="PAC1" s="289"/>
      <c r="PAD1" s="289"/>
      <c r="PAE1" s="289"/>
      <c r="PAF1" s="289"/>
      <c r="PAG1" s="289"/>
      <c r="PAH1" s="289"/>
      <c r="PAI1" s="289"/>
      <c r="PAJ1" s="289"/>
      <c r="PAK1" s="289"/>
      <c r="PAL1" s="289"/>
      <c r="PAM1" s="289"/>
      <c r="PAN1" s="289"/>
      <c r="PAO1" s="289"/>
      <c r="PAP1" s="289"/>
      <c r="PAQ1" s="289"/>
      <c r="PAR1" s="289"/>
      <c r="PAS1" s="289"/>
      <c r="PAT1" s="289"/>
      <c r="PAU1" s="289"/>
      <c r="PAV1" s="289"/>
      <c r="PAW1" s="289"/>
      <c r="PAX1" s="289"/>
      <c r="PAY1" s="289"/>
      <c r="PAZ1" s="289"/>
      <c r="PBA1" s="289"/>
      <c r="PBB1" s="289"/>
      <c r="PBC1" s="289"/>
      <c r="PBD1" s="289"/>
      <c r="PBE1" s="289"/>
      <c r="PBF1" s="289"/>
      <c r="PBG1" s="289"/>
      <c r="PBH1" s="289"/>
      <c r="PBI1" s="289"/>
      <c r="PBJ1" s="289"/>
      <c r="PBK1" s="289"/>
      <c r="PBL1" s="289"/>
      <c r="PBM1" s="289"/>
      <c r="PBN1" s="289"/>
      <c r="PBO1" s="289"/>
      <c r="PBP1" s="289"/>
      <c r="PBQ1" s="289"/>
      <c r="PBR1" s="289"/>
      <c r="PBS1" s="289"/>
      <c r="PBT1" s="289"/>
      <c r="PBU1" s="289"/>
      <c r="PBV1" s="289"/>
      <c r="PBW1" s="289"/>
      <c r="PBX1" s="289"/>
      <c r="PBY1" s="289"/>
      <c r="PBZ1" s="289"/>
      <c r="PCA1" s="289"/>
      <c r="PCB1" s="289"/>
      <c r="PCC1" s="289"/>
      <c r="PCD1" s="289"/>
      <c r="PCE1" s="289"/>
      <c r="PCF1" s="289"/>
      <c r="PCG1" s="289"/>
      <c r="PCH1" s="289"/>
      <c r="PCI1" s="289"/>
      <c r="PCJ1" s="289"/>
      <c r="PCK1" s="289"/>
      <c r="PCL1" s="289"/>
      <c r="PCM1" s="289"/>
      <c r="PCN1" s="289"/>
      <c r="PCO1" s="289"/>
      <c r="PCP1" s="289"/>
      <c r="PCQ1" s="289"/>
      <c r="PCR1" s="289"/>
      <c r="PCS1" s="289"/>
      <c r="PCT1" s="289"/>
      <c r="PCU1" s="289"/>
      <c r="PCV1" s="289"/>
      <c r="PCW1" s="289"/>
      <c r="PCX1" s="289"/>
      <c r="PCY1" s="289"/>
      <c r="PCZ1" s="289"/>
      <c r="PDA1" s="289"/>
      <c r="PDB1" s="289"/>
      <c r="PDC1" s="289"/>
      <c r="PDD1" s="289"/>
      <c r="PDE1" s="289"/>
      <c r="PDF1" s="289"/>
      <c r="PDG1" s="289"/>
      <c r="PDH1" s="289"/>
      <c r="PDI1" s="289"/>
      <c r="PDJ1" s="289"/>
      <c r="PDK1" s="289"/>
      <c r="PDL1" s="289"/>
      <c r="PDM1" s="289"/>
      <c r="PDN1" s="289"/>
      <c r="PDO1" s="289"/>
      <c r="PDP1" s="289"/>
      <c r="PDQ1" s="289"/>
      <c r="PDR1" s="289"/>
      <c r="PDS1" s="289"/>
      <c r="PDT1" s="289"/>
      <c r="PDU1" s="289"/>
      <c r="PDV1" s="289"/>
      <c r="PDW1" s="289"/>
      <c r="PDX1" s="289"/>
      <c r="PDY1" s="289"/>
      <c r="PDZ1" s="289"/>
      <c r="PEA1" s="289"/>
      <c r="PEB1" s="289"/>
      <c r="PEC1" s="289"/>
      <c r="PED1" s="289"/>
      <c r="PEE1" s="289"/>
      <c r="PEF1" s="289"/>
      <c r="PEG1" s="289"/>
      <c r="PEH1" s="289"/>
      <c r="PEI1" s="289"/>
      <c r="PEJ1" s="289"/>
      <c r="PEK1" s="289"/>
      <c r="PEL1" s="289"/>
      <c r="PEM1" s="289"/>
      <c r="PEN1" s="289"/>
      <c r="PEO1" s="289"/>
      <c r="PEP1" s="289"/>
      <c r="PEQ1" s="289"/>
      <c r="PER1" s="289"/>
      <c r="PES1" s="289"/>
      <c r="PET1" s="289"/>
      <c r="PEU1" s="289"/>
      <c r="PEV1" s="289"/>
      <c r="PEW1" s="289"/>
      <c r="PEX1" s="289"/>
      <c r="PEY1" s="289"/>
      <c r="PEZ1" s="289"/>
      <c r="PFA1" s="289"/>
      <c r="PFB1" s="289"/>
      <c r="PFC1" s="289"/>
      <c r="PFD1" s="289"/>
      <c r="PFE1" s="289"/>
      <c r="PFF1" s="289"/>
      <c r="PFG1" s="289"/>
      <c r="PFH1" s="289"/>
      <c r="PFI1" s="289"/>
      <c r="PFJ1" s="289"/>
      <c r="PFK1" s="289"/>
      <c r="PFL1" s="289"/>
      <c r="PFM1" s="289"/>
      <c r="PFN1" s="289"/>
      <c r="PFO1" s="289"/>
      <c r="PFP1" s="289"/>
      <c r="PFQ1" s="289"/>
      <c r="PFR1" s="289"/>
      <c r="PFS1" s="289"/>
      <c r="PFT1" s="289"/>
      <c r="PFU1" s="289"/>
      <c r="PFV1" s="289"/>
      <c r="PFW1" s="289"/>
      <c r="PFX1" s="289"/>
      <c r="PFY1" s="289"/>
      <c r="PFZ1" s="289"/>
      <c r="PGA1" s="289"/>
      <c r="PGB1" s="289"/>
      <c r="PGC1" s="289"/>
      <c r="PGD1" s="289"/>
      <c r="PGE1" s="289"/>
      <c r="PGF1" s="289"/>
      <c r="PGG1" s="289"/>
      <c r="PGH1" s="289"/>
      <c r="PGI1" s="289"/>
      <c r="PGJ1" s="289"/>
      <c r="PGK1" s="289"/>
      <c r="PGL1" s="289"/>
      <c r="PGM1" s="289"/>
      <c r="PGN1" s="289"/>
      <c r="PGO1" s="289"/>
      <c r="PGP1" s="289"/>
      <c r="PGQ1" s="289"/>
      <c r="PGR1" s="289"/>
      <c r="PGS1" s="289"/>
      <c r="PGT1" s="289"/>
      <c r="PGU1" s="289"/>
      <c r="PGV1" s="289"/>
      <c r="PGW1" s="289"/>
      <c r="PGX1" s="289"/>
      <c r="PGY1" s="289"/>
      <c r="PGZ1" s="289"/>
      <c r="PHA1" s="289"/>
      <c r="PHB1" s="289"/>
      <c r="PHC1" s="289"/>
      <c r="PHD1" s="289"/>
      <c r="PHE1" s="289"/>
      <c r="PHF1" s="289"/>
      <c r="PHG1" s="289"/>
      <c r="PHH1" s="289"/>
      <c r="PHI1" s="289"/>
      <c r="PHJ1" s="289"/>
      <c r="PHK1" s="289"/>
      <c r="PHL1" s="289"/>
      <c r="PHM1" s="289"/>
      <c r="PHN1" s="289"/>
      <c r="PHO1" s="289"/>
      <c r="PHP1" s="289"/>
      <c r="PHQ1" s="289"/>
      <c r="PHR1" s="289"/>
      <c r="PHS1" s="289"/>
      <c r="PHT1" s="289"/>
      <c r="PHU1" s="289"/>
      <c r="PHV1" s="289"/>
      <c r="PHW1" s="289"/>
      <c r="PHX1" s="289"/>
      <c r="PHY1" s="289"/>
      <c r="PHZ1" s="289"/>
      <c r="PIA1" s="289"/>
      <c r="PIB1" s="289"/>
      <c r="PIC1" s="289"/>
      <c r="PID1" s="289"/>
      <c r="PIE1" s="289"/>
      <c r="PIF1" s="289"/>
      <c r="PIG1" s="289"/>
      <c r="PIH1" s="289"/>
      <c r="PII1" s="289"/>
      <c r="PIJ1" s="289"/>
      <c r="PIK1" s="289"/>
      <c r="PIL1" s="289"/>
      <c r="PIM1" s="289"/>
      <c r="PIN1" s="289"/>
      <c r="PIO1" s="289"/>
      <c r="PIP1" s="289"/>
      <c r="PIQ1" s="289"/>
      <c r="PIR1" s="289"/>
      <c r="PIS1" s="289"/>
      <c r="PIT1" s="289"/>
      <c r="PIU1" s="289"/>
      <c r="PIV1" s="289"/>
      <c r="PIW1" s="289"/>
      <c r="PIX1" s="289"/>
      <c r="PIY1" s="289"/>
      <c r="PIZ1" s="289"/>
      <c r="PJA1" s="289"/>
      <c r="PJB1" s="289"/>
      <c r="PJC1" s="289"/>
      <c r="PJD1" s="289"/>
      <c r="PJE1" s="289"/>
      <c r="PJF1" s="289"/>
      <c r="PJG1" s="289"/>
      <c r="PJH1" s="289"/>
      <c r="PJI1" s="289"/>
      <c r="PJJ1" s="289"/>
      <c r="PJK1" s="289"/>
      <c r="PJL1" s="289"/>
      <c r="PJM1" s="289"/>
      <c r="PJN1" s="289"/>
      <c r="PJO1" s="289"/>
      <c r="PJP1" s="289"/>
      <c r="PJQ1" s="289"/>
      <c r="PJR1" s="289"/>
      <c r="PJS1" s="289"/>
      <c r="PJT1" s="289"/>
      <c r="PJU1" s="289"/>
      <c r="PJV1" s="289"/>
      <c r="PJW1" s="289"/>
      <c r="PJX1" s="289"/>
      <c r="PJY1" s="289"/>
      <c r="PJZ1" s="289"/>
      <c r="PKA1" s="289"/>
      <c r="PKB1" s="289"/>
      <c r="PKC1" s="289"/>
      <c r="PKD1" s="289"/>
      <c r="PKE1" s="289"/>
      <c r="PKF1" s="289"/>
      <c r="PKG1" s="289"/>
      <c r="PKH1" s="289"/>
      <c r="PKI1" s="289"/>
      <c r="PKJ1" s="289"/>
      <c r="PKK1" s="289"/>
      <c r="PKL1" s="289"/>
      <c r="PKM1" s="289"/>
      <c r="PKN1" s="289"/>
      <c r="PKO1" s="289"/>
      <c r="PKP1" s="289"/>
      <c r="PKQ1" s="289"/>
      <c r="PKR1" s="289"/>
      <c r="PKS1" s="289"/>
      <c r="PKT1" s="289"/>
      <c r="PKU1" s="289"/>
      <c r="PKV1" s="289"/>
      <c r="PKW1" s="289"/>
      <c r="PKX1" s="289"/>
      <c r="PKY1" s="289"/>
      <c r="PKZ1" s="289"/>
      <c r="PLA1" s="289"/>
      <c r="PLB1" s="289"/>
      <c r="PLC1" s="289"/>
      <c r="PLD1" s="289"/>
      <c r="PLE1" s="289"/>
      <c r="PLF1" s="289"/>
      <c r="PLG1" s="289"/>
      <c r="PLH1" s="289"/>
      <c r="PLI1" s="289"/>
      <c r="PLJ1" s="289"/>
      <c r="PLK1" s="289"/>
      <c r="PLL1" s="289"/>
      <c r="PLM1" s="289"/>
      <c r="PLN1" s="289"/>
      <c r="PLO1" s="289"/>
      <c r="PLP1" s="289"/>
      <c r="PLQ1" s="289"/>
      <c r="PLR1" s="289"/>
      <c r="PLS1" s="289"/>
      <c r="PLT1" s="289"/>
      <c r="PLU1" s="289"/>
      <c r="PLV1" s="289"/>
      <c r="PLW1" s="289"/>
      <c r="PLX1" s="289"/>
      <c r="PLY1" s="289"/>
      <c r="PLZ1" s="289"/>
      <c r="PMA1" s="289"/>
      <c r="PMB1" s="289"/>
      <c r="PMC1" s="289"/>
      <c r="PMD1" s="289"/>
      <c r="PME1" s="289"/>
      <c r="PMF1" s="289"/>
      <c r="PMG1" s="289"/>
      <c r="PMH1" s="289"/>
      <c r="PMI1" s="289"/>
      <c r="PMJ1" s="289"/>
      <c r="PMK1" s="289"/>
      <c r="PML1" s="289"/>
      <c r="PMM1" s="289"/>
      <c r="PMN1" s="289"/>
      <c r="PMO1" s="289"/>
      <c r="PMP1" s="289"/>
      <c r="PMQ1" s="289"/>
      <c r="PMR1" s="289"/>
      <c r="PMS1" s="289"/>
      <c r="PMT1" s="289"/>
      <c r="PMU1" s="289"/>
      <c r="PMV1" s="289"/>
      <c r="PMW1" s="289"/>
      <c r="PMX1" s="289"/>
      <c r="PMY1" s="289"/>
      <c r="PMZ1" s="289"/>
      <c r="PNA1" s="289"/>
      <c r="PNB1" s="289"/>
      <c r="PNC1" s="289"/>
      <c r="PND1" s="289"/>
      <c r="PNE1" s="289"/>
      <c r="PNF1" s="289"/>
      <c r="PNG1" s="289"/>
      <c r="PNH1" s="289"/>
      <c r="PNI1" s="289"/>
      <c r="PNJ1" s="289"/>
      <c r="PNK1" s="289"/>
      <c r="PNL1" s="289"/>
      <c r="PNM1" s="289"/>
      <c r="PNN1" s="289"/>
      <c r="PNO1" s="289"/>
      <c r="PNP1" s="289"/>
      <c r="PNQ1" s="289"/>
      <c r="PNR1" s="289"/>
      <c r="PNS1" s="289"/>
      <c r="PNT1" s="289"/>
      <c r="PNU1" s="289"/>
      <c r="PNV1" s="289"/>
      <c r="PNW1" s="289"/>
      <c r="PNX1" s="289"/>
      <c r="PNY1" s="289"/>
      <c r="PNZ1" s="289"/>
      <c r="POA1" s="289"/>
      <c r="POB1" s="289"/>
      <c r="POC1" s="289"/>
      <c r="POD1" s="289"/>
      <c r="POE1" s="289"/>
      <c r="POF1" s="289"/>
      <c r="POG1" s="289"/>
      <c r="POH1" s="289"/>
      <c r="POI1" s="289"/>
      <c r="POJ1" s="289"/>
      <c r="POK1" s="289"/>
      <c r="POL1" s="289"/>
      <c r="POM1" s="289"/>
      <c r="PON1" s="289"/>
      <c r="POO1" s="289"/>
      <c r="POP1" s="289"/>
      <c r="POQ1" s="289"/>
      <c r="POR1" s="289"/>
      <c r="POS1" s="289"/>
      <c r="POT1" s="289"/>
      <c r="POU1" s="289"/>
      <c r="POV1" s="289"/>
      <c r="POW1" s="289"/>
      <c r="POX1" s="289"/>
      <c r="POY1" s="289"/>
      <c r="POZ1" s="289"/>
      <c r="PPA1" s="289"/>
      <c r="PPB1" s="289"/>
      <c r="PPC1" s="289"/>
      <c r="PPD1" s="289"/>
      <c r="PPE1" s="289"/>
      <c r="PPF1" s="289"/>
      <c r="PPG1" s="289"/>
      <c r="PPH1" s="289"/>
      <c r="PPI1" s="289"/>
      <c r="PPJ1" s="289"/>
      <c r="PPK1" s="289"/>
      <c r="PPL1" s="289"/>
      <c r="PPM1" s="289"/>
      <c r="PPN1" s="289"/>
      <c r="PPO1" s="289"/>
      <c r="PPP1" s="289"/>
      <c r="PPQ1" s="289"/>
      <c r="PPR1" s="289"/>
      <c r="PPS1" s="289"/>
      <c r="PPT1" s="289"/>
      <c r="PPU1" s="289"/>
      <c r="PPV1" s="289"/>
      <c r="PPW1" s="289"/>
      <c r="PPX1" s="289"/>
      <c r="PPY1" s="289"/>
      <c r="PPZ1" s="289"/>
      <c r="PQA1" s="289"/>
      <c r="PQB1" s="289"/>
      <c r="PQC1" s="289"/>
      <c r="PQD1" s="289"/>
      <c r="PQE1" s="289"/>
      <c r="PQF1" s="289"/>
      <c r="PQG1" s="289"/>
      <c r="PQH1" s="289"/>
      <c r="PQI1" s="289"/>
      <c r="PQJ1" s="289"/>
      <c r="PQK1" s="289"/>
      <c r="PQL1" s="289"/>
      <c r="PQM1" s="289"/>
      <c r="PQN1" s="289"/>
      <c r="PQO1" s="289"/>
      <c r="PQP1" s="289"/>
      <c r="PQQ1" s="289"/>
      <c r="PQR1" s="289"/>
      <c r="PQS1" s="289"/>
      <c r="PQT1" s="289"/>
      <c r="PQU1" s="289"/>
      <c r="PQV1" s="289"/>
      <c r="PQW1" s="289"/>
      <c r="PQX1" s="289"/>
      <c r="PQY1" s="289"/>
      <c r="PQZ1" s="289"/>
      <c r="PRA1" s="289"/>
      <c r="PRB1" s="289"/>
      <c r="PRC1" s="289"/>
      <c r="PRD1" s="289"/>
      <c r="PRE1" s="289"/>
      <c r="PRF1" s="289"/>
      <c r="PRG1" s="289"/>
      <c r="PRH1" s="289"/>
      <c r="PRI1" s="289"/>
      <c r="PRJ1" s="289"/>
      <c r="PRK1" s="289"/>
      <c r="PRL1" s="289"/>
      <c r="PRM1" s="289"/>
      <c r="PRN1" s="289"/>
      <c r="PRO1" s="289"/>
      <c r="PRP1" s="289"/>
      <c r="PRQ1" s="289"/>
      <c r="PRR1" s="289"/>
      <c r="PRS1" s="289"/>
      <c r="PRT1" s="289"/>
      <c r="PRU1" s="289"/>
      <c r="PRV1" s="289"/>
      <c r="PRW1" s="289"/>
      <c r="PRX1" s="289"/>
      <c r="PRY1" s="289"/>
      <c r="PRZ1" s="289"/>
      <c r="PSA1" s="289"/>
      <c r="PSB1" s="289"/>
      <c r="PSC1" s="289"/>
      <c r="PSD1" s="289"/>
      <c r="PSE1" s="289"/>
      <c r="PSF1" s="289"/>
      <c r="PSG1" s="289"/>
      <c r="PSH1" s="289"/>
      <c r="PSI1" s="289"/>
      <c r="PSJ1" s="289"/>
      <c r="PSK1" s="289"/>
      <c r="PSL1" s="289"/>
      <c r="PSM1" s="289"/>
      <c r="PSN1" s="289"/>
      <c r="PSO1" s="289"/>
      <c r="PSP1" s="289"/>
      <c r="PSQ1" s="289"/>
      <c r="PSR1" s="289"/>
      <c r="PSS1" s="289"/>
      <c r="PST1" s="289"/>
      <c r="PSU1" s="289"/>
      <c r="PSV1" s="289"/>
      <c r="PSW1" s="289"/>
      <c r="PSX1" s="289"/>
      <c r="PSY1" s="289"/>
      <c r="PSZ1" s="289"/>
      <c r="PTA1" s="289"/>
      <c r="PTB1" s="289"/>
      <c r="PTC1" s="289"/>
      <c r="PTD1" s="289"/>
      <c r="PTE1" s="289"/>
      <c r="PTF1" s="289"/>
      <c r="PTG1" s="289"/>
      <c r="PTH1" s="289"/>
      <c r="PTI1" s="289"/>
      <c r="PTJ1" s="289"/>
      <c r="PTK1" s="289"/>
      <c r="PTL1" s="289"/>
      <c r="PTM1" s="289"/>
      <c r="PTN1" s="289"/>
      <c r="PTO1" s="289"/>
      <c r="PTP1" s="289"/>
      <c r="PTQ1" s="289"/>
      <c r="PTR1" s="289"/>
      <c r="PTS1" s="289"/>
      <c r="PTT1" s="289"/>
      <c r="PTU1" s="289"/>
      <c r="PTV1" s="289"/>
      <c r="PTW1" s="289"/>
      <c r="PTX1" s="289"/>
      <c r="PTY1" s="289"/>
      <c r="PTZ1" s="289"/>
      <c r="PUA1" s="289"/>
      <c r="PUB1" s="289"/>
      <c r="PUC1" s="289"/>
      <c r="PUD1" s="289"/>
      <c r="PUE1" s="289"/>
      <c r="PUF1" s="289"/>
      <c r="PUG1" s="289"/>
      <c r="PUH1" s="289"/>
      <c r="PUI1" s="289"/>
      <c r="PUJ1" s="289"/>
      <c r="PUK1" s="289"/>
      <c r="PUL1" s="289"/>
      <c r="PUM1" s="289"/>
      <c r="PUN1" s="289"/>
      <c r="PUO1" s="289"/>
      <c r="PUP1" s="289"/>
      <c r="PUQ1" s="289"/>
      <c r="PUR1" s="289"/>
      <c r="PUS1" s="289"/>
      <c r="PUT1" s="289"/>
      <c r="PUU1" s="289"/>
      <c r="PUV1" s="289"/>
      <c r="PUW1" s="289"/>
      <c r="PUX1" s="289"/>
      <c r="PUY1" s="289"/>
      <c r="PUZ1" s="289"/>
      <c r="PVA1" s="289"/>
      <c r="PVB1" s="289"/>
      <c r="PVC1" s="289"/>
      <c r="PVD1" s="289"/>
      <c r="PVE1" s="289"/>
      <c r="PVF1" s="289"/>
      <c r="PVG1" s="289"/>
      <c r="PVH1" s="289"/>
      <c r="PVI1" s="289"/>
      <c r="PVJ1" s="289"/>
      <c r="PVK1" s="289"/>
      <c r="PVL1" s="289"/>
      <c r="PVM1" s="289"/>
      <c r="PVN1" s="289"/>
      <c r="PVO1" s="289"/>
      <c r="PVP1" s="289"/>
      <c r="PVQ1" s="289"/>
      <c r="PVR1" s="289"/>
      <c r="PVS1" s="289"/>
      <c r="PVT1" s="289"/>
      <c r="PVU1" s="289"/>
      <c r="PVV1" s="289"/>
      <c r="PVW1" s="289"/>
      <c r="PVX1" s="289"/>
      <c r="PVY1" s="289"/>
      <c r="PVZ1" s="289"/>
      <c r="PWA1" s="289"/>
      <c r="PWB1" s="289"/>
      <c r="PWC1" s="289"/>
      <c r="PWD1" s="289"/>
      <c r="PWE1" s="289"/>
      <c r="PWF1" s="289"/>
      <c r="PWG1" s="289"/>
      <c r="PWH1" s="289"/>
      <c r="PWI1" s="289"/>
      <c r="PWJ1" s="289"/>
      <c r="PWK1" s="289"/>
      <c r="PWL1" s="289"/>
      <c r="PWM1" s="289"/>
      <c r="PWN1" s="289"/>
      <c r="PWO1" s="289"/>
      <c r="PWP1" s="289"/>
      <c r="PWQ1" s="289"/>
      <c r="PWR1" s="289"/>
      <c r="PWS1" s="289"/>
      <c r="PWT1" s="289"/>
      <c r="PWU1" s="289"/>
      <c r="PWV1" s="289"/>
      <c r="PWW1" s="289"/>
      <c r="PWX1" s="289"/>
      <c r="PWY1" s="289"/>
      <c r="PWZ1" s="289"/>
      <c r="PXA1" s="289"/>
      <c r="PXB1" s="289"/>
      <c r="PXC1" s="289"/>
      <c r="PXD1" s="289"/>
      <c r="PXE1" s="289"/>
      <c r="PXF1" s="289"/>
      <c r="PXG1" s="289"/>
      <c r="PXH1" s="289"/>
      <c r="PXI1" s="289"/>
      <c r="PXJ1" s="289"/>
      <c r="PXK1" s="289"/>
      <c r="PXL1" s="289"/>
      <c r="PXM1" s="289"/>
      <c r="PXN1" s="289"/>
      <c r="PXO1" s="289"/>
      <c r="PXP1" s="289"/>
      <c r="PXQ1" s="289"/>
      <c r="PXR1" s="289"/>
      <c r="PXS1" s="289"/>
      <c r="PXT1" s="289"/>
      <c r="PXU1" s="289"/>
      <c r="PXV1" s="289"/>
      <c r="PXW1" s="289"/>
      <c r="PXX1" s="289"/>
      <c r="PXY1" s="289"/>
      <c r="PXZ1" s="289"/>
      <c r="PYA1" s="289"/>
      <c r="PYB1" s="289"/>
      <c r="PYC1" s="289"/>
      <c r="PYD1" s="289"/>
      <c r="PYE1" s="289"/>
      <c r="PYF1" s="289"/>
      <c r="PYG1" s="289"/>
      <c r="PYH1" s="289"/>
      <c r="PYI1" s="289"/>
      <c r="PYJ1" s="289"/>
      <c r="PYK1" s="289"/>
      <c r="PYL1" s="289"/>
      <c r="PYM1" s="289"/>
      <c r="PYN1" s="289"/>
      <c r="PYO1" s="289"/>
      <c r="PYP1" s="289"/>
      <c r="PYQ1" s="289"/>
      <c r="PYR1" s="289"/>
      <c r="PYS1" s="289"/>
      <c r="PYT1" s="289"/>
      <c r="PYU1" s="289"/>
      <c r="PYV1" s="289"/>
      <c r="PYW1" s="289"/>
      <c r="PYX1" s="289"/>
      <c r="PYY1" s="289"/>
      <c r="PYZ1" s="289"/>
      <c r="PZA1" s="289"/>
      <c r="PZB1" s="289"/>
      <c r="PZC1" s="289"/>
      <c r="PZD1" s="289"/>
      <c r="PZE1" s="289"/>
      <c r="PZF1" s="289"/>
      <c r="PZG1" s="289"/>
      <c r="PZH1" s="289"/>
      <c r="PZI1" s="289"/>
      <c r="PZJ1" s="289"/>
      <c r="PZK1" s="289"/>
      <c r="PZL1" s="289"/>
      <c r="PZM1" s="289"/>
      <c r="PZN1" s="289"/>
      <c r="PZO1" s="289"/>
      <c r="PZP1" s="289"/>
      <c r="PZQ1" s="289"/>
      <c r="PZR1" s="289"/>
      <c r="PZS1" s="289"/>
      <c r="PZT1" s="289"/>
      <c r="PZU1" s="289"/>
      <c r="PZV1" s="289"/>
      <c r="PZW1" s="289"/>
      <c r="PZX1" s="289"/>
      <c r="PZY1" s="289"/>
      <c r="PZZ1" s="289"/>
      <c r="QAA1" s="289"/>
      <c r="QAB1" s="289"/>
      <c r="QAC1" s="289"/>
      <c r="QAD1" s="289"/>
      <c r="QAE1" s="289"/>
      <c r="QAF1" s="289"/>
      <c r="QAG1" s="289"/>
      <c r="QAH1" s="289"/>
      <c r="QAI1" s="289"/>
      <c r="QAJ1" s="289"/>
      <c r="QAK1" s="289"/>
      <c r="QAL1" s="289"/>
      <c r="QAM1" s="289"/>
      <c r="QAN1" s="289"/>
      <c r="QAO1" s="289"/>
      <c r="QAP1" s="289"/>
      <c r="QAQ1" s="289"/>
      <c r="QAR1" s="289"/>
      <c r="QAS1" s="289"/>
      <c r="QAT1" s="289"/>
      <c r="QAU1" s="289"/>
      <c r="QAV1" s="289"/>
      <c r="QAW1" s="289"/>
      <c r="QAX1" s="289"/>
      <c r="QAY1" s="289"/>
      <c r="QAZ1" s="289"/>
      <c r="QBA1" s="289"/>
      <c r="QBB1" s="289"/>
      <c r="QBC1" s="289"/>
      <c r="QBD1" s="289"/>
      <c r="QBE1" s="289"/>
      <c r="QBF1" s="289"/>
      <c r="QBG1" s="289"/>
      <c r="QBH1" s="289"/>
      <c r="QBI1" s="289"/>
      <c r="QBJ1" s="289"/>
      <c r="QBK1" s="289"/>
      <c r="QBL1" s="289"/>
      <c r="QBM1" s="289"/>
      <c r="QBN1" s="289"/>
      <c r="QBO1" s="289"/>
      <c r="QBP1" s="289"/>
      <c r="QBQ1" s="289"/>
      <c r="QBR1" s="289"/>
      <c r="QBS1" s="289"/>
      <c r="QBT1" s="289"/>
      <c r="QBU1" s="289"/>
      <c r="QBV1" s="289"/>
      <c r="QBW1" s="289"/>
      <c r="QBX1" s="289"/>
      <c r="QBY1" s="289"/>
      <c r="QBZ1" s="289"/>
      <c r="QCA1" s="289"/>
      <c r="QCB1" s="289"/>
      <c r="QCC1" s="289"/>
      <c r="QCD1" s="289"/>
      <c r="QCE1" s="289"/>
      <c r="QCF1" s="289"/>
      <c r="QCG1" s="289"/>
      <c r="QCH1" s="289"/>
      <c r="QCI1" s="289"/>
      <c r="QCJ1" s="289"/>
      <c r="QCK1" s="289"/>
      <c r="QCL1" s="289"/>
      <c r="QCM1" s="289"/>
      <c r="QCN1" s="289"/>
      <c r="QCO1" s="289"/>
      <c r="QCP1" s="289"/>
      <c r="QCQ1" s="289"/>
      <c r="QCR1" s="289"/>
      <c r="QCS1" s="289"/>
      <c r="QCT1" s="289"/>
      <c r="QCU1" s="289"/>
      <c r="QCV1" s="289"/>
      <c r="QCW1" s="289"/>
      <c r="QCX1" s="289"/>
      <c r="QCY1" s="289"/>
      <c r="QCZ1" s="289"/>
      <c r="QDA1" s="289"/>
      <c r="QDB1" s="289"/>
      <c r="QDC1" s="289"/>
      <c r="QDD1" s="289"/>
      <c r="QDE1" s="289"/>
      <c r="QDF1" s="289"/>
      <c r="QDG1" s="289"/>
      <c r="QDH1" s="289"/>
      <c r="QDI1" s="289"/>
      <c r="QDJ1" s="289"/>
      <c r="QDK1" s="289"/>
      <c r="QDL1" s="289"/>
      <c r="QDM1" s="289"/>
      <c r="QDN1" s="289"/>
      <c r="QDO1" s="289"/>
      <c r="QDP1" s="289"/>
      <c r="QDQ1" s="289"/>
      <c r="QDR1" s="289"/>
      <c r="QDS1" s="289"/>
      <c r="QDT1" s="289"/>
      <c r="QDU1" s="289"/>
      <c r="QDV1" s="289"/>
      <c r="QDW1" s="289"/>
      <c r="QDX1" s="289"/>
      <c r="QDY1" s="289"/>
      <c r="QDZ1" s="289"/>
      <c r="QEA1" s="289"/>
      <c r="QEB1" s="289"/>
      <c r="QEC1" s="289"/>
      <c r="QED1" s="289"/>
      <c r="QEE1" s="289"/>
      <c r="QEF1" s="289"/>
      <c r="QEG1" s="289"/>
      <c r="QEH1" s="289"/>
      <c r="QEI1" s="289"/>
      <c r="QEJ1" s="289"/>
      <c r="QEK1" s="289"/>
      <c r="QEL1" s="289"/>
      <c r="QEM1" s="289"/>
      <c r="QEN1" s="289"/>
      <c r="QEO1" s="289"/>
      <c r="QEP1" s="289"/>
      <c r="QEQ1" s="289"/>
      <c r="QER1" s="289"/>
      <c r="QES1" s="289"/>
      <c r="QET1" s="289"/>
      <c r="QEU1" s="289"/>
      <c r="QEV1" s="289"/>
      <c r="QEW1" s="289"/>
      <c r="QEX1" s="289"/>
      <c r="QEY1" s="289"/>
      <c r="QEZ1" s="289"/>
      <c r="QFA1" s="289"/>
      <c r="QFB1" s="289"/>
      <c r="QFC1" s="289"/>
      <c r="QFD1" s="289"/>
      <c r="QFE1" s="289"/>
      <c r="QFF1" s="289"/>
      <c r="QFG1" s="289"/>
      <c r="QFH1" s="289"/>
      <c r="QFI1" s="289"/>
      <c r="QFJ1" s="289"/>
      <c r="QFK1" s="289"/>
      <c r="QFL1" s="289"/>
      <c r="QFM1" s="289"/>
      <c r="QFN1" s="289"/>
      <c r="QFO1" s="289"/>
      <c r="QFP1" s="289"/>
      <c r="QFQ1" s="289"/>
      <c r="QFR1" s="289"/>
      <c r="QFS1" s="289"/>
      <c r="QFT1" s="289"/>
      <c r="QFU1" s="289"/>
      <c r="QFV1" s="289"/>
      <c r="QFW1" s="289"/>
      <c r="QFX1" s="289"/>
      <c r="QFY1" s="289"/>
      <c r="QFZ1" s="289"/>
      <c r="QGA1" s="289"/>
      <c r="QGB1" s="289"/>
      <c r="QGC1" s="289"/>
      <c r="QGD1" s="289"/>
      <c r="QGE1" s="289"/>
      <c r="QGF1" s="289"/>
      <c r="QGG1" s="289"/>
      <c r="QGH1" s="289"/>
      <c r="QGI1" s="289"/>
      <c r="QGJ1" s="289"/>
      <c r="QGK1" s="289"/>
      <c r="QGL1" s="289"/>
      <c r="QGM1" s="289"/>
      <c r="QGN1" s="289"/>
      <c r="QGO1" s="289"/>
      <c r="QGP1" s="289"/>
      <c r="QGQ1" s="289"/>
      <c r="QGR1" s="289"/>
      <c r="QGS1" s="289"/>
      <c r="QGT1" s="289"/>
      <c r="QGU1" s="289"/>
      <c r="QGV1" s="289"/>
      <c r="QGW1" s="289"/>
      <c r="QGX1" s="289"/>
      <c r="QGY1" s="289"/>
      <c r="QGZ1" s="289"/>
      <c r="QHA1" s="289"/>
      <c r="QHB1" s="289"/>
      <c r="QHC1" s="289"/>
      <c r="QHD1" s="289"/>
      <c r="QHE1" s="289"/>
      <c r="QHF1" s="289"/>
      <c r="QHG1" s="289"/>
      <c r="QHH1" s="289"/>
      <c r="QHI1" s="289"/>
      <c r="QHJ1" s="289"/>
      <c r="QHK1" s="289"/>
      <c r="QHL1" s="289"/>
      <c r="QHM1" s="289"/>
      <c r="QHN1" s="289"/>
      <c r="QHO1" s="289"/>
      <c r="QHP1" s="289"/>
      <c r="QHQ1" s="289"/>
      <c r="QHR1" s="289"/>
      <c r="QHS1" s="289"/>
      <c r="QHT1" s="289"/>
      <c r="QHU1" s="289"/>
      <c r="QHV1" s="289"/>
      <c r="QHW1" s="289"/>
      <c r="QHX1" s="289"/>
      <c r="QHY1" s="289"/>
      <c r="QHZ1" s="289"/>
      <c r="QIA1" s="289"/>
      <c r="QIB1" s="289"/>
      <c r="QIC1" s="289"/>
      <c r="QID1" s="289"/>
      <c r="QIE1" s="289"/>
      <c r="QIF1" s="289"/>
      <c r="QIG1" s="289"/>
      <c r="QIH1" s="289"/>
      <c r="QII1" s="289"/>
      <c r="QIJ1" s="289"/>
      <c r="QIK1" s="289"/>
      <c r="QIL1" s="289"/>
      <c r="QIM1" s="289"/>
      <c r="QIN1" s="289"/>
      <c r="QIO1" s="289"/>
      <c r="QIP1" s="289"/>
      <c r="QIQ1" s="289"/>
      <c r="QIR1" s="289"/>
      <c r="QIS1" s="289"/>
      <c r="QIT1" s="289"/>
      <c r="QIU1" s="289"/>
      <c r="QIV1" s="289"/>
      <c r="QIW1" s="289"/>
      <c r="QIX1" s="289"/>
      <c r="QIY1" s="289"/>
      <c r="QIZ1" s="289"/>
      <c r="QJA1" s="289"/>
      <c r="QJB1" s="289"/>
      <c r="QJC1" s="289"/>
      <c r="QJD1" s="289"/>
      <c r="QJE1" s="289"/>
      <c r="QJF1" s="289"/>
      <c r="QJG1" s="289"/>
      <c r="QJH1" s="289"/>
      <c r="QJI1" s="289"/>
      <c r="QJJ1" s="289"/>
      <c r="QJK1" s="289"/>
      <c r="QJL1" s="289"/>
      <c r="QJM1" s="289"/>
      <c r="QJN1" s="289"/>
      <c r="QJO1" s="289"/>
      <c r="QJP1" s="289"/>
      <c r="QJQ1" s="289"/>
      <c r="QJR1" s="289"/>
      <c r="QJS1" s="289"/>
      <c r="QJT1" s="289"/>
      <c r="QJU1" s="289"/>
      <c r="QJV1" s="289"/>
      <c r="QJW1" s="289"/>
      <c r="QJX1" s="289"/>
      <c r="QJY1" s="289"/>
      <c r="QJZ1" s="289"/>
      <c r="QKA1" s="289"/>
      <c r="QKB1" s="289"/>
      <c r="QKC1" s="289"/>
      <c r="QKD1" s="289"/>
      <c r="QKE1" s="289"/>
      <c r="QKF1" s="289"/>
      <c r="QKG1" s="289"/>
      <c r="QKH1" s="289"/>
      <c r="QKI1" s="289"/>
      <c r="QKJ1" s="289"/>
      <c r="QKK1" s="289"/>
      <c r="QKL1" s="289"/>
      <c r="QKM1" s="289"/>
      <c r="QKN1" s="289"/>
      <c r="QKO1" s="289"/>
      <c r="QKP1" s="289"/>
      <c r="QKQ1" s="289"/>
      <c r="QKR1" s="289"/>
      <c r="QKS1" s="289"/>
      <c r="QKT1" s="289"/>
      <c r="QKU1" s="289"/>
      <c r="QKV1" s="289"/>
      <c r="QKW1" s="289"/>
      <c r="QKX1" s="289"/>
      <c r="QKY1" s="289"/>
      <c r="QKZ1" s="289"/>
      <c r="QLA1" s="289"/>
      <c r="QLB1" s="289"/>
      <c r="QLC1" s="289"/>
      <c r="QLD1" s="289"/>
      <c r="QLE1" s="289"/>
      <c r="QLF1" s="289"/>
      <c r="QLG1" s="289"/>
      <c r="QLH1" s="289"/>
      <c r="QLI1" s="289"/>
      <c r="QLJ1" s="289"/>
      <c r="QLK1" s="289"/>
      <c r="QLL1" s="289"/>
      <c r="QLM1" s="289"/>
      <c r="QLN1" s="289"/>
      <c r="QLO1" s="289"/>
      <c r="QLP1" s="289"/>
      <c r="QLQ1" s="289"/>
      <c r="QLR1" s="289"/>
      <c r="QLS1" s="289"/>
      <c r="QLT1" s="289"/>
      <c r="QLU1" s="289"/>
      <c r="QLV1" s="289"/>
      <c r="QLW1" s="289"/>
      <c r="QLX1" s="289"/>
      <c r="QLY1" s="289"/>
      <c r="QLZ1" s="289"/>
      <c r="QMA1" s="289"/>
      <c r="QMB1" s="289"/>
      <c r="QMC1" s="289"/>
      <c r="QMD1" s="289"/>
      <c r="QME1" s="289"/>
      <c r="QMF1" s="289"/>
      <c r="QMG1" s="289"/>
      <c r="QMH1" s="289"/>
      <c r="QMI1" s="289"/>
      <c r="QMJ1" s="289"/>
      <c r="QMK1" s="289"/>
      <c r="QML1" s="289"/>
      <c r="QMM1" s="289"/>
      <c r="QMN1" s="289"/>
      <c r="QMO1" s="289"/>
      <c r="QMP1" s="289"/>
      <c r="QMQ1" s="289"/>
      <c r="QMR1" s="289"/>
      <c r="QMS1" s="289"/>
      <c r="QMT1" s="289"/>
      <c r="QMU1" s="289"/>
      <c r="QMV1" s="289"/>
      <c r="QMW1" s="289"/>
      <c r="QMX1" s="289"/>
      <c r="QMY1" s="289"/>
      <c r="QMZ1" s="289"/>
      <c r="QNA1" s="289"/>
      <c r="QNB1" s="289"/>
      <c r="QNC1" s="289"/>
      <c r="QND1" s="289"/>
      <c r="QNE1" s="289"/>
      <c r="QNF1" s="289"/>
      <c r="QNG1" s="289"/>
      <c r="QNH1" s="289"/>
      <c r="QNI1" s="289"/>
      <c r="QNJ1" s="289"/>
      <c r="QNK1" s="289"/>
      <c r="QNL1" s="289"/>
      <c r="QNM1" s="289"/>
      <c r="QNN1" s="289"/>
      <c r="QNO1" s="289"/>
      <c r="QNP1" s="289"/>
      <c r="QNQ1" s="289"/>
      <c r="QNR1" s="289"/>
      <c r="QNS1" s="289"/>
      <c r="QNT1" s="289"/>
      <c r="QNU1" s="289"/>
      <c r="QNV1" s="289"/>
      <c r="QNW1" s="289"/>
      <c r="QNX1" s="289"/>
      <c r="QNY1" s="289"/>
      <c r="QNZ1" s="289"/>
      <c r="QOA1" s="289"/>
      <c r="QOB1" s="289"/>
      <c r="QOC1" s="289"/>
      <c r="QOD1" s="289"/>
      <c r="QOE1" s="289"/>
      <c r="QOF1" s="289"/>
      <c r="QOG1" s="289"/>
      <c r="QOH1" s="289"/>
      <c r="QOI1" s="289"/>
      <c r="QOJ1" s="289"/>
      <c r="QOK1" s="289"/>
      <c r="QOL1" s="289"/>
      <c r="QOM1" s="289"/>
      <c r="QON1" s="289"/>
      <c r="QOO1" s="289"/>
      <c r="QOP1" s="289"/>
      <c r="QOQ1" s="289"/>
      <c r="QOR1" s="289"/>
      <c r="QOS1" s="289"/>
      <c r="QOT1" s="289"/>
      <c r="QOU1" s="289"/>
      <c r="QOV1" s="289"/>
      <c r="QOW1" s="289"/>
      <c r="QOX1" s="289"/>
      <c r="QOY1" s="289"/>
      <c r="QOZ1" s="289"/>
      <c r="QPA1" s="289"/>
      <c r="QPB1" s="289"/>
      <c r="QPC1" s="289"/>
      <c r="QPD1" s="289"/>
      <c r="QPE1" s="289"/>
      <c r="QPF1" s="289"/>
      <c r="QPG1" s="289"/>
      <c r="QPH1" s="289"/>
      <c r="QPI1" s="289"/>
      <c r="QPJ1" s="289"/>
      <c r="QPK1" s="289"/>
      <c r="QPL1" s="289"/>
      <c r="QPM1" s="289"/>
      <c r="QPN1" s="289"/>
      <c r="QPO1" s="289"/>
      <c r="QPP1" s="289"/>
      <c r="QPQ1" s="289"/>
      <c r="QPR1" s="289"/>
      <c r="QPS1" s="289"/>
      <c r="QPT1" s="289"/>
      <c r="QPU1" s="289"/>
      <c r="QPV1" s="289"/>
      <c r="QPW1" s="289"/>
      <c r="QPX1" s="289"/>
      <c r="QPY1" s="289"/>
      <c r="QPZ1" s="289"/>
      <c r="QQA1" s="289"/>
      <c r="QQB1" s="289"/>
      <c r="QQC1" s="289"/>
      <c r="QQD1" s="289"/>
      <c r="QQE1" s="289"/>
      <c r="QQF1" s="289"/>
      <c r="QQG1" s="289"/>
      <c r="QQH1" s="289"/>
      <c r="QQI1" s="289"/>
      <c r="QQJ1" s="289"/>
      <c r="QQK1" s="289"/>
      <c r="QQL1" s="289"/>
      <c r="QQM1" s="289"/>
      <c r="QQN1" s="289"/>
      <c r="QQO1" s="289"/>
      <c r="QQP1" s="289"/>
      <c r="QQQ1" s="289"/>
      <c r="QQR1" s="289"/>
      <c r="QQS1" s="289"/>
      <c r="QQT1" s="289"/>
      <c r="QQU1" s="289"/>
      <c r="QQV1" s="289"/>
      <c r="QQW1" s="289"/>
      <c r="QQX1" s="289"/>
      <c r="QQY1" s="289"/>
      <c r="QQZ1" s="289"/>
      <c r="QRA1" s="289"/>
      <c r="QRB1" s="289"/>
      <c r="QRC1" s="289"/>
      <c r="QRD1" s="289"/>
      <c r="QRE1" s="289"/>
      <c r="QRF1" s="289"/>
      <c r="QRG1" s="289"/>
      <c r="QRH1" s="289"/>
      <c r="QRI1" s="289"/>
      <c r="QRJ1" s="289"/>
      <c r="QRK1" s="289"/>
      <c r="QRL1" s="289"/>
      <c r="QRM1" s="289"/>
      <c r="QRN1" s="289"/>
      <c r="QRO1" s="289"/>
      <c r="QRP1" s="289"/>
      <c r="QRQ1" s="289"/>
      <c r="QRR1" s="289"/>
      <c r="QRS1" s="289"/>
      <c r="QRT1" s="289"/>
      <c r="QRU1" s="289"/>
      <c r="QRV1" s="289"/>
      <c r="QRW1" s="289"/>
      <c r="QRX1" s="289"/>
      <c r="QRY1" s="289"/>
      <c r="QRZ1" s="289"/>
      <c r="QSA1" s="289"/>
      <c r="QSB1" s="289"/>
      <c r="QSC1" s="289"/>
      <c r="QSD1" s="289"/>
      <c r="QSE1" s="289"/>
      <c r="QSF1" s="289"/>
      <c r="QSG1" s="289"/>
      <c r="QSH1" s="289"/>
      <c r="QSI1" s="289"/>
      <c r="QSJ1" s="289"/>
      <c r="QSK1" s="289"/>
      <c r="QSL1" s="289"/>
      <c r="QSM1" s="289"/>
      <c r="QSN1" s="289"/>
      <c r="QSO1" s="289"/>
      <c r="QSP1" s="289"/>
      <c r="QSQ1" s="289"/>
      <c r="QSR1" s="289"/>
      <c r="QSS1" s="289"/>
      <c r="QST1" s="289"/>
      <c r="QSU1" s="289"/>
      <c r="QSV1" s="289"/>
      <c r="QSW1" s="289"/>
      <c r="QSX1" s="289"/>
      <c r="QSY1" s="289"/>
      <c r="QSZ1" s="289"/>
      <c r="QTA1" s="289"/>
      <c r="QTB1" s="289"/>
      <c r="QTC1" s="289"/>
      <c r="QTD1" s="289"/>
      <c r="QTE1" s="289"/>
      <c r="QTF1" s="289"/>
      <c r="QTG1" s="289"/>
      <c r="QTH1" s="289"/>
      <c r="QTI1" s="289"/>
      <c r="QTJ1" s="289"/>
      <c r="QTK1" s="289"/>
      <c r="QTL1" s="289"/>
      <c r="QTM1" s="289"/>
      <c r="QTN1" s="289"/>
      <c r="QTO1" s="289"/>
      <c r="QTP1" s="289"/>
      <c r="QTQ1" s="289"/>
      <c r="QTR1" s="289"/>
      <c r="QTS1" s="289"/>
      <c r="QTT1" s="289"/>
      <c r="QTU1" s="289"/>
      <c r="QTV1" s="289"/>
      <c r="QTW1" s="289"/>
      <c r="QTX1" s="289"/>
      <c r="QTY1" s="289"/>
      <c r="QTZ1" s="289"/>
      <c r="QUA1" s="289"/>
      <c r="QUB1" s="289"/>
      <c r="QUC1" s="289"/>
      <c r="QUD1" s="289"/>
      <c r="QUE1" s="289"/>
      <c r="QUF1" s="289"/>
      <c r="QUG1" s="289"/>
      <c r="QUH1" s="289"/>
      <c r="QUI1" s="289"/>
      <c r="QUJ1" s="289"/>
      <c r="QUK1" s="289"/>
      <c r="QUL1" s="289"/>
      <c r="QUM1" s="289"/>
      <c r="QUN1" s="289"/>
      <c r="QUO1" s="289"/>
      <c r="QUP1" s="289"/>
      <c r="QUQ1" s="289"/>
      <c r="QUR1" s="289"/>
      <c r="QUS1" s="289"/>
      <c r="QUT1" s="289"/>
      <c r="QUU1" s="289"/>
      <c r="QUV1" s="289"/>
      <c r="QUW1" s="289"/>
      <c r="QUX1" s="289"/>
      <c r="QUY1" s="289"/>
      <c r="QUZ1" s="289"/>
      <c r="QVA1" s="289"/>
      <c r="QVB1" s="289"/>
      <c r="QVC1" s="289"/>
      <c r="QVD1" s="289"/>
      <c r="QVE1" s="289"/>
      <c r="QVF1" s="289"/>
      <c r="QVG1" s="289"/>
      <c r="QVH1" s="289"/>
      <c r="QVI1" s="289"/>
      <c r="QVJ1" s="289"/>
      <c r="QVK1" s="289"/>
      <c r="QVL1" s="289"/>
      <c r="QVM1" s="289"/>
      <c r="QVN1" s="289"/>
      <c r="QVO1" s="289"/>
      <c r="QVP1" s="289"/>
      <c r="QVQ1" s="289"/>
      <c r="QVR1" s="289"/>
      <c r="QVS1" s="289"/>
      <c r="QVT1" s="289"/>
      <c r="QVU1" s="289"/>
      <c r="QVV1" s="289"/>
      <c r="QVW1" s="289"/>
      <c r="QVX1" s="289"/>
      <c r="QVY1" s="289"/>
      <c r="QVZ1" s="289"/>
      <c r="QWA1" s="289"/>
      <c r="QWB1" s="289"/>
      <c r="QWC1" s="289"/>
      <c r="QWD1" s="289"/>
      <c r="QWE1" s="289"/>
      <c r="QWF1" s="289"/>
      <c r="QWG1" s="289"/>
      <c r="QWH1" s="289"/>
      <c r="QWI1" s="289"/>
      <c r="QWJ1" s="289"/>
      <c r="QWK1" s="289"/>
      <c r="QWL1" s="289"/>
      <c r="QWM1" s="289"/>
      <c r="QWN1" s="289"/>
      <c r="QWO1" s="289"/>
      <c r="QWP1" s="289"/>
      <c r="QWQ1" s="289"/>
      <c r="QWR1" s="289"/>
      <c r="QWS1" s="289"/>
      <c r="QWT1" s="289"/>
      <c r="QWU1" s="289"/>
      <c r="QWV1" s="289"/>
      <c r="QWW1" s="289"/>
      <c r="QWX1" s="289"/>
      <c r="QWY1" s="289"/>
      <c r="QWZ1" s="289"/>
      <c r="QXA1" s="289"/>
      <c r="QXB1" s="289"/>
      <c r="QXC1" s="289"/>
      <c r="QXD1" s="289"/>
      <c r="QXE1" s="289"/>
      <c r="QXF1" s="289"/>
      <c r="QXG1" s="289"/>
      <c r="QXH1" s="289"/>
      <c r="QXI1" s="289"/>
      <c r="QXJ1" s="289"/>
      <c r="QXK1" s="289"/>
      <c r="QXL1" s="289"/>
      <c r="QXM1" s="289"/>
      <c r="QXN1" s="289"/>
      <c r="QXO1" s="289"/>
      <c r="QXP1" s="289"/>
      <c r="QXQ1" s="289"/>
      <c r="QXR1" s="289"/>
      <c r="QXS1" s="289"/>
      <c r="QXT1" s="289"/>
      <c r="QXU1" s="289"/>
      <c r="QXV1" s="289"/>
      <c r="QXW1" s="289"/>
      <c r="QXX1" s="289"/>
      <c r="QXY1" s="289"/>
      <c r="QXZ1" s="289"/>
      <c r="QYA1" s="289"/>
      <c r="QYB1" s="289"/>
      <c r="QYC1" s="289"/>
      <c r="QYD1" s="289"/>
      <c r="QYE1" s="289"/>
      <c r="QYF1" s="289"/>
      <c r="QYG1" s="289"/>
      <c r="QYH1" s="289"/>
      <c r="QYI1" s="289"/>
      <c r="QYJ1" s="289"/>
      <c r="QYK1" s="289"/>
      <c r="QYL1" s="289"/>
      <c r="QYM1" s="289"/>
      <c r="QYN1" s="289"/>
      <c r="QYO1" s="289"/>
      <c r="QYP1" s="289"/>
      <c r="QYQ1" s="289"/>
      <c r="QYR1" s="289"/>
      <c r="QYS1" s="289"/>
      <c r="QYT1" s="289"/>
      <c r="QYU1" s="289"/>
      <c r="QYV1" s="289"/>
      <c r="QYW1" s="289"/>
      <c r="QYX1" s="289"/>
      <c r="QYY1" s="289"/>
      <c r="QYZ1" s="289"/>
      <c r="QZA1" s="289"/>
      <c r="QZB1" s="289"/>
      <c r="QZC1" s="289"/>
      <c r="QZD1" s="289"/>
      <c r="QZE1" s="289"/>
      <c r="QZF1" s="289"/>
      <c r="QZG1" s="289"/>
      <c r="QZH1" s="289"/>
      <c r="QZI1" s="289"/>
      <c r="QZJ1" s="289"/>
      <c r="QZK1" s="289"/>
      <c r="QZL1" s="289"/>
      <c r="QZM1" s="289"/>
      <c r="QZN1" s="289"/>
      <c r="QZO1" s="289"/>
      <c r="QZP1" s="289"/>
      <c r="QZQ1" s="289"/>
      <c r="QZR1" s="289"/>
      <c r="QZS1" s="289"/>
      <c r="QZT1" s="289"/>
      <c r="QZU1" s="289"/>
      <c r="QZV1" s="289"/>
      <c r="QZW1" s="289"/>
      <c r="QZX1" s="289"/>
      <c r="QZY1" s="289"/>
      <c r="QZZ1" s="289"/>
      <c r="RAA1" s="289"/>
      <c r="RAB1" s="289"/>
      <c r="RAC1" s="289"/>
      <c r="RAD1" s="289"/>
      <c r="RAE1" s="289"/>
      <c r="RAF1" s="289"/>
      <c r="RAG1" s="289"/>
      <c r="RAH1" s="289"/>
      <c r="RAI1" s="289"/>
      <c r="RAJ1" s="289"/>
      <c r="RAK1" s="289"/>
      <c r="RAL1" s="289"/>
      <c r="RAM1" s="289"/>
      <c r="RAN1" s="289"/>
      <c r="RAO1" s="289"/>
      <c r="RAP1" s="289"/>
      <c r="RAQ1" s="289"/>
      <c r="RAR1" s="289"/>
      <c r="RAS1" s="289"/>
      <c r="RAT1" s="289"/>
      <c r="RAU1" s="289"/>
      <c r="RAV1" s="289"/>
      <c r="RAW1" s="289"/>
      <c r="RAX1" s="289"/>
      <c r="RAY1" s="289"/>
      <c r="RAZ1" s="289"/>
      <c r="RBA1" s="289"/>
      <c r="RBB1" s="289"/>
      <c r="RBC1" s="289"/>
      <c r="RBD1" s="289"/>
      <c r="RBE1" s="289"/>
      <c r="RBF1" s="289"/>
      <c r="RBG1" s="289"/>
      <c r="RBH1" s="289"/>
      <c r="RBI1" s="289"/>
      <c r="RBJ1" s="289"/>
      <c r="RBK1" s="289"/>
      <c r="RBL1" s="289"/>
      <c r="RBM1" s="289"/>
      <c r="RBN1" s="289"/>
      <c r="RBO1" s="289"/>
      <c r="RBP1" s="289"/>
      <c r="RBQ1" s="289"/>
      <c r="RBR1" s="289"/>
      <c r="RBS1" s="289"/>
      <c r="RBT1" s="289"/>
      <c r="RBU1" s="289"/>
      <c r="RBV1" s="289"/>
      <c r="RBW1" s="289"/>
      <c r="RBX1" s="289"/>
      <c r="RBY1" s="289"/>
      <c r="RBZ1" s="289"/>
      <c r="RCA1" s="289"/>
      <c r="RCB1" s="289"/>
      <c r="RCC1" s="289"/>
      <c r="RCD1" s="289"/>
      <c r="RCE1" s="289"/>
      <c r="RCF1" s="289"/>
      <c r="RCG1" s="289"/>
      <c r="RCH1" s="289"/>
      <c r="RCI1" s="289"/>
      <c r="RCJ1" s="289"/>
      <c r="RCK1" s="289"/>
      <c r="RCL1" s="289"/>
      <c r="RCM1" s="289"/>
      <c r="RCN1" s="289"/>
      <c r="RCO1" s="289"/>
      <c r="RCP1" s="289"/>
      <c r="RCQ1" s="289"/>
      <c r="RCR1" s="289"/>
      <c r="RCS1" s="289"/>
      <c r="RCT1" s="289"/>
      <c r="RCU1" s="289"/>
      <c r="RCV1" s="289"/>
      <c r="RCW1" s="289"/>
      <c r="RCX1" s="289"/>
      <c r="RCY1" s="289"/>
      <c r="RCZ1" s="289"/>
      <c r="RDA1" s="289"/>
      <c r="RDB1" s="289"/>
      <c r="RDC1" s="289"/>
      <c r="RDD1" s="289"/>
      <c r="RDE1" s="289"/>
      <c r="RDF1" s="289"/>
      <c r="RDG1" s="289"/>
      <c r="RDH1" s="289"/>
      <c r="RDI1" s="289"/>
      <c r="RDJ1" s="289"/>
      <c r="RDK1" s="289"/>
      <c r="RDL1" s="289"/>
      <c r="RDM1" s="289"/>
      <c r="RDN1" s="289"/>
      <c r="RDO1" s="289"/>
      <c r="RDP1" s="289"/>
      <c r="RDQ1" s="289"/>
      <c r="RDR1" s="289"/>
      <c r="RDS1" s="289"/>
      <c r="RDT1" s="289"/>
      <c r="RDU1" s="289"/>
      <c r="RDV1" s="289"/>
      <c r="RDW1" s="289"/>
      <c r="RDX1" s="289"/>
      <c r="RDY1" s="289"/>
      <c r="RDZ1" s="289"/>
      <c r="REA1" s="289"/>
      <c r="REB1" s="289"/>
      <c r="REC1" s="289"/>
      <c r="RED1" s="289"/>
      <c r="REE1" s="289"/>
      <c r="REF1" s="289"/>
      <c r="REG1" s="289"/>
      <c r="REH1" s="289"/>
      <c r="REI1" s="289"/>
      <c r="REJ1" s="289"/>
      <c r="REK1" s="289"/>
      <c r="REL1" s="289"/>
      <c r="REM1" s="289"/>
      <c r="REN1" s="289"/>
      <c r="REO1" s="289"/>
      <c r="REP1" s="289"/>
      <c r="REQ1" s="289"/>
      <c r="RER1" s="289"/>
      <c r="RES1" s="289"/>
      <c r="RET1" s="289"/>
      <c r="REU1" s="289"/>
      <c r="REV1" s="289"/>
      <c r="REW1" s="289"/>
      <c r="REX1" s="289"/>
      <c r="REY1" s="289"/>
      <c r="REZ1" s="289"/>
      <c r="RFA1" s="289"/>
      <c r="RFB1" s="289"/>
      <c r="RFC1" s="289"/>
      <c r="RFD1" s="289"/>
      <c r="RFE1" s="289"/>
      <c r="RFF1" s="289"/>
      <c r="RFG1" s="289"/>
      <c r="RFH1" s="289"/>
      <c r="RFI1" s="289"/>
      <c r="RFJ1" s="289"/>
      <c r="RFK1" s="289"/>
      <c r="RFL1" s="289"/>
      <c r="RFM1" s="289"/>
      <c r="RFN1" s="289"/>
      <c r="RFO1" s="289"/>
      <c r="RFP1" s="289"/>
      <c r="RFQ1" s="289"/>
      <c r="RFR1" s="289"/>
      <c r="RFS1" s="289"/>
      <c r="RFT1" s="289"/>
      <c r="RFU1" s="289"/>
      <c r="RFV1" s="289"/>
      <c r="RFW1" s="289"/>
      <c r="RFX1" s="289"/>
      <c r="RFY1" s="289"/>
      <c r="RFZ1" s="289"/>
      <c r="RGA1" s="289"/>
      <c r="RGB1" s="289"/>
      <c r="RGC1" s="289"/>
      <c r="RGD1" s="289"/>
      <c r="RGE1" s="289"/>
      <c r="RGF1" s="289"/>
      <c r="RGG1" s="289"/>
      <c r="RGH1" s="289"/>
      <c r="RGI1" s="289"/>
      <c r="RGJ1" s="289"/>
      <c r="RGK1" s="289"/>
      <c r="RGL1" s="289"/>
      <c r="RGM1" s="289"/>
      <c r="RGN1" s="289"/>
      <c r="RGO1" s="289"/>
      <c r="RGP1" s="289"/>
      <c r="RGQ1" s="289"/>
      <c r="RGR1" s="289"/>
      <c r="RGS1" s="289"/>
      <c r="RGT1" s="289"/>
      <c r="RGU1" s="289"/>
      <c r="RGV1" s="289"/>
      <c r="RGW1" s="289"/>
      <c r="RGX1" s="289"/>
      <c r="RGY1" s="289"/>
      <c r="RGZ1" s="289"/>
      <c r="RHA1" s="289"/>
      <c r="RHB1" s="289"/>
      <c r="RHC1" s="289"/>
      <c r="RHD1" s="289"/>
      <c r="RHE1" s="289"/>
      <c r="RHF1" s="289"/>
      <c r="RHG1" s="289"/>
      <c r="RHH1" s="289"/>
      <c r="RHI1" s="289"/>
      <c r="RHJ1" s="289"/>
      <c r="RHK1" s="289"/>
      <c r="RHL1" s="289"/>
      <c r="RHM1" s="289"/>
      <c r="RHN1" s="289"/>
      <c r="RHO1" s="289"/>
      <c r="RHP1" s="289"/>
      <c r="RHQ1" s="289"/>
      <c r="RHR1" s="289"/>
      <c r="RHS1" s="289"/>
      <c r="RHT1" s="289"/>
      <c r="RHU1" s="289"/>
      <c r="RHV1" s="289"/>
      <c r="RHW1" s="289"/>
      <c r="RHX1" s="289"/>
      <c r="RHY1" s="289"/>
      <c r="RHZ1" s="289"/>
      <c r="RIA1" s="289"/>
      <c r="RIB1" s="289"/>
      <c r="RIC1" s="289"/>
      <c r="RID1" s="289"/>
      <c r="RIE1" s="289"/>
      <c r="RIF1" s="289"/>
      <c r="RIG1" s="289"/>
      <c r="RIH1" s="289"/>
      <c r="RII1" s="289"/>
      <c r="RIJ1" s="289"/>
      <c r="RIK1" s="289"/>
      <c r="RIL1" s="289"/>
      <c r="RIM1" s="289"/>
      <c r="RIN1" s="289"/>
      <c r="RIO1" s="289"/>
      <c r="RIP1" s="289"/>
      <c r="RIQ1" s="289"/>
      <c r="RIR1" s="289"/>
      <c r="RIS1" s="289"/>
      <c r="RIT1" s="289"/>
      <c r="RIU1" s="289"/>
      <c r="RIV1" s="289"/>
      <c r="RIW1" s="289"/>
      <c r="RIX1" s="289"/>
      <c r="RIY1" s="289"/>
      <c r="RIZ1" s="289"/>
      <c r="RJA1" s="289"/>
      <c r="RJB1" s="289"/>
      <c r="RJC1" s="289"/>
      <c r="RJD1" s="289"/>
      <c r="RJE1" s="289"/>
      <c r="RJF1" s="289"/>
      <c r="RJG1" s="289"/>
      <c r="RJH1" s="289"/>
      <c r="RJI1" s="289"/>
      <c r="RJJ1" s="289"/>
      <c r="RJK1" s="289"/>
      <c r="RJL1" s="289"/>
      <c r="RJM1" s="289"/>
      <c r="RJN1" s="289"/>
      <c r="RJO1" s="289"/>
      <c r="RJP1" s="289"/>
      <c r="RJQ1" s="289"/>
      <c r="RJR1" s="289"/>
      <c r="RJS1" s="289"/>
      <c r="RJT1" s="289"/>
      <c r="RJU1" s="289"/>
      <c r="RJV1" s="289"/>
      <c r="RJW1" s="289"/>
      <c r="RJX1" s="289"/>
      <c r="RJY1" s="289"/>
      <c r="RJZ1" s="289"/>
      <c r="RKA1" s="289"/>
      <c r="RKB1" s="289"/>
      <c r="RKC1" s="289"/>
      <c r="RKD1" s="289"/>
      <c r="RKE1" s="289"/>
      <c r="RKF1" s="289"/>
      <c r="RKG1" s="289"/>
      <c r="RKH1" s="289"/>
      <c r="RKI1" s="289"/>
      <c r="RKJ1" s="289"/>
      <c r="RKK1" s="289"/>
      <c r="RKL1" s="289"/>
      <c r="RKM1" s="289"/>
      <c r="RKN1" s="289"/>
      <c r="RKO1" s="289"/>
      <c r="RKP1" s="289"/>
      <c r="RKQ1" s="289"/>
      <c r="RKR1" s="289"/>
      <c r="RKS1" s="289"/>
      <c r="RKT1" s="289"/>
      <c r="RKU1" s="289"/>
      <c r="RKV1" s="289"/>
      <c r="RKW1" s="289"/>
      <c r="RKX1" s="289"/>
      <c r="RKY1" s="289"/>
      <c r="RKZ1" s="289"/>
      <c r="RLA1" s="289"/>
      <c r="RLB1" s="289"/>
      <c r="RLC1" s="289"/>
      <c r="RLD1" s="289"/>
      <c r="RLE1" s="289"/>
      <c r="RLF1" s="289"/>
      <c r="RLG1" s="289"/>
      <c r="RLH1" s="289"/>
      <c r="RLI1" s="289"/>
      <c r="RLJ1" s="289"/>
      <c r="RLK1" s="289"/>
      <c r="RLL1" s="289"/>
      <c r="RLM1" s="289"/>
      <c r="RLN1" s="289"/>
      <c r="RLO1" s="289"/>
      <c r="RLP1" s="289"/>
      <c r="RLQ1" s="289"/>
      <c r="RLR1" s="289"/>
      <c r="RLS1" s="289"/>
      <c r="RLT1" s="289"/>
      <c r="RLU1" s="289"/>
      <c r="RLV1" s="289"/>
      <c r="RLW1" s="289"/>
      <c r="RLX1" s="289"/>
      <c r="RLY1" s="289"/>
      <c r="RLZ1" s="289"/>
      <c r="RMA1" s="289"/>
      <c r="RMB1" s="289"/>
      <c r="RMC1" s="289"/>
      <c r="RMD1" s="289"/>
      <c r="RME1" s="289"/>
      <c r="RMF1" s="289"/>
      <c r="RMG1" s="289"/>
      <c r="RMH1" s="289"/>
      <c r="RMI1" s="289"/>
      <c r="RMJ1" s="289"/>
      <c r="RMK1" s="289"/>
      <c r="RML1" s="289"/>
      <c r="RMM1" s="289"/>
      <c r="RMN1" s="289"/>
      <c r="RMO1" s="289"/>
      <c r="RMP1" s="289"/>
      <c r="RMQ1" s="289"/>
      <c r="RMR1" s="289"/>
      <c r="RMS1" s="289"/>
      <c r="RMT1" s="289"/>
      <c r="RMU1" s="289"/>
      <c r="RMV1" s="289"/>
      <c r="RMW1" s="289"/>
      <c r="RMX1" s="289"/>
      <c r="RMY1" s="289"/>
      <c r="RMZ1" s="289"/>
      <c r="RNA1" s="289"/>
      <c r="RNB1" s="289"/>
      <c r="RNC1" s="289"/>
      <c r="RND1" s="289"/>
      <c r="RNE1" s="289"/>
      <c r="RNF1" s="289"/>
      <c r="RNG1" s="289"/>
      <c r="RNH1" s="289"/>
      <c r="RNI1" s="289"/>
      <c r="RNJ1" s="289"/>
      <c r="RNK1" s="289"/>
      <c r="RNL1" s="289"/>
      <c r="RNM1" s="289"/>
      <c r="RNN1" s="289"/>
      <c r="RNO1" s="289"/>
      <c r="RNP1" s="289"/>
      <c r="RNQ1" s="289"/>
      <c r="RNR1" s="289"/>
      <c r="RNS1" s="289"/>
      <c r="RNT1" s="289"/>
      <c r="RNU1" s="289"/>
      <c r="RNV1" s="289"/>
      <c r="RNW1" s="289"/>
      <c r="RNX1" s="289"/>
      <c r="RNY1" s="289"/>
      <c r="RNZ1" s="289"/>
      <c r="ROA1" s="289"/>
      <c r="ROB1" s="289"/>
      <c r="ROC1" s="289"/>
      <c r="ROD1" s="289"/>
      <c r="ROE1" s="289"/>
      <c r="ROF1" s="289"/>
      <c r="ROG1" s="289"/>
      <c r="ROH1" s="289"/>
      <c r="ROI1" s="289"/>
      <c r="ROJ1" s="289"/>
      <c r="ROK1" s="289"/>
      <c r="ROL1" s="289"/>
      <c r="ROM1" s="289"/>
      <c r="RON1" s="289"/>
      <c r="ROO1" s="289"/>
      <c r="ROP1" s="289"/>
      <c r="ROQ1" s="289"/>
      <c r="ROR1" s="289"/>
      <c r="ROS1" s="289"/>
      <c r="ROT1" s="289"/>
      <c r="ROU1" s="289"/>
      <c r="ROV1" s="289"/>
      <c r="ROW1" s="289"/>
      <c r="ROX1" s="289"/>
      <c r="ROY1" s="289"/>
      <c r="ROZ1" s="289"/>
      <c r="RPA1" s="289"/>
      <c r="RPB1" s="289"/>
      <c r="RPC1" s="289"/>
      <c r="RPD1" s="289"/>
      <c r="RPE1" s="289"/>
      <c r="RPF1" s="289"/>
      <c r="RPG1" s="289"/>
      <c r="RPH1" s="289"/>
      <c r="RPI1" s="289"/>
      <c r="RPJ1" s="289"/>
      <c r="RPK1" s="289"/>
      <c r="RPL1" s="289"/>
      <c r="RPM1" s="289"/>
      <c r="RPN1" s="289"/>
      <c r="RPO1" s="289"/>
      <c r="RPP1" s="289"/>
      <c r="RPQ1" s="289"/>
      <c r="RPR1" s="289"/>
      <c r="RPS1" s="289"/>
      <c r="RPT1" s="289"/>
      <c r="RPU1" s="289"/>
      <c r="RPV1" s="289"/>
      <c r="RPW1" s="289"/>
      <c r="RPX1" s="289"/>
      <c r="RPY1" s="289"/>
      <c r="RPZ1" s="289"/>
      <c r="RQA1" s="289"/>
      <c r="RQB1" s="289"/>
      <c r="RQC1" s="289"/>
      <c r="RQD1" s="289"/>
      <c r="RQE1" s="289"/>
      <c r="RQF1" s="289"/>
      <c r="RQG1" s="289"/>
      <c r="RQH1" s="289"/>
      <c r="RQI1" s="289"/>
      <c r="RQJ1" s="289"/>
      <c r="RQK1" s="289"/>
      <c r="RQL1" s="289"/>
      <c r="RQM1" s="289"/>
      <c r="RQN1" s="289"/>
      <c r="RQO1" s="289"/>
      <c r="RQP1" s="289"/>
      <c r="RQQ1" s="289"/>
      <c r="RQR1" s="289"/>
      <c r="RQS1" s="289"/>
      <c r="RQT1" s="289"/>
      <c r="RQU1" s="289"/>
      <c r="RQV1" s="289"/>
      <c r="RQW1" s="289"/>
      <c r="RQX1" s="289"/>
      <c r="RQY1" s="289"/>
      <c r="RQZ1" s="289"/>
      <c r="RRA1" s="289"/>
      <c r="RRB1" s="289"/>
      <c r="RRC1" s="289"/>
      <c r="RRD1" s="289"/>
      <c r="RRE1" s="289"/>
      <c r="RRF1" s="289"/>
      <c r="RRG1" s="289"/>
      <c r="RRH1" s="289"/>
      <c r="RRI1" s="289"/>
      <c r="RRJ1" s="289"/>
      <c r="RRK1" s="289"/>
      <c r="RRL1" s="289"/>
      <c r="RRM1" s="289"/>
      <c r="RRN1" s="289"/>
      <c r="RRO1" s="289"/>
      <c r="RRP1" s="289"/>
      <c r="RRQ1" s="289"/>
      <c r="RRR1" s="289"/>
      <c r="RRS1" s="289"/>
      <c r="RRT1" s="289"/>
      <c r="RRU1" s="289"/>
      <c r="RRV1" s="289"/>
      <c r="RRW1" s="289"/>
      <c r="RRX1" s="289"/>
      <c r="RRY1" s="289"/>
      <c r="RRZ1" s="289"/>
      <c r="RSA1" s="289"/>
      <c r="RSB1" s="289"/>
      <c r="RSC1" s="289"/>
      <c r="RSD1" s="289"/>
      <c r="RSE1" s="289"/>
      <c r="RSF1" s="289"/>
      <c r="RSG1" s="289"/>
      <c r="RSH1" s="289"/>
      <c r="RSI1" s="289"/>
      <c r="RSJ1" s="289"/>
      <c r="RSK1" s="289"/>
      <c r="RSL1" s="289"/>
      <c r="RSM1" s="289"/>
      <c r="RSN1" s="289"/>
      <c r="RSO1" s="289"/>
      <c r="RSP1" s="289"/>
      <c r="RSQ1" s="289"/>
      <c r="RSR1" s="289"/>
      <c r="RSS1" s="289"/>
      <c r="RST1" s="289"/>
      <c r="RSU1" s="289"/>
      <c r="RSV1" s="289"/>
      <c r="RSW1" s="289"/>
      <c r="RSX1" s="289"/>
      <c r="RSY1" s="289"/>
      <c r="RSZ1" s="289"/>
      <c r="RTA1" s="289"/>
      <c r="RTB1" s="289"/>
      <c r="RTC1" s="289"/>
      <c r="RTD1" s="289"/>
      <c r="RTE1" s="289"/>
      <c r="RTF1" s="289"/>
      <c r="RTG1" s="289"/>
      <c r="RTH1" s="289"/>
      <c r="RTI1" s="289"/>
      <c r="RTJ1" s="289"/>
      <c r="RTK1" s="289"/>
      <c r="RTL1" s="289"/>
      <c r="RTM1" s="289"/>
      <c r="RTN1" s="289"/>
      <c r="RTO1" s="289"/>
      <c r="RTP1" s="289"/>
      <c r="RTQ1" s="289"/>
      <c r="RTR1" s="289"/>
      <c r="RTS1" s="289"/>
      <c r="RTT1" s="289"/>
      <c r="RTU1" s="289"/>
      <c r="RTV1" s="289"/>
      <c r="RTW1" s="289"/>
      <c r="RTX1" s="289"/>
      <c r="RTY1" s="289"/>
      <c r="RTZ1" s="289"/>
      <c r="RUA1" s="289"/>
      <c r="RUB1" s="289"/>
      <c r="RUC1" s="289"/>
      <c r="RUD1" s="289"/>
      <c r="RUE1" s="289"/>
      <c r="RUF1" s="289"/>
      <c r="RUG1" s="289"/>
      <c r="RUH1" s="289"/>
      <c r="RUI1" s="289"/>
      <c r="RUJ1" s="289"/>
      <c r="RUK1" s="289"/>
      <c r="RUL1" s="289"/>
      <c r="RUM1" s="289"/>
      <c r="RUN1" s="289"/>
      <c r="RUO1" s="289"/>
      <c r="RUP1" s="289"/>
      <c r="RUQ1" s="289"/>
      <c r="RUR1" s="289"/>
      <c r="RUS1" s="289"/>
      <c r="RUT1" s="289"/>
      <c r="RUU1" s="289"/>
      <c r="RUV1" s="289"/>
      <c r="RUW1" s="289"/>
      <c r="RUX1" s="289"/>
      <c r="RUY1" s="289"/>
      <c r="RUZ1" s="289"/>
      <c r="RVA1" s="289"/>
      <c r="RVB1" s="289"/>
      <c r="RVC1" s="289"/>
      <c r="RVD1" s="289"/>
      <c r="RVE1" s="289"/>
      <c r="RVF1" s="289"/>
      <c r="RVG1" s="289"/>
      <c r="RVH1" s="289"/>
      <c r="RVI1" s="289"/>
      <c r="RVJ1" s="289"/>
      <c r="RVK1" s="289"/>
      <c r="RVL1" s="289"/>
      <c r="RVM1" s="289"/>
      <c r="RVN1" s="289"/>
      <c r="RVO1" s="289"/>
      <c r="RVP1" s="289"/>
      <c r="RVQ1" s="289"/>
      <c r="RVR1" s="289"/>
      <c r="RVS1" s="289"/>
      <c r="RVT1" s="289"/>
      <c r="RVU1" s="289"/>
      <c r="RVV1" s="289"/>
      <c r="RVW1" s="289"/>
      <c r="RVX1" s="289"/>
      <c r="RVY1" s="289"/>
      <c r="RVZ1" s="289"/>
      <c r="RWA1" s="289"/>
      <c r="RWB1" s="289"/>
      <c r="RWC1" s="289"/>
      <c r="RWD1" s="289"/>
      <c r="RWE1" s="289"/>
      <c r="RWF1" s="289"/>
      <c r="RWG1" s="289"/>
      <c r="RWH1" s="289"/>
      <c r="RWI1" s="289"/>
      <c r="RWJ1" s="289"/>
      <c r="RWK1" s="289"/>
      <c r="RWL1" s="289"/>
      <c r="RWM1" s="289"/>
      <c r="RWN1" s="289"/>
      <c r="RWO1" s="289"/>
      <c r="RWP1" s="289"/>
      <c r="RWQ1" s="289"/>
      <c r="RWR1" s="289"/>
      <c r="RWS1" s="289"/>
      <c r="RWT1" s="289"/>
      <c r="RWU1" s="289"/>
      <c r="RWV1" s="289"/>
      <c r="RWW1" s="289"/>
      <c r="RWX1" s="289"/>
      <c r="RWY1" s="289"/>
      <c r="RWZ1" s="289"/>
      <c r="RXA1" s="289"/>
      <c r="RXB1" s="289"/>
      <c r="RXC1" s="289"/>
      <c r="RXD1" s="289"/>
      <c r="RXE1" s="289"/>
      <c r="RXF1" s="289"/>
      <c r="RXG1" s="289"/>
      <c r="RXH1" s="289"/>
      <c r="RXI1" s="289"/>
      <c r="RXJ1" s="289"/>
      <c r="RXK1" s="289"/>
      <c r="RXL1" s="289"/>
      <c r="RXM1" s="289"/>
      <c r="RXN1" s="289"/>
      <c r="RXO1" s="289"/>
      <c r="RXP1" s="289"/>
      <c r="RXQ1" s="289"/>
      <c r="RXR1" s="289"/>
      <c r="RXS1" s="289"/>
      <c r="RXT1" s="289"/>
      <c r="RXU1" s="289"/>
      <c r="RXV1" s="289"/>
      <c r="RXW1" s="289"/>
      <c r="RXX1" s="289"/>
      <c r="RXY1" s="289"/>
      <c r="RXZ1" s="289"/>
      <c r="RYA1" s="289"/>
      <c r="RYB1" s="289"/>
      <c r="RYC1" s="289"/>
      <c r="RYD1" s="289"/>
      <c r="RYE1" s="289"/>
      <c r="RYF1" s="289"/>
      <c r="RYG1" s="289"/>
      <c r="RYH1" s="289"/>
      <c r="RYI1" s="289"/>
      <c r="RYJ1" s="289"/>
      <c r="RYK1" s="289"/>
      <c r="RYL1" s="289"/>
      <c r="RYM1" s="289"/>
      <c r="RYN1" s="289"/>
      <c r="RYO1" s="289"/>
      <c r="RYP1" s="289"/>
      <c r="RYQ1" s="289"/>
      <c r="RYR1" s="289"/>
      <c r="RYS1" s="289"/>
      <c r="RYT1" s="289"/>
      <c r="RYU1" s="289"/>
      <c r="RYV1" s="289"/>
      <c r="RYW1" s="289"/>
      <c r="RYX1" s="289"/>
      <c r="RYY1" s="289"/>
      <c r="RYZ1" s="289"/>
      <c r="RZA1" s="289"/>
      <c r="RZB1" s="289"/>
      <c r="RZC1" s="289"/>
      <c r="RZD1" s="289"/>
      <c r="RZE1" s="289"/>
      <c r="RZF1" s="289"/>
      <c r="RZG1" s="289"/>
      <c r="RZH1" s="289"/>
      <c r="RZI1" s="289"/>
      <c r="RZJ1" s="289"/>
      <c r="RZK1" s="289"/>
      <c r="RZL1" s="289"/>
      <c r="RZM1" s="289"/>
      <c r="RZN1" s="289"/>
      <c r="RZO1" s="289"/>
      <c r="RZP1" s="289"/>
      <c r="RZQ1" s="289"/>
      <c r="RZR1" s="289"/>
      <c r="RZS1" s="289"/>
      <c r="RZT1" s="289"/>
      <c r="RZU1" s="289"/>
      <c r="RZV1" s="289"/>
      <c r="RZW1" s="289"/>
      <c r="RZX1" s="289"/>
      <c r="RZY1" s="289"/>
      <c r="RZZ1" s="289"/>
      <c r="SAA1" s="289"/>
      <c r="SAB1" s="289"/>
      <c r="SAC1" s="289"/>
      <c r="SAD1" s="289"/>
      <c r="SAE1" s="289"/>
      <c r="SAF1" s="289"/>
      <c r="SAG1" s="289"/>
      <c r="SAH1" s="289"/>
      <c r="SAI1" s="289"/>
      <c r="SAJ1" s="289"/>
      <c r="SAK1" s="289"/>
      <c r="SAL1" s="289"/>
      <c r="SAM1" s="289"/>
      <c r="SAN1" s="289"/>
      <c r="SAO1" s="289"/>
      <c r="SAP1" s="289"/>
      <c r="SAQ1" s="289"/>
      <c r="SAR1" s="289"/>
      <c r="SAS1" s="289"/>
      <c r="SAT1" s="289"/>
      <c r="SAU1" s="289"/>
      <c r="SAV1" s="289"/>
      <c r="SAW1" s="289"/>
      <c r="SAX1" s="289"/>
      <c r="SAY1" s="289"/>
      <c r="SAZ1" s="289"/>
      <c r="SBA1" s="289"/>
      <c r="SBB1" s="289"/>
      <c r="SBC1" s="289"/>
      <c r="SBD1" s="289"/>
      <c r="SBE1" s="289"/>
      <c r="SBF1" s="289"/>
      <c r="SBG1" s="289"/>
      <c r="SBH1" s="289"/>
      <c r="SBI1" s="289"/>
      <c r="SBJ1" s="289"/>
      <c r="SBK1" s="289"/>
      <c r="SBL1" s="289"/>
      <c r="SBM1" s="289"/>
      <c r="SBN1" s="289"/>
      <c r="SBO1" s="289"/>
      <c r="SBP1" s="289"/>
      <c r="SBQ1" s="289"/>
      <c r="SBR1" s="289"/>
      <c r="SBS1" s="289"/>
      <c r="SBT1" s="289"/>
      <c r="SBU1" s="289"/>
      <c r="SBV1" s="289"/>
      <c r="SBW1" s="289"/>
      <c r="SBX1" s="289"/>
      <c r="SBY1" s="289"/>
      <c r="SBZ1" s="289"/>
      <c r="SCA1" s="289"/>
      <c r="SCB1" s="289"/>
      <c r="SCC1" s="289"/>
      <c r="SCD1" s="289"/>
      <c r="SCE1" s="289"/>
      <c r="SCF1" s="289"/>
      <c r="SCG1" s="289"/>
      <c r="SCH1" s="289"/>
      <c r="SCI1" s="289"/>
      <c r="SCJ1" s="289"/>
      <c r="SCK1" s="289"/>
      <c r="SCL1" s="289"/>
      <c r="SCM1" s="289"/>
      <c r="SCN1" s="289"/>
      <c r="SCO1" s="289"/>
      <c r="SCP1" s="289"/>
      <c r="SCQ1" s="289"/>
      <c r="SCR1" s="289"/>
      <c r="SCS1" s="289"/>
      <c r="SCT1" s="289"/>
      <c r="SCU1" s="289"/>
      <c r="SCV1" s="289"/>
      <c r="SCW1" s="289"/>
      <c r="SCX1" s="289"/>
      <c r="SCY1" s="289"/>
      <c r="SCZ1" s="289"/>
      <c r="SDA1" s="289"/>
      <c r="SDB1" s="289"/>
      <c r="SDC1" s="289"/>
      <c r="SDD1" s="289"/>
      <c r="SDE1" s="289"/>
      <c r="SDF1" s="289"/>
      <c r="SDG1" s="289"/>
      <c r="SDH1" s="289"/>
      <c r="SDI1" s="289"/>
      <c r="SDJ1" s="289"/>
      <c r="SDK1" s="289"/>
      <c r="SDL1" s="289"/>
      <c r="SDM1" s="289"/>
      <c r="SDN1" s="289"/>
      <c r="SDO1" s="289"/>
      <c r="SDP1" s="289"/>
      <c r="SDQ1" s="289"/>
      <c r="SDR1" s="289"/>
      <c r="SDS1" s="289"/>
      <c r="SDT1" s="289"/>
      <c r="SDU1" s="289"/>
      <c r="SDV1" s="289"/>
      <c r="SDW1" s="289"/>
      <c r="SDX1" s="289"/>
      <c r="SDY1" s="289"/>
      <c r="SDZ1" s="289"/>
      <c r="SEA1" s="289"/>
      <c r="SEB1" s="289"/>
      <c r="SEC1" s="289"/>
      <c r="SED1" s="289"/>
      <c r="SEE1" s="289"/>
      <c r="SEF1" s="289"/>
      <c r="SEG1" s="289"/>
      <c r="SEH1" s="289"/>
      <c r="SEI1" s="289"/>
      <c r="SEJ1" s="289"/>
      <c r="SEK1" s="289"/>
      <c r="SEL1" s="289"/>
      <c r="SEM1" s="289"/>
      <c r="SEN1" s="289"/>
      <c r="SEO1" s="289"/>
      <c r="SEP1" s="289"/>
      <c r="SEQ1" s="289"/>
      <c r="SER1" s="289"/>
      <c r="SES1" s="289"/>
      <c r="SET1" s="289"/>
      <c r="SEU1" s="289"/>
      <c r="SEV1" s="289"/>
      <c r="SEW1" s="289"/>
      <c r="SEX1" s="289"/>
      <c r="SEY1" s="289"/>
      <c r="SEZ1" s="289"/>
      <c r="SFA1" s="289"/>
      <c r="SFB1" s="289"/>
      <c r="SFC1" s="289"/>
      <c r="SFD1" s="289"/>
      <c r="SFE1" s="289"/>
      <c r="SFF1" s="289"/>
      <c r="SFG1" s="289"/>
      <c r="SFH1" s="289"/>
      <c r="SFI1" s="289"/>
      <c r="SFJ1" s="289"/>
      <c r="SFK1" s="289"/>
      <c r="SFL1" s="289"/>
      <c r="SFM1" s="289"/>
      <c r="SFN1" s="289"/>
      <c r="SFO1" s="289"/>
      <c r="SFP1" s="289"/>
      <c r="SFQ1" s="289"/>
      <c r="SFR1" s="289"/>
      <c r="SFS1" s="289"/>
      <c r="SFT1" s="289"/>
      <c r="SFU1" s="289"/>
      <c r="SFV1" s="289"/>
      <c r="SFW1" s="289"/>
      <c r="SFX1" s="289"/>
      <c r="SFY1" s="289"/>
      <c r="SFZ1" s="289"/>
      <c r="SGA1" s="289"/>
      <c r="SGB1" s="289"/>
      <c r="SGC1" s="289"/>
      <c r="SGD1" s="289"/>
      <c r="SGE1" s="289"/>
      <c r="SGF1" s="289"/>
      <c r="SGG1" s="289"/>
      <c r="SGH1" s="289"/>
      <c r="SGI1" s="289"/>
      <c r="SGJ1" s="289"/>
      <c r="SGK1" s="289"/>
      <c r="SGL1" s="289"/>
      <c r="SGM1" s="289"/>
      <c r="SGN1" s="289"/>
      <c r="SGO1" s="289"/>
      <c r="SGP1" s="289"/>
      <c r="SGQ1" s="289"/>
      <c r="SGR1" s="289"/>
      <c r="SGS1" s="289"/>
      <c r="SGT1" s="289"/>
      <c r="SGU1" s="289"/>
      <c r="SGV1" s="289"/>
      <c r="SGW1" s="289"/>
      <c r="SGX1" s="289"/>
      <c r="SGY1" s="289"/>
      <c r="SGZ1" s="289"/>
      <c r="SHA1" s="289"/>
      <c r="SHB1" s="289"/>
      <c r="SHC1" s="289"/>
      <c r="SHD1" s="289"/>
      <c r="SHE1" s="289"/>
      <c r="SHF1" s="289"/>
      <c r="SHG1" s="289"/>
      <c r="SHH1" s="289"/>
      <c r="SHI1" s="289"/>
      <c r="SHJ1" s="289"/>
      <c r="SHK1" s="289"/>
      <c r="SHL1" s="289"/>
      <c r="SHM1" s="289"/>
      <c r="SHN1" s="289"/>
      <c r="SHO1" s="289"/>
      <c r="SHP1" s="289"/>
      <c r="SHQ1" s="289"/>
      <c r="SHR1" s="289"/>
      <c r="SHS1" s="289"/>
      <c r="SHT1" s="289"/>
      <c r="SHU1" s="289"/>
      <c r="SHV1" s="289"/>
      <c r="SHW1" s="289"/>
      <c r="SHX1" s="289"/>
      <c r="SHY1" s="289"/>
      <c r="SHZ1" s="289"/>
      <c r="SIA1" s="289"/>
      <c r="SIB1" s="289"/>
      <c r="SIC1" s="289"/>
      <c r="SID1" s="289"/>
      <c r="SIE1" s="289"/>
      <c r="SIF1" s="289"/>
      <c r="SIG1" s="289"/>
      <c r="SIH1" s="289"/>
      <c r="SII1" s="289"/>
      <c r="SIJ1" s="289"/>
      <c r="SIK1" s="289"/>
      <c r="SIL1" s="289"/>
      <c r="SIM1" s="289"/>
      <c r="SIN1" s="289"/>
      <c r="SIO1" s="289"/>
      <c r="SIP1" s="289"/>
      <c r="SIQ1" s="289"/>
      <c r="SIR1" s="289"/>
      <c r="SIS1" s="289"/>
      <c r="SIT1" s="289"/>
      <c r="SIU1" s="289"/>
      <c r="SIV1" s="289"/>
      <c r="SIW1" s="289"/>
      <c r="SIX1" s="289"/>
      <c r="SIY1" s="289"/>
      <c r="SIZ1" s="289"/>
      <c r="SJA1" s="289"/>
      <c r="SJB1" s="289"/>
      <c r="SJC1" s="289"/>
      <c r="SJD1" s="289"/>
      <c r="SJE1" s="289"/>
      <c r="SJF1" s="289"/>
      <c r="SJG1" s="289"/>
      <c r="SJH1" s="289"/>
      <c r="SJI1" s="289"/>
      <c r="SJJ1" s="289"/>
      <c r="SJK1" s="289"/>
      <c r="SJL1" s="289"/>
      <c r="SJM1" s="289"/>
      <c r="SJN1" s="289"/>
      <c r="SJO1" s="289"/>
      <c r="SJP1" s="289"/>
      <c r="SJQ1" s="289"/>
      <c r="SJR1" s="289"/>
      <c r="SJS1" s="289"/>
      <c r="SJT1" s="289"/>
      <c r="SJU1" s="289"/>
      <c r="SJV1" s="289"/>
      <c r="SJW1" s="289"/>
      <c r="SJX1" s="289"/>
      <c r="SJY1" s="289"/>
      <c r="SJZ1" s="289"/>
      <c r="SKA1" s="289"/>
      <c r="SKB1" s="289"/>
      <c r="SKC1" s="289"/>
      <c r="SKD1" s="289"/>
      <c r="SKE1" s="289"/>
      <c r="SKF1" s="289"/>
      <c r="SKG1" s="289"/>
      <c r="SKH1" s="289"/>
      <c r="SKI1" s="289"/>
      <c r="SKJ1" s="289"/>
      <c r="SKK1" s="289"/>
      <c r="SKL1" s="289"/>
      <c r="SKM1" s="289"/>
      <c r="SKN1" s="289"/>
      <c r="SKO1" s="289"/>
      <c r="SKP1" s="289"/>
      <c r="SKQ1" s="289"/>
      <c r="SKR1" s="289"/>
      <c r="SKS1" s="289"/>
      <c r="SKT1" s="289"/>
      <c r="SKU1" s="289"/>
      <c r="SKV1" s="289"/>
      <c r="SKW1" s="289"/>
      <c r="SKX1" s="289"/>
      <c r="SKY1" s="289"/>
      <c r="SKZ1" s="289"/>
      <c r="SLA1" s="289"/>
      <c r="SLB1" s="289"/>
      <c r="SLC1" s="289"/>
      <c r="SLD1" s="289"/>
      <c r="SLE1" s="289"/>
      <c r="SLF1" s="289"/>
      <c r="SLG1" s="289"/>
      <c r="SLH1" s="289"/>
      <c r="SLI1" s="289"/>
      <c r="SLJ1" s="289"/>
      <c r="SLK1" s="289"/>
      <c r="SLL1" s="289"/>
      <c r="SLM1" s="289"/>
      <c r="SLN1" s="289"/>
      <c r="SLO1" s="289"/>
      <c r="SLP1" s="289"/>
      <c r="SLQ1" s="289"/>
      <c r="SLR1" s="289"/>
      <c r="SLS1" s="289"/>
      <c r="SLT1" s="289"/>
      <c r="SLU1" s="289"/>
      <c r="SLV1" s="289"/>
      <c r="SLW1" s="289"/>
      <c r="SLX1" s="289"/>
      <c r="SLY1" s="289"/>
      <c r="SLZ1" s="289"/>
      <c r="SMA1" s="289"/>
      <c r="SMB1" s="289"/>
      <c r="SMC1" s="289"/>
      <c r="SMD1" s="289"/>
      <c r="SME1" s="289"/>
      <c r="SMF1" s="289"/>
      <c r="SMG1" s="289"/>
      <c r="SMH1" s="289"/>
      <c r="SMI1" s="289"/>
      <c r="SMJ1" s="289"/>
      <c r="SMK1" s="289"/>
      <c r="SML1" s="289"/>
      <c r="SMM1" s="289"/>
      <c r="SMN1" s="289"/>
      <c r="SMO1" s="289"/>
      <c r="SMP1" s="289"/>
      <c r="SMQ1" s="289"/>
      <c r="SMR1" s="289"/>
      <c r="SMS1" s="289"/>
      <c r="SMT1" s="289"/>
      <c r="SMU1" s="289"/>
      <c r="SMV1" s="289"/>
      <c r="SMW1" s="289"/>
      <c r="SMX1" s="289"/>
      <c r="SMY1" s="289"/>
      <c r="SMZ1" s="289"/>
      <c r="SNA1" s="289"/>
      <c r="SNB1" s="289"/>
      <c r="SNC1" s="289"/>
      <c r="SND1" s="289"/>
      <c r="SNE1" s="289"/>
      <c r="SNF1" s="289"/>
      <c r="SNG1" s="289"/>
      <c r="SNH1" s="289"/>
      <c r="SNI1" s="289"/>
      <c r="SNJ1" s="289"/>
      <c r="SNK1" s="289"/>
      <c r="SNL1" s="289"/>
      <c r="SNM1" s="289"/>
      <c r="SNN1" s="289"/>
      <c r="SNO1" s="289"/>
      <c r="SNP1" s="289"/>
      <c r="SNQ1" s="289"/>
      <c r="SNR1" s="289"/>
      <c r="SNS1" s="289"/>
      <c r="SNT1" s="289"/>
      <c r="SNU1" s="289"/>
      <c r="SNV1" s="289"/>
      <c r="SNW1" s="289"/>
      <c r="SNX1" s="289"/>
      <c r="SNY1" s="289"/>
      <c r="SNZ1" s="289"/>
      <c r="SOA1" s="289"/>
      <c r="SOB1" s="289"/>
      <c r="SOC1" s="289"/>
      <c r="SOD1" s="289"/>
      <c r="SOE1" s="289"/>
      <c r="SOF1" s="289"/>
      <c r="SOG1" s="289"/>
      <c r="SOH1" s="289"/>
      <c r="SOI1" s="289"/>
      <c r="SOJ1" s="289"/>
      <c r="SOK1" s="289"/>
      <c r="SOL1" s="289"/>
      <c r="SOM1" s="289"/>
      <c r="SON1" s="289"/>
      <c r="SOO1" s="289"/>
      <c r="SOP1" s="289"/>
      <c r="SOQ1" s="289"/>
      <c r="SOR1" s="289"/>
      <c r="SOS1" s="289"/>
      <c r="SOT1" s="289"/>
      <c r="SOU1" s="289"/>
      <c r="SOV1" s="289"/>
      <c r="SOW1" s="289"/>
      <c r="SOX1" s="289"/>
      <c r="SOY1" s="289"/>
      <c r="SOZ1" s="289"/>
      <c r="SPA1" s="289"/>
      <c r="SPB1" s="289"/>
      <c r="SPC1" s="289"/>
      <c r="SPD1" s="289"/>
      <c r="SPE1" s="289"/>
      <c r="SPF1" s="289"/>
      <c r="SPG1" s="289"/>
      <c r="SPH1" s="289"/>
      <c r="SPI1" s="289"/>
      <c r="SPJ1" s="289"/>
      <c r="SPK1" s="289"/>
      <c r="SPL1" s="289"/>
      <c r="SPM1" s="289"/>
      <c r="SPN1" s="289"/>
      <c r="SPO1" s="289"/>
      <c r="SPP1" s="289"/>
      <c r="SPQ1" s="289"/>
      <c r="SPR1" s="289"/>
      <c r="SPS1" s="289"/>
      <c r="SPT1" s="289"/>
      <c r="SPU1" s="289"/>
      <c r="SPV1" s="289"/>
      <c r="SPW1" s="289"/>
      <c r="SPX1" s="289"/>
      <c r="SPY1" s="289"/>
      <c r="SPZ1" s="289"/>
      <c r="SQA1" s="289"/>
      <c r="SQB1" s="289"/>
      <c r="SQC1" s="289"/>
      <c r="SQD1" s="289"/>
      <c r="SQE1" s="289"/>
      <c r="SQF1" s="289"/>
      <c r="SQG1" s="289"/>
      <c r="SQH1" s="289"/>
      <c r="SQI1" s="289"/>
      <c r="SQJ1" s="289"/>
      <c r="SQK1" s="289"/>
      <c r="SQL1" s="289"/>
      <c r="SQM1" s="289"/>
      <c r="SQN1" s="289"/>
      <c r="SQO1" s="289"/>
      <c r="SQP1" s="289"/>
      <c r="SQQ1" s="289"/>
      <c r="SQR1" s="289"/>
      <c r="SQS1" s="289"/>
      <c r="SQT1" s="289"/>
      <c r="SQU1" s="289"/>
      <c r="SQV1" s="289"/>
      <c r="SQW1" s="289"/>
      <c r="SQX1" s="289"/>
      <c r="SQY1" s="289"/>
      <c r="SQZ1" s="289"/>
      <c r="SRA1" s="289"/>
      <c r="SRB1" s="289"/>
      <c r="SRC1" s="289"/>
      <c r="SRD1" s="289"/>
      <c r="SRE1" s="289"/>
      <c r="SRF1" s="289"/>
      <c r="SRG1" s="289"/>
      <c r="SRH1" s="289"/>
      <c r="SRI1" s="289"/>
      <c r="SRJ1" s="289"/>
      <c r="SRK1" s="289"/>
      <c r="SRL1" s="289"/>
      <c r="SRM1" s="289"/>
      <c r="SRN1" s="289"/>
      <c r="SRO1" s="289"/>
      <c r="SRP1" s="289"/>
      <c r="SRQ1" s="289"/>
      <c r="SRR1" s="289"/>
      <c r="SRS1" s="289"/>
      <c r="SRT1" s="289"/>
      <c r="SRU1" s="289"/>
      <c r="SRV1" s="289"/>
      <c r="SRW1" s="289"/>
      <c r="SRX1" s="289"/>
      <c r="SRY1" s="289"/>
      <c r="SRZ1" s="289"/>
      <c r="SSA1" s="289"/>
      <c r="SSB1" s="289"/>
      <c r="SSC1" s="289"/>
      <c r="SSD1" s="289"/>
      <c r="SSE1" s="289"/>
      <c r="SSF1" s="289"/>
      <c r="SSG1" s="289"/>
      <c r="SSH1" s="289"/>
      <c r="SSI1" s="289"/>
      <c r="SSJ1" s="289"/>
      <c r="SSK1" s="289"/>
      <c r="SSL1" s="289"/>
      <c r="SSM1" s="289"/>
      <c r="SSN1" s="289"/>
      <c r="SSO1" s="289"/>
      <c r="SSP1" s="289"/>
      <c r="SSQ1" s="289"/>
      <c r="SSR1" s="289"/>
      <c r="SSS1" s="289"/>
      <c r="SST1" s="289"/>
      <c r="SSU1" s="289"/>
      <c r="SSV1" s="289"/>
      <c r="SSW1" s="289"/>
      <c r="SSX1" s="289"/>
      <c r="SSY1" s="289"/>
      <c r="SSZ1" s="289"/>
      <c r="STA1" s="289"/>
      <c r="STB1" s="289"/>
      <c r="STC1" s="289"/>
      <c r="STD1" s="289"/>
      <c r="STE1" s="289"/>
      <c r="STF1" s="289"/>
      <c r="STG1" s="289"/>
      <c r="STH1" s="289"/>
      <c r="STI1" s="289"/>
      <c r="STJ1" s="289"/>
      <c r="STK1" s="289"/>
      <c r="STL1" s="289"/>
      <c r="STM1" s="289"/>
      <c r="STN1" s="289"/>
      <c r="STO1" s="289"/>
      <c r="STP1" s="289"/>
      <c r="STQ1" s="289"/>
      <c r="STR1" s="289"/>
      <c r="STS1" s="289"/>
      <c r="STT1" s="289"/>
      <c r="STU1" s="289"/>
      <c r="STV1" s="289"/>
      <c r="STW1" s="289"/>
      <c r="STX1" s="289"/>
      <c r="STY1" s="289"/>
      <c r="STZ1" s="289"/>
      <c r="SUA1" s="289"/>
      <c r="SUB1" s="289"/>
      <c r="SUC1" s="289"/>
      <c r="SUD1" s="289"/>
      <c r="SUE1" s="289"/>
      <c r="SUF1" s="289"/>
      <c r="SUG1" s="289"/>
      <c r="SUH1" s="289"/>
      <c r="SUI1" s="289"/>
      <c r="SUJ1" s="289"/>
      <c r="SUK1" s="289"/>
      <c r="SUL1" s="289"/>
      <c r="SUM1" s="289"/>
      <c r="SUN1" s="289"/>
      <c r="SUO1" s="289"/>
      <c r="SUP1" s="289"/>
      <c r="SUQ1" s="289"/>
      <c r="SUR1" s="289"/>
      <c r="SUS1" s="289"/>
      <c r="SUT1" s="289"/>
      <c r="SUU1" s="289"/>
      <c r="SUV1" s="289"/>
      <c r="SUW1" s="289"/>
      <c r="SUX1" s="289"/>
      <c r="SUY1" s="289"/>
      <c r="SUZ1" s="289"/>
      <c r="SVA1" s="289"/>
      <c r="SVB1" s="289"/>
      <c r="SVC1" s="289"/>
      <c r="SVD1" s="289"/>
      <c r="SVE1" s="289"/>
      <c r="SVF1" s="289"/>
      <c r="SVG1" s="289"/>
      <c r="SVH1" s="289"/>
      <c r="SVI1" s="289"/>
      <c r="SVJ1" s="289"/>
      <c r="SVK1" s="289"/>
      <c r="SVL1" s="289"/>
      <c r="SVM1" s="289"/>
      <c r="SVN1" s="289"/>
      <c r="SVO1" s="289"/>
      <c r="SVP1" s="289"/>
      <c r="SVQ1" s="289"/>
      <c r="SVR1" s="289"/>
      <c r="SVS1" s="289"/>
      <c r="SVT1" s="289"/>
      <c r="SVU1" s="289"/>
      <c r="SVV1" s="289"/>
      <c r="SVW1" s="289"/>
      <c r="SVX1" s="289"/>
      <c r="SVY1" s="289"/>
      <c r="SVZ1" s="289"/>
      <c r="SWA1" s="289"/>
      <c r="SWB1" s="289"/>
      <c r="SWC1" s="289"/>
      <c r="SWD1" s="289"/>
      <c r="SWE1" s="289"/>
      <c r="SWF1" s="289"/>
      <c r="SWG1" s="289"/>
      <c r="SWH1" s="289"/>
      <c r="SWI1" s="289"/>
      <c r="SWJ1" s="289"/>
      <c r="SWK1" s="289"/>
      <c r="SWL1" s="289"/>
      <c r="SWM1" s="289"/>
      <c r="SWN1" s="289"/>
      <c r="SWO1" s="289"/>
      <c r="SWP1" s="289"/>
      <c r="SWQ1" s="289"/>
      <c r="SWR1" s="289"/>
      <c r="SWS1" s="289"/>
      <c r="SWT1" s="289"/>
      <c r="SWU1" s="289"/>
      <c r="SWV1" s="289"/>
      <c r="SWW1" s="289"/>
      <c r="SWX1" s="289"/>
      <c r="SWY1" s="289"/>
      <c r="SWZ1" s="289"/>
      <c r="SXA1" s="289"/>
      <c r="SXB1" s="289"/>
      <c r="SXC1" s="289"/>
      <c r="SXD1" s="289"/>
      <c r="SXE1" s="289"/>
      <c r="SXF1" s="289"/>
      <c r="SXG1" s="289"/>
      <c r="SXH1" s="289"/>
      <c r="SXI1" s="289"/>
      <c r="SXJ1" s="289"/>
      <c r="SXK1" s="289"/>
      <c r="SXL1" s="289"/>
      <c r="SXM1" s="289"/>
      <c r="SXN1" s="289"/>
      <c r="SXO1" s="289"/>
      <c r="SXP1" s="289"/>
      <c r="SXQ1" s="289"/>
      <c r="SXR1" s="289"/>
      <c r="SXS1" s="289"/>
      <c r="SXT1" s="289"/>
      <c r="SXU1" s="289"/>
      <c r="SXV1" s="289"/>
      <c r="SXW1" s="289"/>
      <c r="SXX1" s="289"/>
      <c r="SXY1" s="289"/>
      <c r="SXZ1" s="289"/>
      <c r="SYA1" s="289"/>
      <c r="SYB1" s="289"/>
      <c r="SYC1" s="289"/>
      <c r="SYD1" s="289"/>
      <c r="SYE1" s="289"/>
      <c r="SYF1" s="289"/>
      <c r="SYG1" s="289"/>
      <c r="SYH1" s="289"/>
      <c r="SYI1" s="289"/>
      <c r="SYJ1" s="289"/>
      <c r="SYK1" s="289"/>
      <c r="SYL1" s="289"/>
      <c r="SYM1" s="289"/>
      <c r="SYN1" s="289"/>
      <c r="SYO1" s="289"/>
      <c r="SYP1" s="289"/>
      <c r="SYQ1" s="289"/>
      <c r="SYR1" s="289"/>
      <c r="SYS1" s="289"/>
      <c r="SYT1" s="289"/>
      <c r="SYU1" s="289"/>
      <c r="SYV1" s="289"/>
      <c r="SYW1" s="289"/>
      <c r="SYX1" s="289"/>
      <c r="SYY1" s="289"/>
      <c r="SYZ1" s="289"/>
      <c r="SZA1" s="289"/>
      <c r="SZB1" s="289"/>
      <c r="SZC1" s="289"/>
      <c r="SZD1" s="289"/>
      <c r="SZE1" s="289"/>
      <c r="SZF1" s="289"/>
      <c r="SZG1" s="289"/>
      <c r="SZH1" s="289"/>
      <c r="SZI1" s="289"/>
      <c r="SZJ1" s="289"/>
      <c r="SZK1" s="289"/>
      <c r="SZL1" s="289"/>
      <c r="SZM1" s="289"/>
      <c r="SZN1" s="289"/>
      <c r="SZO1" s="289"/>
      <c r="SZP1" s="289"/>
      <c r="SZQ1" s="289"/>
      <c r="SZR1" s="289"/>
      <c r="SZS1" s="289"/>
      <c r="SZT1" s="289"/>
      <c r="SZU1" s="289"/>
      <c r="SZV1" s="289"/>
      <c r="SZW1" s="289"/>
      <c r="SZX1" s="289"/>
      <c r="SZY1" s="289"/>
      <c r="SZZ1" s="289"/>
      <c r="TAA1" s="289"/>
      <c r="TAB1" s="289"/>
      <c r="TAC1" s="289"/>
      <c r="TAD1" s="289"/>
      <c r="TAE1" s="289"/>
      <c r="TAF1" s="289"/>
      <c r="TAG1" s="289"/>
      <c r="TAH1" s="289"/>
      <c r="TAI1" s="289"/>
      <c r="TAJ1" s="289"/>
      <c r="TAK1" s="289"/>
      <c r="TAL1" s="289"/>
      <c r="TAM1" s="289"/>
      <c r="TAN1" s="289"/>
      <c r="TAO1" s="289"/>
      <c r="TAP1" s="289"/>
      <c r="TAQ1" s="289"/>
      <c r="TAR1" s="289"/>
      <c r="TAS1" s="289"/>
      <c r="TAT1" s="289"/>
      <c r="TAU1" s="289"/>
      <c r="TAV1" s="289"/>
      <c r="TAW1" s="289"/>
      <c r="TAX1" s="289"/>
      <c r="TAY1" s="289"/>
      <c r="TAZ1" s="289"/>
      <c r="TBA1" s="289"/>
      <c r="TBB1" s="289"/>
      <c r="TBC1" s="289"/>
      <c r="TBD1" s="289"/>
      <c r="TBE1" s="289"/>
      <c r="TBF1" s="289"/>
      <c r="TBG1" s="289"/>
      <c r="TBH1" s="289"/>
      <c r="TBI1" s="289"/>
      <c r="TBJ1" s="289"/>
      <c r="TBK1" s="289"/>
      <c r="TBL1" s="289"/>
      <c r="TBM1" s="289"/>
      <c r="TBN1" s="289"/>
      <c r="TBO1" s="289"/>
      <c r="TBP1" s="289"/>
      <c r="TBQ1" s="289"/>
      <c r="TBR1" s="289"/>
      <c r="TBS1" s="289"/>
      <c r="TBT1" s="289"/>
      <c r="TBU1" s="289"/>
      <c r="TBV1" s="289"/>
      <c r="TBW1" s="289"/>
      <c r="TBX1" s="289"/>
      <c r="TBY1" s="289"/>
      <c r="TBZ1" s="289"/>
      <c r="TCA1" s="289"/>
      <c r="TCB1" s="289"/>
      <c r="TCC1" s="289"/>
      <c r="TCD1" s="289"/>
      <c r="TCE1" s="289"/>
      <c r="TCF1" s="289"/>
      <c r="TCG1" s="289"/>
      <c r="TCH1" s="289"/>
      <c r="TCI1" s="289"/>
      <c r="TCJ1" s="289"/>
      <c r="TCK1" s="289"/>
      <c r="TCL1" s="289"/>
      <c r="TCM1" s="289"/>
      <c r="TCN1" s="289"/>
      <c r="TCO1" s="289"/>
      <c r="TCP1" s="289"/>
      <c r="TCQ1" s="289"/>
      <c r="TCR1" s="289"/>
      <c r="TCS1" s="289"/>
      <c r="TCT1" s="289"/>
      <c r="TCU1" s="289"/>
      <c r="TCV1" s="289"/>
      <c r="TCW1" s="289"/>
      <c r="TCX1" s="289"/>
      <c r="TCY1" s="289"/>
      <c r="TCZ1" s="289"/>
      <c r="TDA1" s="289"/>
      <c r="TDB1" s="289"/>
      <c r="TDC1" s="289"/>
      <c r="TDD1" s="289"/>
      <c r="TDE1" s="289"/>
      <c r="TDF1" s="289"/>
      <c r="TDG1" s="289"/>
      <c r="TDH1" s="289"/>
      <c r="TDI1" s="289"/>
      <c r="TDJ1" s="289"/>
      <c r="TDK1" s="289"/>
      <c r="TDL1" s="289"/>
      <c r="TDM1" s="289"/>
      <c r="TDN1" s="289"/>
      <c r="TDO1" s="289"/>
      <c r="TDP1" s="289"/>
      <c r="TDQ1" s="289"/>
      <c r="TDR1" s="289"/>
      <c r="TDS1" s="289"/>
      <c r="TDT1" s="289"/>
      <c r="TDU1" s="289"/>
      <c r="TDV1" s="289"/>
      <c r="TDW1" s="289"/>
      <c r="TDX1" s="289"/>
      <c r="TDY1" s="289"/>
      <c r="TDZ1" s="289"/>
      <c r="TEA1" s="289"/>
      <c r="TEB1" s="289"/>
      <c r="TEC1" s="289"/>
      <c r="TED1" s="289"/>
      <c r="TEE1" s="289"/>
      <c r="TEF1" s="289"/>
      <c r="TEG1" s="289"/>
      <c r="TEH1" s="289"/>
      <c r="TEI1" s="289"/>
      <c r="TEJ1" s="289"/>
      <c r="TEK1" s="289"/>
      <c r="TEL1" s="289"/>
      <c r="TEM1" s="289"/>
      <c r="TEN1" s="289"/>
      <c r="TEO1" s="289"/>
      <c r="TEP1" s="289"/>
      <c r="TEQ1" s="289"/>
      <c r="TER1" s="289"/>
      <c r="TES1" s="289"/>
      <c r="TET1" s="289"/>
      <c r="TEU1" s="289"/>
      <c r="TEV1" s="289"/>
      <c r="TEW1" s="289"/>
      <c r="TEX1" s="289"/>
      <c r="TEY1" s="289"/>
      <c r="TEZ1" s="289"/>
      <c r="TFA1" s="289"/>
      <c r="TFB1" s="289"/>
      <c r="TFC1" s="289"/>
      <c r="TFD1" s="289"/>
      <c r="TFE1" s="289"/>
      <c r="TFF1" s="289"/>
      <c r="TFG1" s="289"/>
      <c r="TFH1" s="289"/>
      <c r="TFI1" s="289"/>
      <c r="TFJ1" s="289"/>
      <c r="TFK1" s="289"/>
      <c r="TFL1" s="289"/>
      <c r="TFM1" s="289"/>
      <c r="TFN1" s="289"/>
      <c r="TFO1" s="289"/>
      <c r="TFP1" s="289"/>
      <c r="TFQ1" s="289"/>
      <c r="TFR1" s="289"/>
      <c r="TFS1" s="289"/>
      <c r="TFT1" s="289"/>
      <c r="TFU1" s="289"/>
      <c r="TFV1" s="289"/>
      <c r="TFW1" s="289"/>
      <c r="TFX1" s="289"/>
      <c r="TFY1" s="289"/>
      <c r="TFZ1" s="289"/>
      <c r="TGA1" s="289"/>
      <c r="TGB1" s="289"/>
      <c r="TGC1" s="289"/>
      <c r="TGD1" s="289"/>
      <c r="TGE1" s="289"/>
      <c r="TGF1" s="289"/>
      <c r="TGG1" s="289"/>
      <c r="TGH1" s="289"/>
      <c r="TGI1" s="289"/>
      <c r="TGJ1" s="289"/>
      <c r="TGK1" s="289"/>
      <c r="TGL1" s="289"/>
      <c r="TGM1" s="289"/>
      <c r="TGN1" s="289"/>
      <c r="TGO1" s="289"/>
      <c r="TGP1" s="289"/>
      <c r="TGQ1" s="289"/>
      <c r="TGR1" s="289"/>
      <c r="TGS1" s="289"/>
      <c r="TGT1" s="289"/>
      <c r="TGU1" s="289"/>
      <c r="TGV1" s="289"/>
      <c r="TGW1" s="289"/>
      <c r="TGX1" s="289"/>
      <c r="TGY1" s="289"/>
      <c r="TGZ1" s="289"/>
      <c r="THA1" s="289"/>
      <c r="THB1" s="289"/>
      <c r="THC1" s="289"/>
      <c r="THD1" s="289"/>
      <c r="THE1" s="289"/>
      <c r="THF1" s="289"/>
      <c r="THG1" s="289"/>
      <c r="THH1" s="289"/>
      <c r="THI1" s="289"/>
      <c r="THJ1" s="289"/>
      <c r="THK1" s="289"/>
      <c r="THL1" s="289"/>
      <c r="THM1" s="289"/>
      <c r="THN1" s="289"/>
      <c r="THO1" s="289"/>
      <c r="THP1" s="289"/>
      <c r="THQ1" s="289"/>
      <c r="THR1" s="289"/>
      <c r="THS1" s="289"/>
      <c r="THT1" s="289"/>
      <c r="THU1" s="289"/>
      <c r="THV1" s="289"/>
      <c r="THW1" s="289"/>
      <c r="THX1" s="289"/>
      <c r="THY1" s="289"/>
      <c r="THZ1" s="289"/>
      <c r="TIA1" s="289"/>
      <c r="TIB1" s="289"/>
      <c r="TIC1" s="289"/>
      <c r="TID1" s="289"/>
      <c r="TIE1" s="289"/>
      <c r="TIF1" s="289"/>
      <c r="TIG1" s="289"/>
      <c r="TIH1" s="289"/>
      <c r="TII1" s="289"/>
      <c r="TIJ1" s="289"/>
      <c r="TIK1" s="289"/>
      <c r="TIL1" s="289"/>
      <c r="TIM1" s="289"/>
      <c r="TIN1" s="289"/>
      <c r="TIO1" s="289"/>
      <c r="TIP1" s="289"/>
      <c r="TIQ1" s="289"/>
      <c r="TIR1" s="289"/>
      <c r="TIS1" s="289"/>
      <c r="TIT1" s="289"/>
      <c r="TIU1" s="289"/>
      <c r="TIV1" s="289"/>
      <c r="TIW1" s="289"/>
      <c r="TIX1" s="289"/>
      <c r="TIY1" s="289"/>
      <c r="TIZ1" s="289"/>
      <c r="TJA1" s="289"/>
      <c r="TJB1" s="289"/>
      <c r="TJC1" s="289"/>
      <c r="TJD1" s="289"/>
      <c r="TJE1" s="289"/>
      <c r="TJF1" s="289"/>
      <c r="TJG1" s="289"/>
      <c r="TJH1" s="289"/>
      <c r="TJI1" s="289"/>
      <c r="TJJ1" s="289"/>
      <c r="TJK1" s="289"/>
      <c r="TJL1" s="289"/>
      <c r="TJM1" s="289"/>
      <c r="TJN1" s="289"/>
      <c r="TJO1" s="289"/>
      <c r="TJP1" s="289"/>
      <c r="TJQ1" s="289"/>
      <c r="TJR1" s="289"/>
      <c r="TJS1" s="289"/>
      <c r="TJT1" s="289"/>
      <c r="TJU1" s="289"/>
      <c r="TJV1" s="289"/>
      <c r="TJW1" s="289"/>
      <c r="TJX1" s="289"/>
      <c r="TJY1" s="289"/>
      <c r="TJZ1" s="289"/>
      <c r="TKA1" s="289"/>
      <c r="TKB1" s="289"/>
      <c r="TKC1" s="289"/>
      <c r="TKD1" s="289"/>
      <c r="TKE1" s="289"/>
      <c r="TKF1" s="289"/>
      <c r="TKG1" s="289"/>
      <c r="TKH1" s="289"/>
      <c r="TKI1" s="289"/>
      <c r="TKJ1" s="289"/>
      <c r="TKK1" s="289"/>
      <c r="TKL1" s="289"/>
      <c r="TKM1" s="289"/>
      <c r="TKN1" s="289"/>
      <c r="TKO1" s="289"/>
      <c r="TKP1" s="289"/>
      <c r="TKQ1" s="289"/>
      <c r="TKR1" s="289"/>
      <c r="TKS1" s="289"/>
      <c r="TKT1" s="289"/>
      <c r="TKU1" s="289"/>
      <c r="TKV1" s="289"/>
      <c r="TKW1" s="289"/>
      <c r="TKX1" s="289"/>
      <c r="TKY1" s="289"/>
      <c r="TKZ1" s="289"/>
      <c r="TLA1" s="289"/>
      <c r="TLB1" s="289"/>
      <c r="TLC1" s="289"/>
      <c r="TLD1" s="289"/>
      <c r="TLE1" s="289"/>
      <c r="TLF1" s="289"/>
      <c r="TLG1" s="289"/>
      <c r="TLH1" s="289"/>
      <c r="TLI1" s="289"/>
      <c r="TLJ1" s="289"/>
      <c r="TLK1" s="289"/>
      <c r="TLL1" s="289"/>
      <c r="TLM1" s="289"/>
      <c r="TLN1" s="289"/>
      <c r="TLO1" s="289"/>
      <c r="TLP1" s="289"/>
      <c r="TLQ1" s="289"/>
      <c r="TLR1" s="289"/>
      <c r="TLS1" s="289"/>
      <c r="TLT1" s="289"/>
      <c r="TLU1" s="289"/>
      <c r="TLV1" s="289"/>
      <c r="TLW1" s="289"/>
      <c r="TLX1" s="289"/>
      <c r="TLY1" s="289"/>
      <c r="TLZ1" s="289"/>
      <c r="TMA1" s="289"/>
      <c r="TMB1" s="289"/>
      <c r="TMC1" s="289"/>
      <c r="TMD1" s="289"/>
      <c r="TME1" s="289"/>
      <c r="TMF1" s="289"/>
      <c r="TMG1" s="289"/>
      <c r="TMH1" s="289"/>
      <c r="TMI1" s="289"/>
      <c r="TMJ1" s="289"/>
      <c r="TMK1" s="289"/>
      <c r="TML1" s="289"/>
      <c r="TMM1" s="289"/>
      <c r="TMN1" s="289"/>
      <c r="TMO1" s="289"/>
      <c r="TMP1" s="289"/>
      <c r="TMQ1" s="289"/>
      <c r="TMR1" s="289"/>
      <c r="TMS1" s="289"/>
      <c r="TMT1" s="289"/>
      <c r="TMU1" s="289"/>
      <c r="TMV1" s="289"/>
      <c r="TMW1" s="289"/>
      <c r="TMX1" s="289"/>
      <c r="TMY1" s="289"/>
      <c r="TMZ1" s="289"/>
      <c r="TNA1" s="289"/>
      <c r="TNB1" s="289"/>
      <c r="TNC1" s="289"/>
      <c r="TND1" s="289"/>
      <c r="TNE1" s="289"/>
      <c r="TNF1" s="289"/>
      <c r="TNG1" s="289"/>
      <c r="TNH1" s="289"/>
      <c r="TNI1" s="289"/>
      <c r="TNJ1" s="289"/>
      <c r="TNK1" s="289"/>
      <c r="TNL1" s="289"/>
      <c r="TNM1" s="289"/>
      <c r="TNN1" s="289"/>
      <c r="TNO1" s="289"/>
      <c r="TNP1" s="289"/>
      <c r="TNQ1" s="289"/>
      <c r="TNR1" s="289"/>
      <c r="TNS1" s="289"/>
      <c r="TNT1" s="289"/>
      <c r="TNU1" s="289"/>
      <c r="TNV1" s="289"/>
      <c r="TNW1" s="289"/>
      <c r="TNX1" s="289"/>
      <c r="TNY1" s="289"/>
      <c r="TNZ1" s="289"/>
      <c r="TOA1" s="289"/>
      <c r="TOB1" s="289"/>
      <c r="TOC1" s="289"/>
      <c r="TOD1" s="289"/>
      <c r="TOE1" s="289"/>
      <c r="TOF1" s="289"/>
      <c r="TOG1" s="289"/>
      <c r="TOH1" s="289"/>
      <c r="TOI1" s="289"/>
      <c r="TOJ1" s="289"/>
      <c r="TOK1" s="289"/>
      <c r="TOL1" s="289"/>
      <c r="TOM1" s="289"/>
      <c r="TON1" s="289"/>
      <c r="TOO1" s="289"/>
      <c r="TOP1" s="289"/>
      <c r="TOQ1" s="289"/>
      <c r="TOR1" s="289"/>
      <c r="TOS1" s="289"/>
      <c r="TOT1" s="289"/>
      <c r="TOU1" s="289"/>
      <c r="TOV1" s="289"/>
      <c r="TOW1" s="289"/>
      <c r="TOX1" s="289"/>
      <c r="TOY1" s="289"/>
      <c r="TOZ1" s="289"/>
      <c r="TPA1" s="289"/>
      <c r="TPB1" s="289"/>
      <c r="TPC1" s="289"/>
      <c r="TPD1" s="289"/>
      <c r="TPE1" s="289"/>
      <c r="TPF1" s="289"/>
      <c r="TPG1" s="289"/>
      <c r="TPH1" s="289"/>
      <c r="TPI1" s="289"/>
      <c r="TPJ1" s="289"/>
      <c r="TPK1" s="289"/>
      <c r="TPL1" s="289"/>
      <c r="TPM1" s="289"/>
      <c r="TPN1" s="289"/>
      <c r="TPO1" s="289"/>
      <c r="TPP1" s="289"/>
      <c r="TPQ1" s="289"/>
      <c r="TPR1" s="289"/>
      <c r="TPS1" s="289"/>
      <c r="TPT1" s="289"/>
      <c r="TPU1" s="289"/>
      <c r="TPV1" s="289"/>
      <c r="TPW1" s="289"/>
      <c r="TPX1" s="289"/>
      <c r="TPY1" s="289"/>
      <c r="TPZ1" s="289"/>
      <c r="TQA1" s="289"/>
      <c r="TQB1" s="289"/>
      <c r="TQC1" s="289"/>
      <c r="TQD1" s="289"/>
      <c r="TQE1" s="289"/>
      <c r="TQF1" s="289"/>
      <c r="TQG1" s="289"/>
      <c r="TQH1" s="289"/>
      <c r="TQI1" s="289"/>
      <c r="TQJ1" s="289"/>
      <c r="TQK1" s="289"/>
      <c r="TQL1" s="289"/>
      <c r="TQM1" s="289"/>
      <c r="TQN1" s="289"/>
      <c r="TQO1" s="289"/>
      <c r="TQP1" s="289"/>
      <c r="TQQ1" s="289"/>
      <c r="TQR1" s="289"/>
      <c r="TQS1" s="289"/>
      <c r="TQT1" s="289"/>
      <c r="TQU1" s="289"/>
      <c r="TQV1" s="289"/>
      <c r="TQW1" s="289"/>
      <c r="TQX1" s="289"/>
      <c r="TQY1" s="289"/>
      <c r="TQZ1" s="289"/>
      <c r="TRA1" s="289"/>
      <c r="TRB1" s="289"/>
      <c r="TRC1" s="289"/>
      <c r="TRD1" s="289"/>
      <c r="TRE1" s="289"/>
      <c r="TRF1" s="289"/>
      <c r="TRG1" s="289"/>
      <c r="TRH1" s="289"/>
      <c r="TRI1" s="289"/>
      <c r="TRJ1" s="289"/>
      <c r="TRK1" s="289"/>
      <c r="TRL1" s="289"/>
      <c r="TRM1" s="289"/>
      <c r="TRN1" s="289"/>
      <c r="TRO1" s="289"/>
      <c r="TRP1" s="289"/>
      <c r="TRQ1" s="289"/>
      <c r="TRR1" s="289"/>
      <c r="TRS1" s="289"/>
      <c r="TRT1" s="289"/>
      <c r="TRU1" s="289"/>
      <c r="TRV1" s="289"/>
      <c r="TRW1" s="289"/>
      <c r="TRX1" s="289"/>
      <c r="TRY1" s="289"/>
      <c r="TRZ1" s="289"/>
      <c r="TSA1" s="289"/>
      <c r="TSB1" s="289"/>
      <c r="TSC1" s="289"/>
      <c r="TSD1" s="289"/>
      <c r="TSE1" s="289"/>
      <c r="TSF1" s="289"/>
      <c r="TSG1" s="289"/>
      <c r="TSH1" s="289"/>
      <c r="TSI1" s="289"/>
      <c r="TSJ1" s="289"/>
      <c r="TSK1" s="289"/>
      <c r="TSL1" s="289"/>
      <c r="TSM1" s="289"/>
      <c r="TSN1" s="289"/>
      <c r="TSO1" s="289"/>
      <c r="TSP1" s="289"/>
      <c r="TSQ1" s="289"/>
      <c r="TSR1" s="289"/>
      <c r="TSS1" s="289"/>
      <c r="TST1" s="289"/>
      <c r="TSU1" s="289"/>
      <c r="TSV1" s="289"/>
      <c r="TSW1" s="289"/>
      <c r="TSX1" s="289"/>
      <c r="TSY1" s="289"/>
      <c r="TSZ1" s="289"/>
      <c r="TTA1" s="289"/>
      <c r="TTB1" s="289"/>
      <c r="TTC1" s="289"/>
      <c r="TTD1" s="289"/>
      <c r="TTE1" s="289"/>
      <c r="TTF1" s="289"/>
      <c r="TTG1" s="289"/>
      <c r="TTH1" s="289"/>
      <c r="TTI1" s="289"/>
      <c r="TTJ1" s="289"/>
      <c r="TTK1" s="289"/>
      <c r="TTL1" s="289"/>
      <c r="TTM1" s="289"/>
      <c r="TTN1" s="289"/>
      <c r="TTO1" s="289"/>
      <c r="TTP1" s="289"/>
      <c r="TTQ1" s="289"/>
      <c r="TTR1" s="289"/>
      <c r="TTS1" s="289"/>
      <c r="TTT1" s="289"/>
      <c r="TTU1" s="289"/>
      <c r="TTV1" s="289"/>
      <c r="TTW1" s="289"/>
      <c r="TTX1" s="289"/>
      <c r="TTY1" s="289"/>
      <c r="TTZ1" s="289"/>
      <c r="TUA1" s="289"/>
      <c r="TUB1" s="289"/>
      <c r="TUC1" s="289"/>
      <c r="TUD1" s="289"/>
      <c r="TUE1" s="289"/>
      <c r="TUF1" s="289"/>
      <c r="TUG1" s="289"/>
      <c r="TUH1" s="289"/>
      <c r="TUI1" s="289"/>
      <c r="TUJ1" s="289"/>
      <c r="TUK1" s="289"/>
      <c r="TUL1" s="289"/>
      <c r="TUM1" s="289"/>
      <c r="TUN1" s="289"/>
      <c r="TUO1" s="289"/>
      <c r="TUP1" s="289"/>
      <c r="TUQ1" s="289"/>
      <c r="TUR1" s="289"/>
      <c r="TUS1" s="289"/>
      <c r="TUT1" s="289"/>
      <c r="TUU1" s="289"/>
      <c r="TUV1" s="289"/>
      <c r="TUW1" s="289"/>
      <c r="TUX1" s="289"/>
      <c r="TUY1" s="289"/>
      <c r="TUZ1" s="289"/>
      <c r="TVA1" s="289"/>
      <c r="TVB1" s="289"/>
      <c r="TVC1" s="289"/>
      <c r="TVD1" s="289"/>
      <c r="TVE1" s="289"/>
      <c r="TVF1" s="289"/>
      <c r="TVG1" s="289"/>
      <c r="TVH1" s="289"/>
      <c r="TVI1" s="289"/>
      <c r="TVJ1" s="289"/>
      <c r="TVK1" s="289"/>
      <c r="TVL1" s="289"/>
      <c r="TVM1" s="289"/>
      <c r="TVN1" s="289"/>
      <c r="TVO1" s="289"/>
      <c r="TVP1" s="289"/>
      <c r="TVQ1" s="289"/>
      <c r="TVR1" s="289"/>
      <c r="TVS1" s="289"/>
      <c r="TVT1" s="289"/>
      <c r="TVU1" s="289"/>
      <c r="TVV1" s="289"/>
      <c r="TVW1" s="289"/>
      <c r="TVX1" s="289"/>
      <c r="TVY1" s="289"/>
      <c r="TVZ1" s="289"/>
      <c r="TWA1" s="289"/>
      <c r="TWB1" s="289"/>
      <c r="TWC1" s="289"/>
      <c r="TWD1" s="289"/>
      <c r="TWE1" s="289"/>
      <c r="TWF1" s="289"/>
      <c r="TWG1" s="289"/>
      <c r="TWH1" s="289"/>
      <c r="TWI1" s="289"/>
      <c r="TWJ1" s="289"/>
      <c r="TWK1" s="289"/>
      <c r="TWL1" s="289"/>
      <c r="TWM1" s="289"/>
      <c r="TWN1" s="289"/>
      <c r="TWO1" s="289"/>
      <c r="TWP1" s="289"/>
      <c r="TWQ1" s="289"/>
      <c r="TWR1" s="289"/>
      <c r="TWS1" s="289"/>
      <c r="TWT1" s="289"/>
      <c r="TWU1" s="289"/>
      <c r="TWV1" s="289"/>
      <c r="TWW1" s="289"/>
      <c r="TWX1" s="289"/>
      <c r="TWY1" s="289"/>
      <c r="TWZ1" s="289"/>
      <c r="TXA1" s="289"/>
      <c r="TXB1" s="289"/>
      <c r="TXC1" s="289"/>
      <c r="TXD1" s="289"/>
      <c r="TXE1" s="289"/>
      <c r="TXF1" s="289"/>
      <c r="TXG1" s="289"/>
      <c r="TXH1" s="289"/>
      <c r="TXI1" s="289"/>
      <c r="TXJ1" s="289"/>
      <c r="TXK1" s="289"/>
      <c r="TXL1" s="289"/>
      <c r="TXM1" s="289"/>
      <c r="TXN1" s="289"/>
      <c r="TXO1" s="289"/>
      <c r="TXP1" s="289"/>
      <c r="TXQ1" s="289"/>
      <c r="TXR1" s="289"/>
      <c r="TXS1" s="289"/>
      <c r="TXT1" s="289"/>
      <c r="TXU1" s="289"/>
      <c r="TXV1" s="289"/>
      <c r="TXW1" s="289"/>
      <c r="TXX1" s="289"/>
      <c r="TXY1" s="289"/>
      <c r="TXZ1" s="289"/>
      <c r="TYA1" s="289"/>
      <c r="TYB1" s="289"/>
      <c r="TYC1" s="289"/>
      <c r="TYD1" s="289"/>
      <c r="TYE1" s="289"/>
      <c r="TYF1" s="289"/>
      <c r="TYG1" s="289"/>
      <c r="TYH1" s="289"/>
      <c r="TYI1" s="289"/>
      <c r="TYJ1" s="289"/>
      <c r="TYK1" s="289"/>
      <c r="TYL1" s="289"/>
      <c r="TYM1" s="289"/>
      <c r="TYN1" s="289"/>
      <c r="TYO1" s="289"/>
      <c r="TYP1" s="289"/>
      <c r="TYQ1" s="289"/>
      <c r="TYR1" s="289"/>
      <c r="TYS1" s="289"/>
      <c r="TYT1" s="289"/>
      <c r="TYU1" s="289"/>
      <c r="TYV1" s="289"/>
      <c r="TYW1" s="289"/>
      <c r="TYX1" s="289"/>
      <c r="TYY1" s="289"/>
      <c r="TYZ1" s="289"/>
      <c r="TZA1" s="289"/>
      <c r="TZB1" s="289"/>
      <c r="TZC1" s="289"/>
      <c r="TZD1" s="289"/>
      <c r="TZE1" s="289"/>
      <c r="TZF1" s="289"/>
      <c r="TZG1" s="289"/>
      <c r="TZH1" s="289"/>
      <c r="TZI1" s="289"/>
      <c r="TZJ1" s="289"/>
      <c r="TZK1" s="289"/>
      <c r="TZL1" s="289"/>
      <c r="TZM1" s="289"/>
      <c r="TZN1" s="289"/>
      <c r="TZO1" s="289"/>
      <c r="TZP1" s="289"/>
      <c r="TZQ1" s="289"/>
      <c r="TZR1" s="289"/>
      <c r="TZS1" s="289"/>
      <c r="TZT1" s="289"/>
      <c r="TZU1" s="289"/>
      <c r="TZV1" s="289"/>
      <c r="TZW1" s="289"/>
      <c r="TZX1" s="289"/>
      <c r="TZY1" s="289"/>
      <c r="TZZ1" s="289"/>
      <c r="UAA1" s="289"/>
      <c r="UAB1" s="289"/>
      <c r="UAC1" s="289"/>
      <c r="UAD1" s="289"/>
      <c r="UAE1" s="289"/>
      <c r="UAF1" s="289"/>
      <c r="UAG1" s="289"/>
      <c r="UAH1" s="289"/>
      <c r="UAI1" s="289"/>
      <c r="UAJ1" s="289"/>
      <c r="UAK1" s="289"/>
      <c r="UAL1" s="289"/>
      <c r="UAM1" s="289"/>
      <c r="UAN1" s="289"/>
      <c r="UAO1" s="289"/>
      <c r="UAP1" s="289"/>
      <c r="UAQ1" s="289"/>
      <c r="UAR1" s="289"/>
      <c r="UAS1" s="289"/>
      <c r="UAT1" s="289"/>
      <c r="UAU1" s="289"/>
      <c r="UAV1" s="289"/>
      <c r="UAW1" s="289"/>
      <c r="UAX1" s="289"/>
      <c r="UAY1" s="289"/>
      <c r="UAZ1" s="289"/>
      <c r="UBA1" s="289"/>
      <c r="UBB1" s="289"/>
      <c r="UBC1" s="289"/>
      <c r="UBD1" s="289"/>
      <c r="UBE1" s="289"/>
      <c r="UBF1" s="289"/>
      <c r="UBG1" s="289"/>
      <c r="UBH1" s="289"/>
      <c r="UBI1" s="289"/>
      <c r="UBJ1" s="289"/>
      <c r="UBK1" s="289"/>
      <c r="UBL1" s="289"/>
      <c r="UBM1" s="289"/>
      <c r="UBN1" s="289"/>
      <c r="UBO1" s="289"/>
      <c r="UBP1" s="289"/>
      <c r="UBQ1" s="289"/>
      <c r="UBR1" s="289"/>
      <c r="UBS1" s="289"/>
      <c r="UBT1" s="289"/>
      <c r="UBU1" s="289"/>
      <c r="UBV1" s="289"/>
      <c r="UBW1" s="289"/>
      <c r="UBX1" s="289"/>
      <c r="UBY1" s="289"/>
      <c r="UBZ1" s="289"/>
      <c r="UCA1" s="289"/>
      <c r="UCB1" s="289"/>
      <c r="UCC1" s="289"/>
      <c r="UCD1" s="289"/>
      <c r="UCE1" s="289"/>
      <c r="UCF1" s="289"/>
      <c r="UCG1" s="289"/>
      <c r="UCH1" s="289"/>
      <c r="UCI1" s="289"/>
      <c r="UCJ1" s="289"/>
      <c r="UCK1" s="289"/>
      <c r="UCL1" s="289"/>
      <c r="UCM1" s="289"/>
      <c r="UCN1" s="289"/>
      <c r="UCO1" s="289"/>
      <c r="UCP1" s="289"/>
      <c r="UCQ1" s="289"/>
      <c r="UCR1" s="289"/>
      <c r="UCS1" s="289"/>
      <c r="UCT1" s="289"/>
      <c r="UCU1" s="289"/>
      <c r="UCV1" s="289"/>
      <c r="UCW1" s="289"/>
      <c r="UCX1" s="289"/>
      <c r="UCY1" s="289"/>
      <c r="UCZ1" s="289"/>
      <c r="UDA1" s="289"/>
      <c r="UDB1" s="289"/>
      <c r="UDC1" s="289"/>
      <c r="UDD1" s="289"/>
      <c r="UDE1" s="289"/>
      <c r="UDF1" s="289"/>
      <c r="UDG1" s="289"/>
      <c r="UDH1" s="289"/>
      <c r="UDI1" s="289"/>
      <c r="UDJ1" s="289"/>
      <c r="UDK1" s="289"/>
      <c r="UDL1" s="289"/>
      <c r="UDM1" s="289"/>
      <c r="UDN1" s="289"/>
      <c r="UDO1" s="289"/>
      <c r="UDP1" s="289"/>
      <c r="UDQ1" s="289"/>
      <c r="UDR1" s="289"/>
      <c r="UDS1" s="289"/>
      <c r="UDT1" s="289"/>
      <c r="UDU1" s="289"/>
      <c r="UDV1" s="289"/>
      <c r="UDW1" s="289"/>
      <c r="UDX1" s="289"/>
      <c r="UDY1" s="289"/>
      <c r="UDZ1" s="289"/>
      <c r="UEA1" s="289"/>
      <c r="UEB1" s="289"/>
      <c r="UEC1" s="289"/>
      <c r="UED1" s="289"/>
      <c r="UEE1" s="289"/>
      <c r="UEF1" s="289"/>
      <c r="UEG1" s="289"/>
      <c r="UEH1" s="289"/>
      <c r="UEI1" s="289"/>
      <c r="UEJ1" s="289"/>
      <c r="UEK1" s="289"/>
      <c r="UEL1" s="289"/>
      <c r="UEM1" s="289"/>
      <c r="UEN1" s="289"/>
      <c r="UEO1" s="289"/>
      <c r="UEP1" s="289"/>
      <c r="UEQ1" s="289"/>
      <c r="UER1" s="289"/>
      <c r="UES1" s="289"/>
      <c r="UET1" s="289"/>
      <c r="UEU1" s="289"/>
      <c r="UEV1" s="289"/>
      <c r="UEW1" s="289"/>
      <c r="UEX1" s="289"/>
      <c r="UEY1" s="289"/>
      <c r="UEZ1" s="289"/>
      <c r="UFA1" s="289"/>
      <c r="UFB1" s="289"/>
      <c r="UFC1" s="289"/>
      <c r="UFD1" s="289"/>
      <c r="UFE1" s="289"/>
      <c r="UFF1" s="289"/>
      <c r="UFG1" s="289"/>
      <c r="UFH1" s="289"/>
      <c r="UFI1" s="289"/>
      <c r="UFJ1" s="289"/>
      <c r="UFK1" s="289"/>
      <c r="UFL1" s="289"/>
      <c r="UFM1" s="289"/>
      <c r="UFN1" s="289"/>
      <c r="UFO1" s="289"/>
      <c r="UFP1" s="289"/>
      <c r="UFQ1" s="289"/>
      <c r="UFR1" s="289"/>
      <c r="UFS1" s="289"/>
      <c r="UFT1" s="289"/>
      <c r="UFU1" s="289"/>
      <c r="UFV1" s="289"/>
      <c r="UFW1" s="289"/>
      <c r="UFX1" s="289"/>
      <c r="UFY1" s="289"/>
      <c r="UFZ1" s="289"/>
      <c r="UGA1" s="289"/>
      <c r="UGB1" s="289"/>
      <c r="UGC1" s="289"/>
      <c r="UGD1" s="289"/>
      <c r="UGE1" s="289"/>
      <c r="UGF1" s="289"/>
      <c r="UGG1" s="289"/>
      <c r="UGH1" s="289"/>
      <c r="UGI1" s="289"/>
      <c r="UGJ1" s="289"/>
      <c r="UGK1" s="289"/>
      <c r="UGL1" s="289"/>
      <c r="UGM1" s="289"/>
      <c r="UGN1" s="289"/>
      <c r="UGO1" s="289"/>
      <c r="UGP1" s="289"/>
      <c r="UGQ1" s="289"/>
      <c r="UGR1" s="289"/>
      <c r="UGS1" s="289"/>
      <c r="UGT1" s="289"/>
      <c r="UGU1" s="289"/>
      <c r="UGV1" s="289"/>
      <c r="UGW1" s="289"/>
      <c r="UGX1" s="289"/>
      <c r="UGY1" s="289"/>
      <c r="UGZ1" s="289"/>
      <c r="UHA1" s="289"/>
      <c r="UHB1" s="289"/>
      <c r="UHC1" s="289"/>
      <c r="UHD1" s="289"/>
      <c r="UHE1" s="289"/>
      <c r="UHF1" s="289"/>
      <c r="UHG1" s="289"/>
      <c r="UHH1" s="289"/>
      <c r="UHI1" s="289"/>
      <c r="UHJ1" s="289"/>
      <c r="UHK1" s="289"/>
      <c r="UHL1" s="289"/>
      <c r="UHM1" s="289"/>
      <c r="UHN1" s="289"/>
      <c r="UHO1" s="289"/>
      <c r="UHP1" s="289"/>
      <c r="UHQ1" s="289"/>
      <c r="UHR1" s="289"/>
      <c r="UHS1" s="289"/>
      <c r="UHT1" s="289"/>
      <c r="UHU1" s="289"/>
      <c r="UHV1" s="289"/>
      <c r="UHW1" s="289"/>
      <c r="UHX1" s="289"/>
      <c r="UHY1" s="289"/>
      <c r="UHZ1" s="289"/>
      <c r="UIA1" s="289"/>
      <c r="UIB1" s="289"/>
      <c r="UIC1" s="289"/>
      <c r="UID1" s="289"/>
      <c r="UIE1" s="289"/>
      <c r="UIF1" s="289"/>
      <c r="UIG1" s="289"/>
      <c r="UIH1" s="289"/>
      <c r="UII1" s="289"/>
      <c r="UIJ1" s="289"/>
      <c r="UIK1" s="289"/>
      <c r="UIL1" s="289"/>
      <c r="UIM1" s="289"/>
      <c r="UIN1" s="289"/>
      <c r="UIO1" s="289"/>
      <c r="UIP1" s="289"/>
      <c r="UIQ1" s="289"/>
      <c r="UIR1" s="289"/>
      <c r="UIS1" s="289"/>
      <c r="UIT1" s="289"/>
      <c r="UIU1" s="289"/>
      <c r="UIV1" s="289"/>
      <c r="UIW1" s="289"/>
      <c r="UIX1" s="289"/>
      <c r="UIY1" s="289"/>
      <c r="UIZ1" s="289"/>
      <c r="UJA1" s="289"/>
      <c r="UJB1" s="289"/>
      <c r="UJC1" s="289"/>
      <c r="UJD1" s="289"/>
      <c r="UJE1" s="289"/>
      <c r="UJF1" s="289"/>
      <c r="UJG1" s="289"/>
      <c r="UJH1" s="289"/>
      <c r="UJI1" s="289"/>
      <c r="UJJ1" s="289"/>
      <c r="UJK1" s="289"/>
      <c r="UJL1" s="289"/>
      <c r="UJM1" s="289"/>
      <c r="UJN1" s="289"/>
      <c r="UJO1" s="289"/>
      <c r="UJP1" s="289"/>
      <c r="UJQ1" s="289"/>
      <c r="UJR1" s="289"/>
      <c r="UJS1" s="289"/>
      <c r="UJT1" s="289"/>
      <c r="UJU1" s="289"/>
      <c r="UJV1" s="289"/>
      <c r="UJW1" s="289"/>
      <c r="UJX1" s="289"/>
      <c r="UJY1" s="289"/>
      <c r="UJZ1" s="289"/>
      <c r="UKA1" s="289"/>
      <c r="UKB1" s="289"/>
      <c r="UKC1" s="289"/>
      <c r="UKD1" s="289"/>
      <c r="UKE1" s="289"/>
      <c r="UKF1" s="289"/>
      <c r="UKG1" s="289"/>
      <c r="UKH1" s="289"/>
      <c r="UKI1" s="289"/>
      <c r="UKJ1" s="289"/>
      <c r="UKK1" s="289"/>
      <c r="UKL1" s="289"/>
      <c r="UKM1" s="289"/>
      <c r="UKN1" s="289"/>
      <c r="UKO1" s="289"/>
      <c r="UKP1" s="289"/>
      <c r="UKQ1" s="289"/>
      <c r="UKR1" s="289"/>
      <c r="UKS1" s="289"/>
      <c r="UKT1" s="289"/>
      <c r="UKU1" s="289"/>
      <c r="UKV1" s="289"/>
      <c r="UKW1" s="289"/>
      <c r="UKX1" s="289"/>
      <c r="UKY1" s="289"/>
      <c r="UKZ1" s="289"/>
      <c r="ULA1" s="289"/>
      <c r="ULB1" s="289"/>
      <c r="ULC1" s="289"/>
      <c r="ULD1" s="289"/>
      <c r="ULE1" s="289"/>
      <c r="ULF1" s="289"/>
      <c r="ULG1" s="289"/>
      <c r="ULH1" s="289"/>
      <c r="ULI1" s="289"/>
      <c r="ULJ1" s="289"/>
      <c r="ULK1" s="289"/>
      <c r="ULL1" s="289"/>
      <c r="ULM1" s="289"/>
      <c r="ULN1" s="289"/>
      <c r="ULO1" s="289"/>
      <c r="ULP1" s="289"/>
      <c r="ULQ1" s="289"/>
      <c r="ULR1" s="289"/>
      <c r="ULS1" s="289"/>
      <c r="ULT1" s="289"/>
      <c r="ULU1" s="289"/>
      <c r="ULV1" s="289"/>
      <c r="ULW1" s="289"/>
      <c r="ULX1" s="289"/>
      <c r="ULY1" s="289"/>
      <c r="ULZ1" s="289"/>
      <c r="UMA1" s="289"/>
      <c r="UMB1" s="289"/>
      <c r="UMC1" s="289"/>
      <c r="UMD1" s="289"/>
      <c r="UME1" s="289"/>
      <c r="UMF1" s="289"/>
      <c r="UMG1" s="289"/>
      <c r="UMH1" s="289"/>
      <c r="UMI1" s="289"/>
      <c r="UMJ1" s="289"/>
      <c r="UMK1" s="289"/>
      <c r="UML1" s="289"/>
      <c r="UMM1" s="289"/>
      <c r="UMN1" s="289"/>
      <c r="UMO1" s="289"/>
      <c r="UMP1" s="289"/>
      <c r="UMQ1" s="289"/>
      <c r="UMR1" s="289"/>
      <c r="UMS1" s="289"/>
      <c r="UMT1" s="289"/>
      <c r="UMU1" s="289"/>
      <c r="UMV1" s="289"/>
      <c r="UMW1" s="289"/>
      <c r="UMX1" s="289"/>
      <c r="UMY1" s="289"/>
      <c r="UMZ1" s="289"/>
      <c r="UNA1" s="289"/>
      <c r="UNB1" s="289"/>
      <c r="UNC1" s="289"/>
      <c r="UND1" s="289"/>
      <c r="UNE1" s="289"/>
      <c r="UNF1" s="289"/>
      <c r="UNG1" s="289"/>
      <c r="UNH1" s="289"/>
      <c r="UNI1" s="289"/>
      <c r="UNJ1" s="289"/>
      <c r="UNK1" s="289"/>
      <c r="UNL1" s="289"/>
      <c r="UNM1" s="289"/>
      <c r="UNN1" s="289"/>
      <c r="UNO1" s="289"/>
      <c r="UNP1" s="289"/>
      <c r="UNQ1" s="289"/>
      <c r="UNR1" s="289"/>
      <c r="UNS1" s="289"/>
      <c r="UNT1" s="289"/>
      <c r="UNU1" s="289"/>
      <c r="UNV1" s="289"/>
      <c r="UNW1" s="289"/>
      <c r="UNX1" s="289"/>
      <c r="UNY1" s="289"/>
      <c r="UNZ1" s="289"/>
      <c r="UOA1" s="289"/>
      <c r="UOB1" s="289"/>
      <c r="UOC1" s="289"/>
      <c r="UOD1" s="289"/>
      <c r="UOE1" s="289"/>
      <c r="UOF1" s="289"/>
      <c r="UOG1" s="289"/>
      <c r="UOH1" s="289"/>
      <c r="UOI1" s="289"/>
      <c r="UOJ1" s="289"/>
      <c r="UOK1" s="289"/>
      <c r="UOL1" s="289"/>
      <c r="UOM1" s="289"/>
      <c r="UON1" s="289"/>
      <c r="UOO1" s="289"/>
      <c r="UOP1" s="289"/>
      <c r="UOQ1" s="289"/>
      <c r="UOR1" s="289"/>
      <c r="UOS1" s="289"/>
      <c r="UOT1" s="289"/>
      <c r="UOU1" s="289"/>
      <c r="UOV1" s="289"/>
      <c r="UOW1" s="289"/>
      <c r="UOX1" s="289"/>
      <c r="UOY1" s="289"/>
      <c r="UOZ1" s="289"/>
      <c r="UPA1" s="289"/>
      <c r="UPB1" s="289"/>
      <c r="UPC1" s="289"/>
      <c r="UPD1" s="289"/>
      <c r="UPE1" s="289"/>
      <c r="UPF1" s="289"/>
      <c r="UPG1" s="289"/>
      <c r="UPH1" s="289"/>
      <c r="UPI1" s="289"/>
      <c r="UPJ1" s="289"/>
      <c r="UPK1" s="289"/>
      <c r="UPL1" s="289"/>
      <c r="UPM1" s="289"/>
      <c r="UPN1" s="289"/>
      <c r="UPO1" s="289"/>
      <c r="UPP1" s="289"/>
      <c r="UPQ1" s="289"/>
      <c r="UPR1" s="289"/>
      <c r="UPS1" s="289"/>
      <c r="UPT1" s="289"/>
      <c r="UPU1" s="289"/>
      <c r="UPV1" s="289"/>
      <c r="UPW1" s="289"/>
      <c r="UPX1" s="289"/>
      <c r="UPY1" s="289"/>
      <c r="UPZ1" s="289"/>
      <c r="UQA1" s="289"/>
      <c r="UQB1" s="289"/>
      <c r="UQC1" s="289"/>
      <c r="UQD1" s="289"/>
      <c r="UQE1" s="289"/>
      <c r="UQF1" s="289"/>
      <c r="UQG1" s="289"/>
      <c r="UQH1" s="289"/>
      <c r="UQI1" s="289"/>
      <c r="UQJ1" s="289"/>
      <c r="UQK1" s="289"/>
      <c r="UQL1" s="289"/>
      <c r="UQM1" s="289"/>
      <c r="UQN1" s="289"/>
      <c r="UQO1" s="289"/>
      <c r="UQP1" s="289"/>
      <c r="UQQ1" s="289"/>
      <c r="UQR1" s="289"/>
      <c r="UQS1" s="289"/>
      <c r="UQT1" s="289"/>
      <c r="UQU1" s="289"/>
      <c r="UQV1" s="289"/>
      <c r="UQW1" s="289"/>
      <c r="UQX1" s="289"/>
      <c r="UQY1" s="289"/>
      <c r="UQZ1" s="289"/>
      <c r="URA1" s="289"/>
      <c r="URB1" s="289"/>
      <c r="URC1" s="289"/>
      <c r="URD1" s="289"/>
      <c r="URE1" s="289"/>
      <c r="URF1" s="289"/>
      <c r="URG1" s="289"/>
      <c r="URH1" s="289"/>
      <c r="URI1" s="289"/>
      <c r="URJ1" s="289"/>
      <c r="URK1" s="289"/>
      <c r="URL1" s="289"/>
      <c r="URM1" s="289"/>
      <c r="URN1" s="289"/>
      <c r="URO1" s="289"/>
      <c r="URP1" s="289"/>
      <c r="URQ1" s="289"/>
      <c r="URR1" s="289"/>
      <c r="URS1" s="289"/>
      <c r="URT1" s="289"/>
      <c r="URU1" s="289"/>
      <c r="URV1" s="289"/>
      <c r="URW1" s="289"/>
      <c r="URX1" s="289"/>
      <c r="URY1" s="289"/>
      <c r="URZ1" s="289"/>
      <c r="USA1" s="289"/>
      <c r="USB1" s="289"/>
      <c r="USC1" s="289"/>
      <c r="USD1" s="289"/>
      <c r="USE1" s="289"/>
      <c r="USF1" s="289"/>
      <c r="USG1" s="289"/>
      <c r="USH1" s="289"/>
      <c r="USI1" s="289"/>
      <c r="USJ1" s="289"/>
      <c r="USK1" s="289"/>
      <c r="USL1" s="289"/>
      <c r="USM1" s="289"/>
      <c r="USN1" s="289"/>
      <c r="USO1" s="289"/>
      <c r="USP1" s="289"/>
      <c r="USQ1" s="289"/>
      <c r="USR1" s="289"/>
      <c r="USS1" s="289"/>
      <c r="UST1" s="289"/>
      <c r="USU1" s="289"/>
      <c r="USV1" s="289"/>
      <c r="USW1" s="289"/>
      <c r="USX1" s="289"/>
      <c r="USY1" s="289"/>
      <c r="USZ1" s="289"/>
      <c r="UTA1" s="289"/>
      <c r="UTB1" s="289"/>
      <c r="UTC1" s="289"/>
      <c r="UTD1" s="289"/>
      <c r="UTE1" s="289"/>
      <c r="UTF1" s="289"/>
      <c r="UTG1" s="289"/>
      <c r="UTH1" s="289"/>
      <c r="UTI1" s="289"/>
      <c r="UTJ1" s="289"/>
      <c r="UTK1" s="289"/>
      <c r="UTL1" s="289"/>
      <c r="UTM1" s="289"/>
      <c r="UTN1" s="289"/>
      <c r="UTO1" s="289"/>
      <c r="UTP1" s="289"/>
      <c r="UTQ1" s="289"/>
      <c r="UTR1" s="289"/>
      <c r="UTS1" s="289"/>
      <c r="UTT1" s="289"/>
      <c r="UTU1" s="289"/>
      <c r="UTV1" s="289"/>
      <c r="UTW1" s="289"/>
      <c r="UTX1" s="289"/>
      <c r="UTY1" s="289"/>
      <c r="UTZ1" s="289"/>
      <c r="UUA1" s="289"/>
      <c r="UUB1" s="289"/>
      <c r="UUC1" s="289"/>
      <c r="UUD1" s="289"/>
      <c r="UUE1" s="289"/>
      <c r="UUF1" s="289"/>
      <c r="UUG1" s="289"/>
      <c r="UUH1" s="289"/>
      <c r="UUI1" s="289"/>
      <c r="UUJ1" s="289"/>
      <c r="UUK1" s="289"/>
      <c r="UUL1" s="289"/>
      <c r="UUM1" s="289"/>
      <c r="UUN1" s="289"/>
      <c r="UUO1" s="289"/>
      <c r="UUP1" s="289"/>
      <c r="UUQ1" s="289"/>
      <c r="UUR1" s="289"/>
      <c r="UUS1" s="289"/>
      <c r="UUT1" s="289"/>
      <c r="UUU1" s="289"/>
      <c r="UUV1" s="289"/>
      <c r="UUW1" s="289"/>
      <c r="UUX1" s="289"/>
      <c r="UUY1" s="289"/>
      <c r="UUZ1" s="289"/>
      <c r="UVA1" s="289"/>
      <c r="UVB1" s="289"/>
      <c r="UVC1" s="289"/>
      <c r="UVD1" s="289"/>
      <c r="UVE1" s="289"/>
      <c r="UVF1" s="289"/>
      <c r="UVG1" s="289"/>
      <c r="UVH1" s="289"/>
      <c r="UVI1" s="289"/>
      <c r="UVJ1" s="289"/>
      <c r="UVK1" s="289"/>
      <c r="UVL1" s="289"/>
      <c r="UVM1" s="289"/>
      <c r="UVN1" s="289"/>
      <c r="UVO1" s="289"/>
      <c r="UVP1" s="289"/>
      <c r="UVQ1" s="289"/>
      <c r="UVR1" s="289"/>
      <c r="UVS1" s="289"/>
      <c r="UVT1" s="289"/>
      <c r="UVU1" s="289"/>
      <c r="UVV1" s="289"/>
      <c r="UVW1" s="289"/>
      <c r="UVX1" s="289"/>
      <c r="UVY1" s="289"/>
      <c r="UVZ1" s="289"/>
      <c r="UWA1" s="289"/>
      <c r="UWB1" s="289"/>
      <c r="UWC1" s="289"/>
      <c r="UWD1" s="289"/>
      <c r="UWE1" s="289"/>
      <c r="UWF1" s="289"/>
      <c r="UWG1" s="289"/>
      <c r="UWH1" s="289"/>
      <c r="UWI1" s="289"/>
      <c r="UWJ1" s="289"/>
      <c r="UWK1" s="289"/>
      <c r="UWL1" s="289"/>
      <c r="UWM1" s="289"/>
      <c r="UWN1" s="289"/>
      <c r="UWO1" s="289"/>
      <c r="UWP1" s="289"/>
      <c r="UWQ1" s="289"/>
      <c r="UWR1" s="289"/>
      <c r="UWS1" s="289"/>
      <c r="UWT1" s="289"/>
      <c r="UWU1" s="289"/>
      <c r="UWV1" s="289"/>
      <c r="UWW1" s="289"/>
      <c r="UWX1" s="289"/>
      <c r="UWY1" s="289"/>
      <c r="UWZ1" s="289"/>
      <c r="UXA1" s="289"/>
      <c r="UXB1" s="289"/>
      <c r="UXC1" s="289"/>
      <c r="UXD1" s="289"/>
      <c r="UXE1" s="289"/>
      <c r="UXF1" s="289"/>
      <c r="UXG1" s="289"/>
      <c r="UXH1" s="289"/>
      <c r="UXI1" s="289"/>
      <c r="UXJ1" s="289"/>
      <c r="UXK1" s="289"/>
      <c r="UXL1" s="289"/>
      <c r="UXM1" s="289"/>
      <c r="UXN1" s="289"/>
      <c r="UXO1" s="289"/>
      <c r="UXP1" s="289"/>
      <c r="UXQ1" s="289"/>
      <c r="UXR1" s="289"/>
      <c r="UXS1" s="289"/>
      <c r="UXT1" s="289"/>
      <c r="UXU1" s="289"/>
      <c r="UXV1" s="289"/>
      <c r="UXW1" s="289"/>
      <c r="UXX1" s="289"/>
      <c r="UXY1" s="289"/>
      <c r="UXZ1" s="289"/>
      <c r="UYA1" s="289"/>
      <c r="UYB1" s="289"/>
      <c r="UYC1" s="289"/>
      <c r="UYD1" s="289"/>
      <c r="UYE1" s="289"/>
      <c r="UYF1" s="289"/>
      <c r="UYG1" s="289"/>
      <c r="UYH1" s="289"/>
      <c r="UYI1" s="289"/>
      <c r="UYJ1" s="289"/>
      <c r="UYK1" s="289"/>
      <c r="UYL1" s="289"/>
      <c r="UYM1" s="289"/>
      <c r="UYN1" s="289"/>
      <c r="UYO1" s="289"/>
      <c r="UYP1" s="289"/>
      <c r="UYQ1" s="289"/>
      <c r="UYR1" s="289"/>
      <c r="UYS1" s="289"/>
      <c r="UYT1" s="289"/>
      <c r="UYU1" s="289"/>
      <c r="UYV1" s="289"/>
      <c r="UYW1" s="289"/>
      <c r="UYX1" s="289"/>
      <c r="UYY1" s="289"/>
      <c r="UYZ1" s="289"/>
      <c r="UZA1" s="289"/>
      <c r="UZB1" s="289"/>
      <c r="UZC1" s="289"/>
      <c r="UZD1" s="289"/>
      <c r="UZE1" s="289"/>
      <c r="UZF1" s="289"/>
      <c r="UZG1" s="289"/>
      <c r="UZH1" s="289"/>
      <c r="UZI1" s="289"/>
      <c r="UZJ1" s="289"/>
      <c r="UZK1" s="289"/>
      <c r="UZL1" s="289"/>
      <c r="UZM1" s="289"/>
      <c r="UZN1" s="289"/>
      <c r="UZO1" s="289"/>
      <c r="UZP1" s="289"/>
      <c r="UZQ1" s="289"/>
      <c r="UZR1" s="289"/>
      <c r="UZS1" s="289"/>
      <c r="UZT1" s="289"/>
      <c r="UZU1" s="289"/>
      <c r="UZV1" s="289"/>
      <c r="UZW1" s="289"/>
      <c r="UZX1" s="289"/>
      <c r="UZY1" s="289"/>
      <c r="UZZ1" s="289"/>
      <c r="VAA1" s="289"/>
      <c r="VAB1" s="289"/>
      <c r="VAC1" s="289"/>
      <c r="VAD1" s="289"/>
      <c r="VAE1" s="289"/>
      <c r="VAF1" s="289"/>
      <c r="VAG1" s="289"/>
      <c r="VAH1" s="289"/>
      <c r="VAI1" s="289"/>
      <c r="VAJ1" s="289"/>
      <c r="VAK1" s="289"/>
      <c r="VAL1" s="289"/>
      <c r="VAM1" s="289"/>
      <c r="VAN1" s="289"/>
      <c r="VAO1" s="289"/>
      <c r="VAP1" s="289"/>
      <c r="VAQ1" s="289"/>
      <c r="VAR1" s="289"/>
      <c r="VAS1" s="289"/>
      <c r="VAT1" s="289"/>
      <c r="VAU1" s="289"/>
      <c r="VAV1" s="289"/>
      <c r="VAW1" s="289"/>
      <c r="VAX1" s="289"/>
      <c r="VAY1" s="289"/>
      <c r="VAZ1" s="289"/>
      <c r="VBA1" s="289"/>
      <c r="VBB1" s="289"/>
      <c r="VBC1" s="289"/>
      <c r="VBD1" s="289"/>
      <c r="VBE1" s="289"/>
      <c r="VBF1" s="289"/>
      <c r="VBG1" s="289"/>
      <c r="VBH1" s="289"/>
      <c r="VBI1" s="289"/>
      <c r="VBJ1" s="289"/>
      <c r="VBK1" s="289"/>
      <c r="VBL1" s="289"/>
      <c r="VBM1" s="289"/>
      <c r="VBN1" s="289"/>
      <c r="VBO1" s="289"/>
      <c r="VBP1" s="289"/>
      <c r="VBQ1" s="289"/>
      <c r="VBR1" s="289"/>
      <c r="VBS1" s="289"/>
      <c r="VBT1" s="289"/>
      <c r="VBU1" s="289"/>
      <c r="VBV1" s="289"/>
      <c r="VBW1" s="289"/>
      <c r="VBX1" s="289"/>
      <c r="VBY1" s="289"/>
      <c r="VBZ1" s="289"/>
      <c r="VCA1" s="289"/>
      <c r="VCB1" s="289"/>
      <c r="VCC1" s="289"/>
      <c r="VCD1" s="289"/>
      <c r="VCE1" s="289"/>
      <c r="VCF1" s="289"/>
      <c r="VCG1" s="289"/>
      <c r="VCH1" s="289"/>
      <c r="VCI1" s="289"/>
      <c r="VCJ1" s="289"/>
      <c r="VCK1" s="289"/>
      <c r="VCL1" s="289"/>
      <c r="VCM1" s="289"/>
      <c r="VCN1" s="289"/>
      <c r="VCO1" s="289"/>
      <c r="VCP1" s="289"/>
      <c r="VCQ1" s="289"/>
      <c r="VCR1" s="289"/>
      <c r="VCS1" s="289"/>
      <c r="VCT1" s="289"/>
      <c r="VCU1" s="289"/>
      <c r="VCV1" s="289"/>
      <c r="VCW1" s="289"/>
      <c r="VCX1" s="289"/>
      <c r="VCY1" s="289"/>
      <c r="VCZ1" s="289"/>
      <c r="VDA1" s="289"/>
      <c r="VDB1" s="289"/>
      <c r="VDC1" s="289"/>
      <c r="VDD1" s="289"/>
      <c r="VDE1" s="289"/>
      <c r="VDF1" s="289"/>
      <c r="VDG1" s="289"/>
      <c r="VDH1" s="289"/>
      <c r="VDI1" s="289"/>
      <c r="VDJ1" s="289"/>
      <c r="VDK1" s="289"/>
      <c r="VDL1" s="289"/>
      <c r="VDM1" s="289"/>
      <c r="VDN1" s="289"/>
      <c r="VDO1" s="289"/>
      <c r="VDP1" s="289"/>
      <c r="VDQ1" s="289"/>
      <c r="VDR1" s="289"/>
      <c r="VDS1" s="289"/>
      <c r="VDT1" s="289"/>
      <c r="VDU1" s="289"/>
      <c r="VDV1" s="289"/>
      <c r="VDW1" s="289"/>
      <c r="VDX1" s="289"/>
      <c r="VDY1" s="289"/>
      <c r="VDZ1" s="289"/>
      <c r="VEA1" s="289"/>
      <c r="VEB1" s="289"/>
      <c r="VEC1" s="289"/>
      <c r="VED1" s="289"/>
      <c r="VEE1" s="289"/>
      <c r="VEF1" s="289"/>
      <c r="VEG1" s="289"/>
      <c r="VEH1" s="289"/>
      <c r="VEI1" s="289"/>
      <c r="VEJ1" s="289"/>
      <c r="VEK1" s="289"/>
      <c r="VEL1" s="289"/>
      <c r="VEM1" s="289"/>
      <c r="VEN1" s="289"/>
      <c r="VEO1" s="289"/>
      <c r="VEP1" s="289"/>
      <c r="VEQ1" s="289"/>
      <c r="VER1" s="289"/>
      <c r="VES1" s="289"/>
      <c r="VET1" s="289"/>
      <c r="VEU1" s="289"/>
      <c r="VEV1" s="289"/>
      <c r="VEW1" s="289"/>
      <c r="VEX1" s="289"/>
      <c r="VEY1" s="289"/>
      <c r="VEZ1" s="289"/>
      <c r="VFA1" s="289"/>
      <c r="VFB1" s="289"/>
      <c r="VFC1" s="289"/>
      <c r="VFD1" s="289"/>
      <c r="VFE1" s="289"/>
      <c r="VFF1" s="289"/>
      <c r="VFG1" s="289"/>
      <c r="VFH1" s="289"/>
      <c r="VFI1" s="289"/>
      <c r="VFJ1" s="289"/>
      <c r="VFK1" s="289"/>
      <c r="VFL1" s="289"/>
      <c r="VFM1" s="289"/>
      <c r="VFN1" s="289"/>
      <c r="VFO1" s="289"/>
      <c r="VFP1" s="289"/>
      <c r="VFQ1" s="289"/>
      <c r="VFR1" s="289"/>
      <c r="VFS1" s="289"/>
      <c r="VFT1" s="289"/>
      <c r="VFU1" s="289"/>
      <c r="VFV1" s="289"/>
      <c r="VFW1" s="289"/>
      <c r="VFX1" s="289"/>
      <c r="VFY1" s="289"/>
      <c r="VFZ1" s="289"/>
      <c r="VGA1" s="289"/>
      <c r="VGB1" s="289"/>
      <c r="VGC1" s="289"/>
      <c r="VGD1" s="289"/>
      <c r="VGE1" s="289"/>
      <c r="VGF1" s="289"/>
      <c r="VGG1" s="289"/>
      <c r="VGH1" s="289"/>
      <c r="VGI1" s="289"/>
      <c r="VGJ1" s="289"/>
      <c r="VGK1" s="289"/>
      <c r="VGL1" s="289"/>
      <c r="VGM1" s="289"/>
      <c r="VGN1" s="289"/>
      <c r="VGO1" s="289"/>
      <c r="VGP1" s="289"/>
      <c r="VGQ1" s="289"/>
      <c r="VGR1" s="289"/>
      <c r="VGS1" s="289"/>
      <c r="VGT1" s="289"/>
      <c r="VGU1" s="289"/>
      <c r="VGV1" s="289"/>
      <c r="VGW1" s="289"/>
      <c r="VGX1" s="289"/>
      <c r="VGY1" s="289"/>
      <c r="VGZ1" s="289"/>
      <c r="VHA1" s="289"/>
      <c r="VHB1" s="289"/>
      <c r="VHC1" s="289"/>
      <c r="VHD1" s="289"/>
      <c r="VHE1" s="289"/>
      <c r="VHF1" s="289"/>
      <c r="VHG1" s="289"/>
      <c r="VHH1" s="289"/>
      <c r="VHI1" s="289"/>
      <c r="VHJ1" s="289"/>
      <c r="VHK1" s="289"/>
      <c r="VHL1" s="289"/>
      <c r="VHM1" s="289"/>
      <c r="VHN1" s="289"/>
      <c r="VHO1" s="289"/>
      <c r="VHP1" s="289"/>
      <c r="VHQ1" s="289"/>
      <c r="VHR1" s="289"/>
      <c r="VHS1" s="289"/>
      <c r="VHT1" s="289"/>
      <c r="VHU1" s="289"/>
      <c r="VHV1" s="289"/>
      <c r="VHW1" s="289"/>
      <c r="VHX1" s="289"/>
      <c r="VHY1" s="289"/>
      <c r="VHZ1" s="289"/>
      <c r="VIA1" s="289"/>
      <c r="VIB1" s="289"/>
      <c r="VIC1" s="289"/>
      <c r="VID1" s="289"/>
      <c r="VIE1" s="289"/>
      <c r="VIF1" s="289"/>
      <c r="VIG1" s="289"/>
      <c r="VIH1" s="289"/>
      <c r="VII1" s="289"/>
      <c r="VIJ1" s="289"/>
      <c r="VIK1" s="289"/>
      <c r="VIL1" s="289"/>
      <c r="VIM1" s="289"/>
      <c r="VIN1" s="289"/>
      <c r="VIO1" s="289"/>
      <c r="VIP1" s="289"/>
      <c r="VIQ1" s="289"/>
      <c r="VIR1" s="289"/>
      <c r="VIS1" s="289"/>
      <c r="VIT1" s="289"/>
      <c r="VIU1" s="289"/>
      <c r="VIV1" s="289"/>
      <c r="VIW1" s="289"/>
      <c r="VIX1" s="289"/>
      <c r="VIY1" s="289"/>
      <c r="VIZ1" s="289"/>
      <c r="VJA1" s="289"/>
      <c r="VJB1" s="289"/>
      <c r="VJC1" s="289"/>
      <c r="VJD1" s="289"/>
      <c r="VJE1" s="289"/>
      <c r="VJF1" s="289"/>
      <c r="VJG1" s="289"/>
      <c r="VJH1" s="289"/>
      <c r="VJI1" s="289"/>
      <c r="VJJ1" s="289"/>
      <c r="VJK1" s="289"/>
      <c r="VJL1" s="289"/>
      <c r="VJM1" s="289"/>
      <c r="VJN1" s="289"/>
      <c r="VJO1" s="289"/>
      <c r="VJP1" s="289"/>
      <c r="VJQ1" s="289"/>
      <c r="VJR1" s="289"/>
      <c r="VJS1" s="289"/>
      <c r="VJT1" s="289"/>
      <c r="VJU1" s="289"/>
      <c r="VJV1" s="289"/>
      <c r="VJW1" s="289"/>
      <c r="VJX1" s="289"/>
      <c r="VJY1" s="289"/>
      <c r="VJZ1" s="289"/>
      <c r="VKA1" s="289"/>
      <c r="VKB1" s="289"/>
      <c r="VKC1" s="289"/>
      <c r="VKD1" s="289"/>
      <c r="VKE1" s="289"/>
      <c r="VKF1" s="289"/>
      <c r="VKG1" s="289"/>
      <c r="VKH1" s="289"/>
      <c r="VKI1" s="289"/>
      <c r="VKJ1" s="289"/>
      <c r="VKK1" s="289"/>
      <c r="VKL1" s="289"/>
      <c r="VKM1" s="289"/>
      <c r="VKN1" s="289"/>
      <c r="VKO1" s="289"/>
      <c r="VKP1" s="289"/>
      <c r="VKQ1" s="289"/>
      <c r="VKR1" s="289"/>
      <c r="VKS1" s="289"/>
      <c r="VKT1" s="289"/>
      <c r="VKU1" s="289"/>
      <c r="VKV1" s="289"/>
      <c r="VKW1" s="289"/>
      <c r="VKX1" s="289"/>
      <c r="VKY1" s="289"/>
      <c r="VKZ1" s="289"/>
      <c r="VLA1" s="289"/>
      <c r="VLB1" s="289"/>
      <c r="VLC1" s="289"/>
      <c r="VLD1" s="289"/>
      <c r="VLE1" s="289"/>
      <c r="VLF1" s="289"/>
      <c r="VLG1" s="289"/>
      <c r="VLH1" s="289"/>
      <c r="VLI1" s="289"/>
      <c r="VLJ1" s="289"/>
      <c r="VLK1" s="289"/>
      <c r="VLL1" s="289"/>
      <c r="VLM1" s="289"/>
      <c r="VLN1" s="289"/>
      <c r="VLO1" s="289"/>
      <c r="VLP1" s="289"/>
      <c r="VLQ1" s="289"/>
      <c r="VLR1" s="289"/>
      <c r="VLS1" s="289"/>
      <c r="VLT1" s="289"/>
      <c r="VLU1" s="289"/>
      <c r="VLV1" s="289"/>
      <c r="VLW1" s="289"/>
      <c r="VLX1" s="289"/>
      <c r="VLY1" s="289"/>
      <c r="VLZ1" s="289"/>
      <c r="VMA1" s="289"/>
      <c r="VMB1" s="289"/>
      <c r="VMC1" s="289"/>
      <c r="VMD1" s="289"/>
      <c r="VME1" s="289"/>
      <c r="VMF1" s="289"/>
      <c r="VMG1" s="289"/>
      <c r="VMH1" s="289"/>
      <c r="VMI1" s="289"/>
      <c r="VMJ1" s="289"/>
      <c r="VMK1" s="289"/>
      <c r="VML1" s="289"/>
      <c r="VMM1" s="289"/>
      <c r="VMN1" s="289"/>
      <c r="VMO1" s="289"/>
      <c r="VMP1" s="289"/>
      <c r="VMQ1" s="289"/>
      <c r="VMR1" s="289"/>
      <c r="VMS1" s="289"/>
      <c r="VMT1" s="289"/>
      <c r="VMU1" s="289"/>
      <c r="VMV1" s="289"/>
      <c r="VMW1" s="289"/>
      <c r="VMX1" s="289"/>
      <c r="VMY1" s="289"/>
      <c r="VMZ1" s="289"/>
      <c r="VNA1" s="289"/>
      <c r="VNB1" s="289"/>
      <c r="VNC1" s="289"/>
      <c r="VND1" s="289"/>
      <c r="VNE1" s="289"/>
      <c r="VNF1" s="289"/>
      <c r="VNG1" s="289"/>
      <c r="VNH1" s="289"/>
      <c r="VNI1" s="289"/>
      <c r="VNJ1" s="289"/>
      <c r="VNK1" s="289"/>
      <c r="VNL1" s="289"/>
      <c r="VNM1" s="289"/>
      <c r="VNN1" s="289"/>
      <c r="VNO1" s="289"/>
      <c r="VNP1" s="289"/>
      <c r="VNQ1" s="289"/>
      <c r="VNR1" s="289"/>
      <c r="VNS1" s="289"/>
      <c r="VNT1" s="289"/>
      <c r="VNU1" s="289"/>
      <c r="VNV1" s="289"/>
      <c r="VNW1" s="289"/>
      <c r="VNX1" s="289"/>
      <c r="VNY1" s="289"/>
      <c r="VNZ1" s="289"/>
      <c r="VOA1" s="289"/>
      <c r="VOB1" s="289"/>
      <c r="VOC1" s="289"/>
      <c r="VOD1" s="289"/>
      <c r="VOE1" s="289"/>
      <c r="VOF1" s="289"/>
      <c r="VOG1" s="289"/>
      <c r="VOH1" s="289"/>
      <c r="VOI1" s="289"/>
      <c r="VOJ1" s="289"/>
      <c r="VOK1" s="289"/>
      <c r="VOL1" s="289"/>
      <c r="VOM1" s="289"/>
      <c r="VON1" s="289"/>
      <c r="VOO1" s="289"/>
      <c r="VOP1" s="289"/>
      <c r="VOQ1" s="289"/>
      <c r="VOR1" s="289"/>
      <c r="VOS1" s="289"/>
      <c r="VOT1" s="289"/>
      <c r="VOU1" s="289"/>
      <c r="VOV1" s="289"/>
      <c r="VOW1" s="289"/>
      <c r="VOX1" s="289"/>
      <c r="VOY1" s="289"/>
      <c r="VOZ1" s="289"/>
      <c r="VPA1" s="289"/>
      <c r="VPB1" s="289"/>
      <c r="VPC1" s="289"/>
      <c r="VPD1" s="289"/>
      <c r="VPE1" s="289"/>
      <c r="VPF1" s="289"/>
      <c r="VPG1" s="289"/>
      <c r="VPH1" s="289"/>
      <c r="VPI1" s="289"/>
      <c r="VPJ1" s="289"/>
      <c r="VPK1" s="289"/>
      <c r="VPL1" s="289"/>
      <c r="VPM1" s="289"/>
      <c r="VPN1" s="289"/>
      <c r="VPO1" s="289"/>
      <c r="VPP1" s="289"/>
      <c r="VPQ1" s="289"/>
      <c r="VPR1" s="289"/>
      <c r="VPS1" s="289"/>
      <c r="VPT1" s="289"/>
      <c r="VPU1" s="289"/>
      <c r="VPV1" s="289"/>
      <c r="VPW1" s="289"/>
      <c r="VPX1" s="289"/>
      <c r="VPY1" s="289"/>
      <c r="VPZ1" s="289"/>
      <c r="VQA1" s="289"/>
      <c r="VQB1" s="289"/>
      <c r="VQC1" s="289"/>
      <c r="VQD1" s="289"/>
      <c r="VQE1" s="289"/>
      <c r="VQF1" s="289"/>
      <c r="VQG1" s="289"/>
      <c r="VQH1" s="289"/>
      <c r="VQI1" s="289"/>
      <c r="VQJ1" s="289"/>
      <c r="VQK1" s="289"/>
      <c r="VQL1" s="289"/>
      <c r="VQM1" s="289"/>
      <c r="VQN1" s="289"/>
      <c r="VQO1" s="289"/>
      <c r="VQP1" s="289"/>
      <c r="VQQ1" s="289"/>
      <c r="VQR1" s="289"/>
      <c r="VQS1" s="289"/>
      <c r="VQT1" s="289"/>
      <c r="VQU1" s="289"/>
      <c r="VQV1" s="289"/>
      <c r="VQW1" s="289"/>
      <c r="VQX1" s="289"/>
      <c r="VQY1" s="289"/>
      <c r="VQZ1" s="289"/>
      <c r="VRA1" s="289"/>
      <c r="VRB1" s="289"/>
      <c r="VRC1" s="289"/>
      <c r="VRD1" s="289"/>
      <c r="VRE1" s="289"/>
      <c r="VRF1" s="289"/>
      <c r="VRG1" s="289"/>
      <c r="VRH1" s="289"/>
      <c r="VRI1" s="289"/>
      <c r="VRJ1" s="289"/>
      <c r="VRK1" s="289"/>
      <c r="VRL1" s="289"/>
      <c r="VRM1" s="289"/>
      <c r="VRN1" s="289"/>
      <c r="VRO1" s="289"/>
      <c r="VRP1" s="289"/>
      <c r="VRQ1" s="289"/>
      <c r="VRR1" s="289"/>
      <c r="VRS1" s="289"/>
      <c r="VRT1" s="289"/>
      <c r="VRU1" s="289"/>
      <c r="VRV1" s="289"/>
      <c r="VRW1" s="289"/>
      <c r="VRX1" s="289"/>
      <c r="VRY1" s="289"/>
      <c r="VRZ1" s="289"/>
      <c r="VSA1" s="289"/>
      <c r="VSB1" s="289"/>
      <c r="VSC1" s="289"/>
      <c r="VSD1" s="289"/>
      <c r="VSE1" s="289"/>
      <c r="VSF1" s="289"/>
      <c r="VSG1" s="289"/>
      <c r="VSH1" s="289"/>
      <c r="VSI1" s="289"/>
      <c r="VSJ1" s="289"/>
      <c r="VSK1" s="289"/>
      <c r="VSL1" s="289"/>
      <c r="VSM1" s="289"/>
      <c r="VSN1" s="289"/>
      <c r="VSO1" s="289"/>
      <c r="VSP1" s="289"/>
      <c r="VSQ1" s="289"/>
      <c r="VSR1" s="289"/>
      <c r="VSS1" s="289"/>
      <c r="VST1" s="289"/>
      <c r="VSU1" s="289"/>
      <c r="VSV1" s="289"/>
      <c r="VSW1" s="289"/>
      <c r="VSX1" s="289"/>
      <c r="VSY1" s="289"/>
      <c r="VSZ1" s="289"/>
      <c r="VTA1" s="289"/>
      <c r="VTB1" s="289"/>
      <c r="VTC1" s="289"/>
      <c r="VTD1" s="289"/>
      <c r="VTE1" s="289"/>
      <c r="VTF1" s="289"/>
      <c r="VTG1" s="289"/>
      <c r="VTH1" s="289"/>
      <c r="VTI1" s="289"/>
      <c r="VTJ1" s="289"/>
      <c r="VTK1" s="289"/>
      <c r="VTL1" s="289"/>
      <c r="VTM1" s="289"/>
      <c r="VTN1" s="289"/>
      <c r="VTO1" s="289"/>
      <c r="VTP1" s="289"/>
      <c r="VTQ1" s="289"/>
      <c r="VTR1" s="289"/>
      <c r="VTS1" s="289"/>
      <c r="VTT1" s="289"/>
      <c r="VTU1" s="289"/>
      <c r="VTV1" s="289"/>
      <c r="VTW1" s="289"/>
      <c r="VTX1" s="289"/>
      <c r="VTY1" s="289"/>
      <c r="VTZ1" s="289"/>
      <c r="VUA1" s="289"/>
      <c r="VUB1" s="289"/>
      <c r="VUC1" s="289"/>
      <c r="VUD1" s="289"/>
      <c r="VUE1" s="289"/>
      <c r="VUF1" s="289"/>
      <c r="VUG1" s="289"/>
      <c r="VUH1" s="289"/>
      <c r="VUI1" s="289"/>
      <c r="VUJ1" s="289"/>
      <c r="VUK1" s="289"/>
      <c r="VUL1" s="289"/>
      <c r="VUM1" s="289"/>
      <c r="VUN1" s="289"/>
      <c r="VUO1" s="289"/>
      <c r="VUP1" s="289"/>
      <c r="VUQ1" s="289"/>
      <c r="VUR1" s="289"/>
      <c r="VUS1" s="289"/>
      <c r="VUT1" s="289"/>
      <c r="VUU1" s="289"/>
      <c r="VUV1" s="289"/>
      <c r="VUW1" s="289"/>
      <c r="VUX1" s="289"/>
      <c r="VUY1" s="289"/>
      <c r="VUZ1" s="289"/>
      <c r="VVA1" s="289"/>
      <c r="VVB1" s="289"/>
      <c r="VVC1" s="289"/>
      <c r="VVD1" s="289"/>
      <c r="VVE1" s="289"/>
      <c r="VVF1" s="289"/>
      <c r="VVG1" s="289"/>
      <c r="VVH1" s="289"/>
      <c r="VVI1" s="289"/>
      <c r="VVJ1" s="289"/>
      <c r="VVK1" s="289"/>
      <c r="VVL1" s="289"/>
      <c r="VVM1" s="289"/>
      <c r="VVN1" s="289"/>
      <c r="VVO1" s="289"/>
      <c r="VVP1" s="289"/>
      <c r="VVQ1" s="289"/>
      <c r="VVR1" s="289"/>
      <c r="VVS1" s="289"/>
      <c r="VVT1" s="289"/>
      <c r="VVU1" s="289"/>
      <c r="VVV1" s="289"/>
      <c r="VVW1" s="289"/>
      <c r="VVX1" s="289"/>
      <c r="VVY1" s="289"/>
      <c r="VVZ1" s="289"/>
      <c r="VWA1" s="289"/>
      <c r="VWB1" s="289"/>
      <c r="VWC1" s="289"/>
      <c r="VWD1" s="289"/>
      <c r="VWE1" s="289"/>
      <c r="VWF1" s="289"/>
      <c r="VWG1" s="289"/>
      <c r="VWH1" s="289"/>
      <c r="VWI1" s="289"/>
      <c r="VWJ1" s="289"/>
      <c r="VWK1" s="289"/>
      <c r="VWL1" s="289"/>
      <c r="VWM1" s="289"/>
      <c r="VWN1" s="289"/>
      <c r="VWO1" s="289"/>
      <c r="VWP1" s="289"/>
      <c r="VWQ1" s="289"/>
      <c r="VWR1" s="289"/>
      <c r="VWS1" s="289"/>
      <c r="VWT1" s="289"/>
      <c r="VWU1" s="289"/>
      <c r="VWV1" s="289"/>
      <c r="VWW1" s="289"/>
      <c r="VWX1" s="289"/>
      <c r="VWY1" s="289"/>
      <c r="VWZ1" s="289"/>
      <c r="VXA1" s="289"/>
      <c r="VXB1" s="289"/>
      <c r="VXC1" s="289"/>
      <c r="VXD1" s="289"/>
      <c r="VXE1" s="289"/>
      <c r="VXF1" s="289"/>
      <c r="VXG1" s="289"/>
      <c r="VXH1" s="289"/>
      <c r="VXI1" s="289"/>
      <c r="VXJ1" s="289"/>
      <c r="VXK1" s="289"/>
      <c r="VXL1" s="289"/>
      <c r="VXM1" s="289"/>
      <c r="VXN1" s="289"/>
      <c r="VXO1" s="289"/>
      <c r="VXP1" s="289"/>
      <c r="VXQ1" s="289"/>
      <c r="VXR1" s="289"/>
      <c r="VXS1" s="289"/>
      <c r="VXT1" s="289"/>
      <c r="VXU1" s="289"/>
      <c r="VXV1" s="289"/>
      <c r="VXW1" s="289"/>
      <c r="VXX1" s="289"/>
      <c r="VXY1" s="289"/>
      <c r="VXZ1" s="289"/>
      <c r="VYA1" s="289"/>
      <c r="VYB1" s="289"/>
      <c r="VYC1" s="289"/>
      <c r="VYD1" s="289"/>
      <c r="VYE1" s="289"/>
      <c r="VYF1" s="289"/>
      <c r="VYG1" s="289"/>
      <c r="VYH1" s="289"/>
      <c r="VYI1" s="289"/>
      <c r="VYJ1" s="289"/>
      <c r="VYK1" s="289"/>
      <c r="VYL1" s="289"/>
      <c r="VYM1" s="289"/>
      <c r="VYN1" s="289"/>
      <c r="VYO1" s="289"/>
      <c r="VYP1" s="289"/>
      <c r="VYQ1" s="289"/>
      <c r="VYR1" s="289"/>
      <c r="VYS1" s="289"/>
      <c r="VYT1" s="289"/>
      <c r="VYU1" s="289"/>
      <c r="VYV1" s="289"/>
      <c r="VYW1" s="289"/>
      <c r="VYX1" s="289"/>
      <c r="VYY1" s="289"/>
      <c r="VYZ1" s="289"/>
      <c r="VZA1" s="289"/>
      <c r="VZB1" s="289"/>
      <c r="VZC1" s="289"/>
      <c r="VZD1" s="289"/>
      <c r="VZE1" s="289"/>
      <c r="VZF1" s="289"/>
      <c r="VZG1" s="289"/>
      <c r="VZH1" s="289"/>
      <c r="VZI1" s="289"/>
      <c r="VZJ1" s="289"/>
      <c r="VZK1" s="289"/>
      <c r="VZL1" s="289"/>
      <c r="VZM1" s="289"/>
      <c r="VZN1" s="289"/>
      <c r="VZO1" s="289"/>
      <c r="VZP1" s="289"/>
      <c r="VZQ1" s="289"/>
      <c r="VZR1" s="289"/>
      <c r="VZS1" s="289"/>
      <c r="VZT1" s="289"/>
      <c r="VZU1" s="289"/>
      <c r="VZV1" s="289"/>
      <c r="VZW1" s="289"/>
      <c r="VZX1" s="289"/>
      <c r="VZY1" s="289"/>
      <c r="VZZ1" s="289"/>
      <c r="WAA1" s="289"/>
      <c r="WAB1" s="289"/>
      <c r="WAC1" s="289"/>
      <c r="WAD1" s="289"/>
      <c r="WAE1" s="289"/>
      <c r="WAF1" s="289"/>
      <c r="WAG1" s="289"/>
      <c r="WAH1" s="289"/>
      <c r="WAI1" s="289"/>
      <c r="WAJ1" s="289"/>
      <c r="WAK1" s="289"/>
      <c r="WAL1" s="289"/>
      <c r="WAM1" s="289"/>
      <c r="WAN1" s="289"/>
      <c r="WAO1" s="289"/>
      <c r="WAP1" s="289"/>
      <c r="WAQ1" s="289"/>
      <c r="WAR1" s="289"/>
      <c r="WAS1" s="289"/>
      <c r="WAT1" s="289"/>
      <c r="WAU1" s="289"/>
      <c r="WAV1" s="289"/>
      <c r="WAW1" s="289"/>
      <c r="WAX1" s="289"/>
      <c r="WAY1" s="289"/>
      <c r="WAZ1" s="289"/>
      <c r="WBA1" s="289"/>
      <c r="WBB1" s="289"/>
      <c r="WBC1" s="289"/>
      <c r="WBD1" s="289"/>
      <c r="WBE1" s="289"/>
      <c r="WBF1" s="289"/>
      <c r="WBG1" s="289"/>
      <c r="WBH1" s="289"/>
      <c r="WBI1" s="289"/>
      <c r="WBJ1" s="289"/>
      <c r="WBK1" s="289"/>
      <c r="WBL1" s="289"/>
      <c r="WBM1" s="289"/>
      <c r="WBN1" s="289"/>
      <c r="WBO1" s="289"/>
      <c r="WBP1" s="289"/>
      <c r="WBQ1" s="289"/>
      <c r="WBR1" s="289"/>
      <c r="WBS1" s="289"/>
      <c r="WBT1" s="289"/>
      <c r="WBU1" s="289"/>
      <c r="WBV1" s="289"/>
      <c r="WBW1" s="289"/>
      <c r="WBX1" s="289"/>
      <c r="WBY1" s="289"/>
      <c r="WBZ1" s="289"/>
      <c r="WCA1" s="289"/>
      <c r="WCB1" s="289"/>
      <c r="WCC1" s="289"/>
      <c r="WCD1" s="289"/>
      <c r="WCE1" s="289"/>
      <c r="WCF1" s="289"/>
      <c r="WCG1" s="289"/>
      <c r="WCH1" s="289"/>
      <c r="WCI1" s="289"/>
      <c r="WCJ1" s="289"/>
      <c r="WCK1" s="289"/>
      <c r="WCL1" s="289"/>
      <c r="WCM1" s="289"/>
      <c r="WCN1" s="289"/>
      <c r="WCO1" s="289"/>
      <c r="WCP1" s="289"/>
      <c r="WCQ1" s="289"/>
      <c r="WCR1" s="289"/>
      <c r="WCS1" s="289"/>
      <c r="WCT1" s="289"/>
      <c r="WCU1" s="289"/>
      <c r="WCV1" s="289"/>
      <c r="WCW1" s="289"/>
      <c r="WCX1" s="289"/>
      <c r="WCY1" s="289"/>
      <c r="WCZ1" s="289"/>
      <c r="WDA1" s="289"/>
      <c r="WDB1" s="289"/>
      <c r="WDC1" s="289"/>
      <c r="WDD1" s="289"/>
      <c r="WDE1" s="289"/>
      <c r="WDF1" s="289"/>
      <c r="WDG1" s="289"/>
      <c r="WDH1" s="289"/>
      <c r="WDI1" s="289"/>
      <c r="WDJ1" s="289"/>
      <c r="WDK1" s="289"/>
      <c r="WDL1" s="289"/>
      <c r="WDM1" s="289"/>
      <c r="WDN1" s="289"/>
      <c r="WDO1" s="289"/>
      <c r="WDP1" s="289"/>
      <c r="WDQ1" s="289"/>
      <c r="WDR1" s="289"/>
      <c r="WDS1" s="289"/>
      <c r="WDT1" s="289"/>
      <c r="WDU1" s="289"/>
      <c r="WDV1" s="289"/>
      <c r="WDW1" s="289"/>
      <c r="WDX1" s="289"/>
      <c r="WDY1" s="289"/>
      <c r="WDZ1" s="289"/>
      <c r="WEA1" s="289"/>
      <c r="WEB1" s="289"/>
      <c r="WEC1" s="289"/>
      <c r="WED1" s="289"/>
      <c r="WEE1" s="289"/>
      <c r="WEF1" s="289"/>
      <c r="WEG1" s="289"/>
      <c r="WEH1" s="289"/>
      <c r="WEI1" s="289"/>
      <c r="WEJ1" s="289"/>
      <c r="WEK1" s="289"/>
      <c r="WEL1" s="289"/>
      <c r="WEM1" s="289"/>
      <c r="WEN1" s="289"/>
      <c r="WEO1" s="289"/>
      <c r="WEP1" s="289"/>
      <c r="WEQ1" s="289"/>
      <c r="WER1" s="289"/>
      <c r="WES1" s="289"/>
      <c r="WET1" s="289"/>
      <c r="WEU1" s="289"/>
      <c r="WEV1" s="289"/>
      <c r="WEW1" s="289"/>
      <c r="WEX1" s="289"/>
      <c r="WEY1" s="289"/>
      <c r="WEZ1" s="289"/>
      <c r="WFA1" s="289"/>
      <c r="WFB1" s="289"/>
      <c r="WFC1" s="289"/>
      <c r="WFD1" s="289"/>
      <c r="WFE1" s="289"/>
      <c r="WFF1" s="289"/>
      <c r="WFG1" s="289"/>
      <c r="WFH1" s="289"/>
      <c r="WFI1" s="289"/>
      <c r="WFJ1" s="289"/>
      <c r="WFK1" s="289"/>
      <c r="WFL1" s="289"/>
      <c r="WFM1" s="289"/>
      <c r="WFN1" s="289"/>
      <c r="WFO1" s="289"/>
      <c r="WFP1" s="289"/>
      <c r="WFQ1" s="289"/>
      <c r="WFR1" s="289"/>
      <c r="WFS1" s="289"/>
      <c r="WFT1" s="289"/>
      <c r="WFU1" s="289"/>
      <c r="WFV1" s="289"/>
      <c r="WFW1" s="289"/>
      <c r="WFX1" s="289"/>
      <c r="WFY1" s="289"/>
      <c r="WFZ1" s="289"/>
      <c r="WGA1" s="289"/>
      <c r="WGB1" s="289"/>
      <c r="WGC1" s="289"/>
      <c r="WGD1" s="289"/>
      <c r="WGE1" s="289"/>
      <c r="WGF1" s="289"/>
      <c r="WGG1" s="289"/>
      <c r="WGH1" s="289"/>
      <c r="WGI1" s="289"/>
      <c r="WGJ1" s="289"/>
      <c r="WGK1" s="289"/>
      <c r="WGL1" s="289"/>
      <c r="WGM1" s="289"/>
      <c r="WGN1" s="289"/>
      <c r="WGO1" s="289"/>
      <c r="WGP1" s="289"/>
      <c r="WGQ1" s="289"/>
      <c r="WGR1" s="289"/>
      <c r="WGS1" s="289"/>
      <c r="WGT1" s="289"/>
      <c r="WGU1" s="289"/>
      <c r="WGV1" s="289"/>
      <c r="WGW1" s="289"/>
      <c r="WGX1" s="289"/>
      <c r="WGY1" s="289"/>
      <c r="WGZ1" s="289"/>
      <c r="WHA1" s="289"/>
      <c r="WHB1" s="289"/>
      <c r="WHC1" s="289"/>
      <c r="WHD1" s="289"/>
      <c r="WHE1" s="289"/>
      <c r="WHF1" s="289"/>
      <c r="WHG1" s="289"/>
      <c r="WHH1" s="289"/>
      <c r="WHI1" s="289"/>
      <c r="WHJ1" s="289"/>
      <c r="WHK1" s="289"/>
      <c r="WHL1" s="289"/>
      <c r="WHM1" s="289"/>
      <c r="WHN1" s="289"/>
      <c r="WHO1" s="289"/>
      <c r="WHP1" s="289"/>
      <c r="WHQ1" s="289"/>
      <c r="WHR1" s="289"/>
      <c r="WHS1" s="289"/>
      <c r="WHT1" s="289"/>
      <c r="WHU1" s="289"/>
      <c r="WHV1" s="289"/>
      <c r="WHW1" s="289"/>
      <c r="WHX1" s="289"/>
      <c r="WHY1" s="289"/>
      <c r="WHZ1" s="289"/>
      <c r="WIA1" s="289"/>
      <c r="WIB1" s="289"/>
      <c r="WIC1" s="289"/>
      <c r="WID1" s="289"/>
      <c r="WIE1" s="289"/>
      <c r="WIF1" s="289"/>
      <c r="WIG1" s="289"/>
      <c r="WIH1" s="289"/>
      <c r="WII1" s="289"/>
      <c r="WIJ1" s="289"/>
      <c r="WIK1" s="289"/>
      <c r="WIL1" s="289"/>
      <c r="WIM1" s="289"/>
      <c r="WIN1" s="289"/>
      <c r="WIO1" s="289"/>
      <c r="WIP1" s="289"/>
      <c r="WIQ1" s="289"/>
      <c r="WIR1" s="289"/>
      <c r="WIS1" s="289"/>
      <c r="WIT1" s="289"/>
      <c r="WIU1" s="289"/>
      <c r="WIV1" s="289"/>
      <c r="WIW1" s="289"/>
      <c r="WIX1" s="289"/>
      <c r="WIY1" s="289"/>
      <c r="WIZ1" s="289"/>
      <c r="WJA1" s="289"/>
      <c r="WJB1" s="289"/>
      <c r="WJC1" s="289"/>
      <c r="WJD1" s="289"/>
      <c r="WJE1" s="289"/>
      <c r="WJF1" s="289"/>
      <c r="WJG1" s="289"/>
      <c r="WJH1" s="289"/>
      <c r="WJI1" s="289"/>
      <c r="WJJ1" s="289"/>
      <c r="WJK1" s="289"/>
      <c r="WJL1" s="289"/>
      <c r="WJM1" s="289"/>
      <c r="WJN1" s="289"/>
      <c r="WJO1" s="289"/>
      <c r="WJP1" s="289"/>
      <c r="WJQ1" s="289"/>
      <c r="WJR1" s="289"/>
      <c r="WJS1" s="289"/>
      <c r="WJT1" s="289"/>
      <c r="WJU1" s="289"/>
      <c r="WJV1" s="289"/>
      <c r="WJW1" s="289"/>
      <c r="WJX1" s="289"/>
      <c r="WJY1" s="289"/>
      <c r="WJZ1" s="289"/>
      <c r="WKA1" s="289"/>
      <c r="WKB1" s="289"/>
      <c r="WKC1" s="289"/>
      <c r="WKD1" s="289"/>
      <c r="WKE1" s="289"/>
      <c r="WKF1" s="289"/>
      <c r="WKG1" s="289"/>
      <c r="WKH1" s="289"/>
      <c r="WKI1" s="289"/>
      <c r="WKJ1" s="289"/>
      <c r="WKK1" s="289"/>
      <c r="WKL1" s="289"/>
      <c r="WKM1" s="289"/>
      <c r="WKN1" s="289"/>
      <c r="WKO1" s="289"/>
      <c r="WKP1" s="289"/>
      <c r="WKQ1" s="289"/>
      <c r="WKR1" s="289"/>
      <c r="WKS1" s="289"/>
      <c r="WKT1" s="289"/>
      <c r="WKU1" s="289"/>
      <c r="WKV1" s="289"/>
      <c r="WKW1" s="289"/>
      <c r="WKX1" s="289"/>
      <c r="WKY1" s="289"/>
      <c r="WKZ1" s="289"/>
      <c r="WLA1" s="289"/>
      <c r="WLB1" s="289"/>
      <c r="WLC1" s="289"/>
      <c r="WLD1" s="289"/>
      <c r="WLE1" s="289"/>
      <c r="WLF1" s="289"/>
      <c r="WLG1" s="289"/>
      <c r="WLH1" s="289"/>
      <c r="WLI1" s="289"/>
      <c r="WLJ1" s="289"/>
      <c r="WLK1" s="289"/>
      <c r="WLL1" s="289"/>
      <c r="WLM1" s="289"/>
      <c r="WLN1" s="289"/>
      <c r="WLO1" s="289"/>
      <c r="WLP1" s="289"/>
      <c r="WLQ1" s="289"/>
      <c r="WLR1" s="289"/>
      <c r="WLS1" s="289"/>
      <c r="WLT1" s="289"/>
      <c r="WLU1" s="289"/>
      <c r="WLV1" s="289"/>
      <c r="WLW1" s="289"/>
      <c r="WLX1" s="289"/>
      <c r="WLY1" s="289"/>
      <c r="WLZ1" s="289"/>
      <c r="WMA1" s="289"/>
      <c r="WMB1" s="289"/>
      <c r="WMC1" s="289"/>
      <c r="WMD1" s="289"/>
      <c r="WME1" s="289"/>
      <c r="WMF1" s="289"/>
      <c r="WMG1" s="289"/>
      <c r="WMH1" s="289"/>
      <c r="WMI1" s="289"/>
      <c r="WMJ1" s="289"/>
      <c r="WMK1" s="289"/>
      <c r="WML1" s="289"/>
      <c r="WMM1" s="289"/>
      <c r="WMN1" s="289"/>
      <c r="WMO1" s="289"/>
      <c r="WMP1" s="289"/>
      <c r="WMQ1" s="289"/>
      <c r="WMR1" s="289"/>
      <c r="WMS1" s="289"/>
      <c r="WMT1" s="289"/>
      <c r="WMU1" s="289"/>
      <c r="WMV1" s="289"/>
      <c r="WMW1" s="289"/>
      <c r="WMX1" s="289"/>
      <c r="WMY1" s="289"/>
      <c r="WMZ1" s="289"/>
      <c r="WNA1" s="289"/>
      <c r="WNB1" s="289"/>
      <c r="WNC1" s="289"/>
      <c r="WND1" s="289"/>
      <c r="WNE1" s="289"/>
      <c r="WNF1" s="289"/>
      <c r="WNG1" s="289"/>
      <c r="WNH1" s="289"/>
      <c r="WNI1" s="289"/>
      <c r="WNJ1" s="289"/>
      <c r="WNK1" s="289"/>
      <c r="WNL1" s="289"/>
      <c r="WNM1" s="289"/>
      <c r="WNN1" s="289"/>
      <c r="WNO1" s="289"/>
      <c r="WNP1" s="289"/>
      <c r="WNQ1" s="289"/>
      <c r="WNR1" s="289"/>
      <c r="WNS1" s="289"/>
      <c r="WNT1" s="289"/>
      <c r="WNU1" s="289"/>
      <c r="WNV1" s="289"/>
      <c r="WNW1" s="289"/>
      <c r="WNX1" s="289"/>
      <c r="WNY1" s="289"/>
      <c r="WNZ1" s="289"/>
      <c r="WOA1" s="289"/>
      <c r="WOB1" s="289"/>
      <c r="WOC1" s="289"/>
      <c r="WOD1" s="289"/>
      <c r="WOE1" s="289"/>
      <c r="WOF1" s="289"/>
      <c r="WOG1" s="289"/>
      <c r="WOH1" s="289"/>
      <c r="WOI1" s="289"/>
      <c r="WOJ1" s="289"/>
      <c r="WOK1" s="289"/>
      <c r="WOL1" s="289"/>
      <c r="WOM1" s="289"/>
      <c r="WON1" s="289"/>
      <c r="WOO1" s="289"/>
      <c r="WOP1" s="289"/>
      <c r="WOQ1" s="289"/>
      <c r="WOR1" s="289"/>
      <c r="WOS1" s="289"/>
      <c r="WOT1" s="289"/>
      <c r="WOU1" s="289"/>
      <c r="WOV1" s="289"/>
      <c r="WOW1" s="289"/>
      <c r="WOX1" s="289"/>
      <c r="WOY1" s="289"/>
      <c r="WOZ1" s="289"/>
      <c r="WPA1" s="289"/>
      <c r="WPB1" s="289"/>
      <c r="WPC1" s="289"/>
      <c r="WPD1" s="289"/>
      <c r="WPE1" s="289"/>
      <c r="WPF1" s="289"/>
      <c r="WPG1" s="289"/>
      <c r="WPH1" s="289"/>
      <c r="WPI1" s="289"/>
      <c r="WPJ1" s="289"/>
      <c r="WPK1" s="289"/>
      <c r="WPL1" s="289"/>
      <c r="WPM1" s="289"/>
      <c r="WPN1" s="289"/>
      <c r="WPO1" s="289"/>
      <c r="WPP1" s="289"/>
      <c r="WPQ1" s="289"/>
      <c r="WPR1" s="289"/>
      <c r="WPS1" s="289"/>
      <c r="WPT1" s="289"/>
      <c r="WPU1" s="289"/>
      <c r="WPV1" s="289"/>
      <c r="WPW1" s="289"/>
      <c r="WPX1" s="289"/>
      <c r="WPY1" s="289"/>
      <c r="WPZ1" s="289"/>
      <c r="WQA1" s="289"/>
      <c r="WQB1" s="289"/>
      <c r="WQC1" s="289"/>
      <c r="WQD1" s="289"/>
      <c r="WQE1" s="289"/>
      <c r="WQF1" s="289"/>
      <c r="WQG1" s="289"/>
      <c r="WQH1" s="289"/>
      <c r="WQI1" s="289"/>
      <c r="WQJ1" s="289"/>
      <c r="WQK1" s="289"/>
      <c r="WQL1" s="289"/>
      <c r="WQM1" s="289"/>
      <c r="WQN1" s="289"/>
      <c r="WQO1" s="289"/>
      <c r="WQP1" s="289"/>
      <c r="WQQ1" s="289"/>
      <c r="WQR1" s="289"/>
      <c r="WQS1" s="289"/>
      <c r="WQT1" s="289"/>
      <c r="WQU1" s="289"/>
      <c r="WQV1" s="289"/>
      <c r="WQW1" s="289"/>
      <c r="WQX1" s="289"/>
      <c r="WQY1" s="289"/>
      <c r="WQZ1" s="289"/>
      <c r="WRA1" s="289"/>
      <c r="WRB1" s="289"/>
      <c r="WRC1" s="289"/>
      <c r="WRD1" s="289"/>
      <c r="WRE1" s="289"/>
      <c r="WRF1" s="289"/>
      <c r="WRG1" s="289"/>
      <c r="WRH1" s="289"/>
      <c r="WRI1" s="289"/>
      <c r="WRJ1" s="289"/>
      <c r="WRK1" s="289"/>
      <c r="WRL1" s="289"/>
      <c r="WRM1" s="289"/>
      <c r="WRN1" s="289"/>
      <c r="WRO1" s="289"/>
      <c r="WRP1" s="289"/>
      <c r="WRQ1" s="289"/>
      <c r="WRR1" s="289"/>
      <c r="WRS1" s="289"/>
      <c r="WRT1" s="289"/>
      <c r="WRU1" s="289"/>
      <c r="WRV1" s="289"/>
      <c r="WRW1" s="289"/>
      <c r="WRX1" s="289"/>
      <c r="WRY1" s="289"/>
      <c r="WRZ1" s="289"/>
      <c r="WSA1" s="289"/>
      <c r="WSB1" s="289"/>
      <c r="WSC1" s="289"/>
      <c r="WSD1" s="289"/>
      <c r="WSE1" s="289"/>
      <c r="WSF1" s="289"/>
      <c r="WSG1" s="289"/>
      <c r="WSH1" s="289"/>
      <c r="WSI1" s="289"/>
      <c r="WSJ1" s="289"/>
      <c r="WSK1" s="289"/>
      <c r="WSL1" s="289"/>
      <c r="WSM1" s="289"/>
      <c r="WSN1" s="289"/>
      <c r="WSO1" s="289"/>
      <c r="WSP1" s="289"/>
      <c r="WSQ1" s="289"/>
      <c r="WSR1" s="289"/>
      <c r="WSS1" s="289"/>
      <c r="WST1" s="289"/>
      <c r="WSU1" s="289"/>
      <c r="WSV1" s="289"/>
      <c r="WSW1" s="289"/>
      <c r="WSX1" s="289"/>
      <c r="WSY1" s="289"/>
      <c r="WSZ1" s="289"/>
      <c r="WTA1" s="289"/>
      <c r="WTB1" s="289"/>
      <c r="WTC1" s="289"/>
      <c r="WTD1" s="289"/>
      <c r="WTE1" s="289"/>
      <c r="WTF1" s="289"/>
      <c r="WTG1" s="289"/>
      <c r="WTH1" s="289"/>
      <c r="WTI1" s="289"/>
      <c r="WTJ1" s="289"/>
      <c r="WTK1" s="289"/>
      <c r="WTL1" s="289"/>
      <c r="WTM1" s="289"/>
      <c r="WTN1" s="289"/>
      <c r="WTO1" s="289"/>
      <c r="WTP1" s="289"/>
      <c r="WTQ1" s="289"/>
      <c r="WTR1" s="289"/>
      <c r="WTS1" s="289"/>
      <c r="WTT1" s="289"/>
      <c r="WTU1" s="289"/>
      <c r="WTV1" s="289"/>
      <c r="WTW1" s="289"/>
      <c r="WTX1" s="289"/>
      <c r="WTY1" s="289"/>
      <c r="WTZ1" s="289"/>
      <c r="WUA1" s="289"/>
      <c r="WUB1" s="289"/>
      <c r="WUC1" s="289"/>
      <c r="WUD1" s="289"/>
      <c r="WUE1" s="289"/>
      <c r="WUF1" s="289"/>
      <c r="WUG1" s="289"/>
      <c r="WUH1" s="289"/>
      <c r="WUI1" s="289"/>
      <c r="WUJ1" s="289"/>
      <c r="WUK1" s="289"/>
      <c r="WUL1" s="289"/>
      <c r="WUM1" s="289"/>
      <c r="WUN1" s="289"/>
      <c r="WUO1" s="289"/>
      <c r="WUP1" s="289"/>
      <c r="WUQ1" s="289"/>
      <c r="WUR1" s="289"/>
      <c r="WUS1" s="289"/>
      <c r="WUT1" s="289"/>
      <c r="WUU1" s="289"/>
      <c r="WUV1" s="289"/>
      <c r="WUW1" s="289"/>
      <c r="WUX1" s="289"/>
      <c r="WUY1" s="289"/>
      <c r="WUZ1" s="289"/>
      <c r="WVA1" s="289"/>
      <c r="WVB1" s="289"/>
      <c r="WVC1" s="289"/>
      <c r="WVD1" s="289"/>
      <c r="WVE1" s="289"/>
      <c r="WVF1" s="289"/>
      <c r="WVG1" s="289"/>
      <c r="WVH1" s="289"/>
      <c r="WVI1" s="289"/>
      <c r="WVJ1" s="289"/>
      <c r="WVK1" s="289"/>
      <c r="WVL1" s="289"/>
      <c r="WVM1" s="289"/>
      <c r="WVN1" s="289"/>
      <c r="WVO1" s="289"/>
      <c r="WVP1" s="289"/>
      <c r="WVQ1" s="289"/>
      <c r="WVR1" s="289"/>
      <c r="WVS1" s="289"/>
      <c r="WVT1" s="289"/>
      <c r="WVU1" s="289"/>
      <c r="WVV1" s="289"/>
      <c r="WVW1" s="289"/>
      <c r="WVX1" s="289"/>
      <c r="WVY1" s="289"/>
      <c r="WVZ1" s="289"/>
      <c r="WWA1" s="289"/>
      <c r="WWB1" s="289"/>
      <c r="WWC1" s="289"/>
      <c r="WWD1" s="289"/>
      <c r="WWE1" s="289"/>
      <c r="WWF1" s="289"/>
      <c r="WWG1" s="289"/>
      <c r="WWH1" s="289"/>
      <c r="WWI1" s="289"/>
      <c r="WWJ1" s="289"/>
      <c r="WWK1" s="289"/>
      <c r="WWL1" s="289"/>
      <c r="WWM1" s="289"/>
      <c r="WWN1" s="289"/>
      <c r="WWO1" s="289"/>
      <c r="WWP1" s="289"/>
      <c r="WWQ1" s="289"/>
      <c r="WWR1" s="289"/>
      <c r="WWS1" s="289"/>
      <c r="WWT1" s="289"/>
      <c r="WWU1" s="289"/>
      <c r="WWV1" s="289"/>
      <c r="WWW1" s="289"/>
      <c r="WWX1" s="289"/>
      <c r="WWY1" s="289"/>
      <c r="WWZ1" s="289"/>
      <c r="WXA1" s="289"/>
      <c r="WXB1" s="289"/>
      <c r="WXC1" s="289"/>
      <c r="WXD1" s="289"/>
      <c r="WXE1" s="289"/>
      <c r="WXF1" s="289"/>
      <c r="WXG1" s="289"/>
      <c r="WXH1" s="289"/>
      <c r="WXI1" s="289"/>
      <c r="WXJ1" s="289"/>
      <c r="WXK1" s="289"/>
      <c r="WXL1" s="289"/>
      <c r="WXM1" s="289"/>
      <c r="WXN1" s="289"/>
      <c r="WXO1" s="289"/>
      <c r="WXP1" s="289"/>
      <c r="WXQ1" s="289"/>
      <c r="WXR1" s="289"/>
      <c r="WXS1" s="289"/>
      <c r="WXT1" s="289"/>
      <c r="WXU1" s="289"/>
      <c r="WXV1" s="289"/>
      <c r="WXW1" s="289"/>
      <c r="WXX1" s="289"/>
      <c r="WXY1" s="289"/>
      <c r="WXZ1" s="289"/>
      <c r="WYA1" s="289"/>
      <c r="WYB1" s="289"/>
      <c r="WYC1" s="289"/>
      <c r="WYD1" s="289"/>
      <c r="WYE1" s="289"/>
      <c r="WYF1" s="289"/>
      <c r="WYG1" s="289"/>
      <c r="WYH1" s="289"/>
      <c r="WYI1" s="289"/>
      <c r="WYJ1" s="289"/>
      <c r="WYK1" s="289"/>
      <c r="WYL1" s="289"/>
      <c r="WYM1" s="289"/>
      <c r="WYN1" s="289"/>
      <c r="WYO1" s="289"/>
      <c r="WYP1" s="289"/>
      <c r="WYQ1" s="289"/>
      <c r="WYR1" s="289"/>
      <c r="WYS1" s="289"/>
      <c r="WYT1" s="289"/>
      <c r="WYU1" s="289"/>
      <c r="WYV1" s="289"/>
      <c r="WYW1" s="289"/>
      <c r="WYX1" s="289"/>
      <c r="WYY1" s="289"/>
      <c r="WYZ1" s="289"/>
      <c r="WZA1" s="289"/>
      <c r="WZB1" s="289"/>
      <c r="WZC1" s="289"/>
      <c r="WZD1" s="289"/>
      <c r="WZE1" s="289"/>
      <c r="WZF1" s="289"/>
      <c r="WZG1" s="289"/>
      <c r="WZH1" s="289"/>
      <c r="WZI1" s="289"/>
      <c r="WZJ1" s="289"/>
      <c r="WZK1" s="289"/>
      <c r="WZL1" s="289"/>
      <c r="WZM1" s="289"/>
      <c r="WZN1" s="289"/>
      <c r="WZO1" s="289"/>
      <c r="WZP1" s="289"/>
      <c r="WZQ1" s="289"/>
      <c r="WZR1" s="289"/>
      <c r="WZS1" s="289"/>
      <c r="WZT1" s="289"/>
      <c r="WZU1" s="289"/>
      <c r="WZV1" s="289"/>
      <c r="WZW1" s="289"/>
      <c r="WZX1" s="289"/>
      <c r="WZY1" s="289"/>
      <c r="WZZ1" s="289"/>
      <c r="XAA1" s="289"/>
      <c r="XAB1" s="289"/>
      <c r="XAC1" s="289"/>
      <c r="XAD1" s="289"/>
      <c r="XAE1" s="289"/>
      <c r="XAF1" s="289"/>
      <c r="XAG1" s="289"/>
      <c r="XAH1" s="289"/>
      <c r="XAI1" s="289"/>
      <c r="XAJ1" s="289"/>
      <c r="XAK1" s="289"/>
      <c r="XAL1" s="289"/>
      <c r="XAM1" s="289"/>
      <c r="XAN1" s="289"/>
      <c r="XAO1" s="289"/>
      <c r="XAP1" s="289"/>
      <c r="XAQ1" s="289"/>
      <c r="XAR1" s="289"/>
      <c r="XAS1" s="289"/>
      <c r="XAT1" s="289"/>
      <c r="XAU1" s="289"/>
      <c r="XAV1" s="289"/>
      <c r="XAW1" s="289"/>
      <c r="XAX1" s="289"/>
      <c r="XAY1" s="289"/>
      <c r="XAZ1" s="289"/>
      <c r="XBA1" s="289"/>
      <c r="XBB1" s="289"/>
      <c r="XBC1" s="289"/>
      <c r="XBD1" s="289"/>
      <c r="XBE1" s="289"/>
      <c r="XBF1" s="289"/>
      <c r="XBG1" s="289"/>
      <c r="XBH1" s="289"/>
      <c r="XBI1" s="289"/>
      <c r="XBJ1" s="289"/>
      <c r="XBK1" s="289"/>
      <c r="XBL1" s="289"/>
      <c r="XBM1" s="289"/>
      <c r="XBN1" s="289"/>
      <c r="XBO1" s="289"/>
      <c r="XBP1" s="289"/>
      <c r="XBQ1" s="289"/>
      <c r="XBR1" s="289"/>
      <c r="XBS1" s="289"/>
      <c r="XBT1" s="289"/>
      <c r="XBU1" s="289"/>
      <c r="XBV1" s="289"/>
      <c r="XBW1" s="289"/>
      <c r="XBX1" s="289"/>
      <c r="XBY1" s="289"/>
      <c r="XBZ1" s="289"/>
      <c r="XCA1" s="289"/>
      <c r="XCB1" s="289"/>
      <c r="XCC1" s="289"/>
      <c r="XCD1" s="289"/>
      <c r="XCE1" s="289"/>
      <c r="XCF1" s="289"/>
      <c r="XCG1" s="289"/>
      <c r="XCH1" s="289"/>
      <c r="XCI1" s="289"/>
      <c r="XCJ1" s="289"/>
      <c r="XCK1" s="289"/>
      <c r="XCL1" s="289"/>
      <c r="XCM1" s="289"/>
      <c r="XCN1" s="289"/>
      <c r="XCO1" s="289"/>
      <c r="XCP1" s="289"/>
      <c r="XCQ1" s="289"/>
      <c r="XCR1" s="289"/>
      <c r="XCS1" s="289"/>
      <c r="XCT1" s="289"/>
      <c r="XCU1" s="289"/>
      <c r="XCV1" s="289"/>
      <c r="XCW1" s="289"/>
      <c r="XCX1" s="289"/>
      <c r="XCY1" s="289"/>
      <c r="XCZ1" s="289"/>
      <c r="XDA1" s="289"/>
      <c r="XDB1" s="289"/>
      <c r="XDC1" s="289"/>
      <c r="XDD1" s="289"/>
      <c r="XDE1" s="289"/>
      <c r="XDF1" s="289"/>
      <c r="XDG1" s="289"/>
      <c r="XDH1" s="289"/>
      <c r="XDI1" s="289"/>
      <c r="XDJ1" s="289"/>
      <c r="XDK1" s="289"/>
      <c r="XDL1" s="289"/>
      <c r="XDM1" s="289"/>
      <c r="XDN1" s="289"/>
      <c r="XDO1" s="289"/>
      <c r="XDP1" s="289"/>
      <c r="XDQ1" s="289"/>
      <c r="XDR1" s="289"/>
      <c r="XDS1" s="289"/>
      <c r="XDT1" s="289"/>
      <c r="XDU1" s="289"/>
      <c r="XDV1" s="289"/>
      <c r="XDW1" s="289"/>
      <c r="XDX1" s="289"/>
      <c r="XDY1" s="289"/>
      <c r="XDZ1" s="289"/>
      <c r="XEA1" s="289"/>
      <c r="XEB1" s="289"/>
      <c r="XEC1" s="289"/>
      <c r="XED1" s="289"/>
      <c r="XEE1" s="289"/>
      <c r="XEF1" s="289"/>
      <c r="XEG1" s="289"/>
      <c r="XEH1" s="289"/>
      <c r="XEI1" s="289"/>
      <c r="XEJ1" s="289"/>
      <c r="XEK1" s="289"/>
      <c r="XEL1" s="289"/>
      <c r="XEM1" s="289"/>
      <c r="XEN1" s="289"/>
      <c r="XEO1" s="289"/>
      <c r="XEP1" s="289"/>
      <c r="XEQ1" s="289"/>
      <c r="XER1" s="289"/>
      <c r="XES1" s="289"/>
      <c r="XET1" s="289"/>
      <c r="XEU1" s="289"/>
      <c r="XEV1" s="289"/>
      <c r="XEW1" s="289"/>
      <c r="XEX1" s="289"/>
      <c r="XEY1" s="289"/>
      <c r="XEZ1" s="289"/>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216</v>
      </c>
      <c r="G3" s="303"/>
      <c r="H3" s="306"/>
      <c r="I3" s="307"/>
      <c r="J3" s="307"/>
      <c r="K3" s="307"/>
      <c r="L3" s="307"/>
      <c r="M3" s="307"/>
      <c r="N3" s="307"/>
      <c r="O3" s="307"/>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16.5" customHeight="1" x14ac:dyDescent="0.3">
      <c r="A4" s="303"/>
      <c r="B4" s="308" t="s">
        <v>30</v>
      </c>
      <c r="C4" s="308" t="s">
        <v>8</v>
      </c>
      <c r="D4" s="308" t="s">
        <v>135</v>
      </c>
      <c r="E4" s="308" t="s">
        <v>137</v>
      </c>
      <c r="F4" s="309" t="s">
        <v>21</v>
      </c>
      <c r="G4" s="303"/>
      <c r="H4" s="306"/>
      <c r="I4" s="307"/>
      <c r="J4" s="307"/>
      <c r="K4" s="307"/>
      <c r="L4" s="307"/>
      <c r="M4" s="307"/>
      <c r="N4" s="307"/>
      <c r="O4" s="307"/>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ht="16.5" customHeight="1" x14ac:dyDescent="0.3">
      <c r="A5" s="296"/>
      <c r="B5" s="93"/>
      <c r="C5" s="94"/>
      <c r="D5" s="94"/>
      <c r="E5" s="93"/>
      <c r="F5" s="93"/>
      <c r="G5" s="296"/>
      <c r="H5" s="306"/>
      <c r="I5" s="301"/>
      <c r="J5" s="301"/>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6"/>
      <c r="FV5" s="296"/>
      <c r="FW5" s="296"/>
      <c r="FX5" s="296"/>
      <c r="FY5" s="296"/>
      <c r="FZ5" s="296"/>
      <c r="GA5" s="296"/>
      <c r="GB5" s="296"/>
      <c r="GC5" s="296"/>
      <c r="GD5" s="296"/>
      <c r="GE5" s="296"/>
      <c r="GF5" s="296"/>
      <c r="GG5" s="296"/>
      <c r="GH5" s="296"/>
      <c r="GI5" s="296"/>
      <c r="GJ5" s="296"/>
      <c r="GK5" s="296"/>
      <c r="GL5" s="296"/>
      <c r="GM5" s="296"/>
      <c r="GN5" s="296"/>
      <c r="GO5" s="296"/>
      <c r="GP5" s="296"/>
      <c r="GQ5" s="296"/>
      <c r="GR5" s="296"/>
      <c r="GS5" s="296"/>
      <c r="GT5" s="296"/>
      <c r="GU5" s="296"/>
      <c r="GV5" s="296"/>
      <c r="GW5" s="296"/>
      <c r="GX5" s="296"/>
      <c r="GY5" s="296"/>
      <c r="GZ5" s="296"/>
      <c r="HA5" s="296"/>
      <c r="HB5" s="296"/>
      <c r="HC5" s="296"/>
      <c r="HD5" s="296"/>
      <c r="HE5" s="296"/>
      <c r="HF5" s="296"/>
      <c r="HG5" s="296"/>
      <c r="HH5" s="296"/>
      <c r="HI5" s="296"/>
      <c r="HJ5" s="296"/>
      <c r="HK5" s="296"/>
      <c r="HL5" s="296"/>
      <c r="HM5" s="296"/>
      <c r="HN5" s="296"/>
      <c r="HO5" s="296"/>
      <c r="HP5" s="296"/>
      <c r="HQ5" s="296"/>
      <c r="HR5" s="296"/>
      <c r="HS5" s="296"/>
      <c r="HT5" s="296"/>
      <c r="HU5" s="296"/>
      <c r="HV5" s="296"/>
      <c r="HW5" s="296"/>
      <c r="HX5" s="296"/>
      <c r="HY5" s="296"/>
      <c r="HZ5" s="296"/>
      <c r="IA5" s="296"/>
      <c r="IB5" s="296"/>
      <c r="IC5" s="296"/>
      <c r="ID5" s="296"/>
      <c r="IE5" s="296"/>
      <c r="IF5" s="296"/>
      <c r="IG5" s="296"/>
      <c r="IH5" s="296"/>
      <c r="II5" s="296"/>
      <c r="IJ5" s="296"/>
      <c r="IK5" s="296"/>
      <c r="IL5" s="296"/>
      <c r="IM5" s="296"/>
      <c r="IN5" s="296"/>
      <c r="IO5" s="296"/>
      <c r="IP5" s="296"/>
      <c r="IQ5" s="296"/>
      <c r="IR5" s="296"/>
      <c r="IS5" s="296"/>
      <c r="IT5" s="296"/>
      <c r="IU5" s="296"/>
      <c r="IV5" s="296"/>
      <c r="IW5" s="296"/>
      <c r="IX5" s="296"/>
      <c r="IY5" s="296"/>
      <c r="IZ5" s="296"/>
      <c r="JA5" s="296"/>
      <c r="JB5" s="296"/>
      <c r="JC5" s="296"/>
      <c r="JD5" s="296"/>
      <c r="JE5" s="296"/>
      <c r="JF5" s="296"/>
      <c r="JG5" s="296"/>
      <c r="JH5" s="296"/>
      <c r="JI5" s="296"/>
      <c r="JJ5" s="296"/>
      <c r="JK5" s="296"/>
      <c r="JL5" s="296"/>
      <c r="JM5" s="296"/>
      <c r="JN5" s="296"/>
      <c r="JO5" s="296"/>
      <c r="JP5" s="296"/>
      <c r="JQ5" s="296"/>
      <c r="JR5" s="296"/>
      <c r="JS5" s="296"/>
      <c r="JT5" s="296"/>
      <c r="JU5" s="296"/>
      <c r="JV5" s="296"/>
      <c r="JW5" s="296"/>
      <c r="JX5" s="296"/>
      <c r="JY5" s="296"/>
      <c r="JZ5" s="296"/>
      <c r="KA5" s="296"/>
      <c r="KB5" s="296"/>
      <c r="KC5" s="296"/>
      <c r="KD5" s="296"/>
      <c r="KE5" s="296"/>
      <c r="KF5" s="296"/>
      <c r="KG5" s="296"/>
      <c r="KH5" s="296"/>
      <c r="KI5" s="296"/>
      <c r="KJ5" s="296"/>
      <c r="KK5" s="296"/>
      <c r="KL5" s="296"/>
      <c r="KM5" s="296"/>
      <c r="KN5" s="296"/>
      <c r="KO5" s="296"/>
      <c r="KP5" s="296"/>
      <c r="KQ5" s="296"/>
      <c r="KR5" s="296"/>
      <c r="KS5" s="296"/>
      <c r="KT5" s="296"/>
      <c r="KU5" s="296"/>
      <c r="KV5" s="296"/>
      <c r="KW5" s="296"/>
      <c r="KX5" s="296"/>
      <c r="KY5" s="296"/>
      <c r="KZ5" s="296"/>
      <c r="LA5" s="296"/>
      <c r="LB5" s="296"/>
      <c r="LC5" s="296"/>
      <c r="LD5" s="296"/>
      <c r="LE5" s="296"/>
      <c r="LF5" s="296"/>
      <c r="LG5" s="296"/>
      <c r="LH5" s="296"/>
      <c r="LI5" s="296"/>
      <c r="LJ5" s="296"/>
      <c r="LK5" s="296"/>
      <c r="LL5" s="296"/>
      <c r="LM5" s="296"/>
      <c r="LN5" s="296"/>
      <c r="LO5" s="296"/>
      <c r="LP5" s="296"/>
      <c r="LQ5" s="296"/>
      <c r="LR5" s="296"/>
      <c r="LS5" s="296"/>
      <c r="LT5" s="296"/>
      <c r="LU5" s="296"/>
      <c r="LV5" s="296"/>
      <c r="LW5" s="296"/>
      <c r="LX5" s="296"/>
      <c r="LY5" s="296"/>
      <c r="LZ5" s="296"/>
      <c r="MA5" s="296"/>
      <c r="MB5" s="296"/>
      <c r="MC5" s="296"/>
      <c r="MD5" s="296"/>
      <c r="ME5" s="296"/>
      <c r="MF5" s="296"/>
      <c r="MG5" s="296"/>
      <c r="MH5" s="296"/>
      <c r="MI5" s="296"/>
      <c r="MJ5" s="296"/>
      <c r="MK5" s="296"/>
      <c r="ML5" s="296"/>
      <c r="MM5" s="296"/>
      <c r="MN5" s="296"/>
      <c r="MO5" s="296"/>
      <c r="MP5" s="296"/>
      <c r="MQ5" s="296"/>
      <c r="MR5" s="296"/>
      <c r="MS5" s="296"/>
      <c r="MT5" s="296"/>
      <c r="MU5" s="296"/>
      <c r="MV5" s="296"/>
      <c r="MW5" s="296"/>
      <c r="MX5" s="296"/>
      <c r="MY5" s="296"/>
      <c r="MZ5" s="296"/>
      <c r="NA5" s="296"/>
      <c r="NB5" s="296"/>
      <c r="NC5" s="296"/>
      <c r="ND5" s="296"/>
      <c r="NE5" s="296"/>
      <c r="NF5" s="296"/>
      <c r="NG5" s="296"/>
      <c r="NH5" s="296"/>
      <c r="NI5" s="296"/>
      <c r="NJ5" s="296"/>
      <c r="NK5" s="296"/>
      <c r="NL5" s="296"/>
      <c r="NM5" s="296"/>
      <c r="NN5" s="296"/>
      <c r="NO5" s="296"/>
      <c r="NP5" s="296"/>
      <c r="NQ5" s="296"/>
      <c r="NR5" s="296"/>
      <c r="NS5" s="296"/>
      <c r="NT5" s="296"/>
      <c r="NU5" s="296"/>
      <c r="NV5" s="296"/>
      <c r="NW5" s="296"/>
      <c r="NX5" s="296"/>
      <c r="NY5" s="296"/>
      <c r="NZ5" s="296"/>
      <c r="OA5" s="296"/>
      <c r="OB5" s="296"/>
      <c r="OC5" s="296"/>
      <c r="OD5" s="296"/>
      <c r="OE5" s="296"/>
      <c r="OF5" s="296"/>
      <c r="OG5" s="296"/>
      <c r="OH5" s="296"/>
      <c r="OI5" s="296"/>
      <c r="OJ5" s="296"/>
      <c r="OK5" s="296"/>
      <c r="OL5" s="296"/>
      <c r="OM5" s="296"/>
      <c r="ON5" s="296"/>
      <c r="OO5" s="296"/>
      <c r="OP5" s="296"/>
      <c r="OQ5" s="296"/>
      <c r="OR5" s="296"/>
      <c r="OS5" s="296"/>
      <c r="OT5" s="296"/>
      <c r="OU5" s="296"/>
      <c r="OV5" s="296"/>
      <c r="OW5" s="296"/>
      <c r="OX5" s="296"/>
      <c r="OY5" s="296"/>
      <c r="OZ5" s="296"/>
      <c r="PA5" s="296"/>
      <c r="PB5" s="296"/>
      <c r="PC5" s="296"/>
      <c r="PD5" s="296"/>
      <c r="PE5" s="296"/>
      <c r="PF5" s="296"/>
      <c r="PG5" s="296"/>
      <c r="PH5" s="296"/>
      <c r="PI5" s="296"/>
      <c r="PJ5" s="296"/>
      <c r="PK5" s="296"/>
      <c r="PL5" s="296"/>
      <c r="PM5" s="296"/>
      <c r="PN5" s="296"/>
      <c r="PO5" s="296"/>
      <c r="PP5" s="296"/>
      <c r="PQ5" s="296"/>
      <c r="PR5" s="296"/>
      <c r="PS5" s="296"/>
      <c r="PT5" s="296"/>
      <c r="PU5" s="296"/>
      <c r="PV5" s="296"/>
      <c r="PW5" s="296"/>
      <c r="PX5" s="296"/>
      <c r="PY5" s="296"/>
      <c r="PZ5" s="296"/>
      <c r="QA5" s="296"/>
      <c r="QB5" s="296"/>
      <c r="QC5" s="296"/>
      <c r="QD5" s="296"/>
      <c r="QE5" s="296"/>
      <c r="QF5" s="296"/>
      <c r="QG5" s="296"/>
      <c r="QH5" s="296"/>
      <c r="QI5" s="296"/>
      <c r="QJ5" s="296"/>
      <c r="QK5" s="296"/>
      <c r="QL5" s="296"/>
      <c r="QM5" s="296"/>
      <c r="QN5" s="296"/>
      <c r="QO5" s="296"/>
      <c r="QP5" s="296"/>
      <c r="QQ5" s="296"/>
      <c r="QR5" s="296"/>
      <c r="QS5" s="296"/>
      <c r="QT5" s="296"/>
      <c r="QU5" s="296"/>
      <c r="QV5" s="296"/>
      <c r="QW5" s="296"/>
      <c r="QX5" s="296"/>
      <c r="QY5" s="296"/>
      <c r="QZ5" s="296"/>
      <c r="RA5" s="296"/>
      <c r="RB5" s="296"/>
      <c r="RC5" s="296"/>
      <c r="RD5" s="296"/>
      <c r="RE5" s="296"/>
      <c r="RF5" s="296"/>
      <c r="RG5" s="296"/>
      <c r="RH5" s="296"/>
      <c r="RI5" s="296"/>
      <c r="RJ5" s="296"/>
      <c r="RK5" s="296"/>
      <c r="RL5" s="296"/>
      <c r="RM5" s="296"/>
      <c r="RN5" s="296"/>
      <c r="RO5" s="296"/>
      <c r="RP5" s="296"/>
      <c r="RQ5" s="296"/>
      <c r="RR5" s="296"/>
      <c r="RS5" s="296"/>
      <c r="RT5" s="296"/>
      <c r="RU5" s="296"/>
      <c r="RV5" s="296"/>
      <c r="RW5" s="296"/>
      <c r="RX5" s="296"/>
      <c r="RY5" s="296"/>
      <c r="RZ5" s="296"/>
      <c r="SA5" s="296"/>
      <c r="SB5" s="296"/>
      <c r="SC5" s="296"/>
      <c r="SD5" s="296"/>
      <c r="SE5" s="296"/>
      <c r="SF5" s="296"/>
      <c r="SG5" s="296"/>
      <c r="SH5" s="296"/>
      <c r="SI5" s="296"/>
      <c r="SJ5" s="296"/>
      <c r="SK5" s="296"/>
      <c r="SL5" s="296"/>
      <c r="SM5" s="296"/>
      <c r="SN5" s="296"/>
      <c r="SO5" s="296"/>
      <c r="SP5" s="296"/>
      <c r="SQ5" s="296"/>
      <c r="SR5" s="296"/>
      <c r="SS5" s="296"/>
      <c r="ST5" s="296"/>
      <c r="SU5" s="296"/>
      <c r="SV5" s="296"/>
      <c r="SW5" s="296"/>
      <c r="SX5" s="296"/>
      <c r="SY5" s="296"/>
      <c r="SZ5" s="296"/>
      <c r="TA5" s="296"/>
      <c r="TB5" s="296"/>
      <c r="TC5" s="296"/>
      <c r="TD5" s="296"/>
      <c r="TE5" s="296"/>
      <c r="TF5" s="296"/>
      <c r="TG5" s="296"/>
      <c r="TH5" s="296"/>
      <c r="TI5" s="296"/>
      <c r="TJ5" s="296"/>
      <c r="TK5" s="296"/>
      <c r="TL5" s="296"/>
      <c r="TM5" s="296"/>
      <c r="TN5" s="296"/>
      <c r="TO5" s="296"/>
      <c r="TP5" s="296"/>
      <c r="TQ5" s="296"/>
      <c r="TR5" s="296"/>
      <c r="TS5" s="296"/>
      <c r="TT5" s="296"/>
      <c r="TU5" s="296"/>
      <c r="TV5" s="296"/>
      <c r="TW5" s="296"/>
      <c r="TX5" s="296"/>
      <c r="TY5" s="296"/>
      <c r="TZ5" s="296"/>
      <c r="UA5" s="296"/>
      <c r="UB5" s="296"/>
      <c r="UC5" s="296"/>
      <c r="UD5" s="296"/>
      <c r="UE5" s="296"/>
      <c r="UF5" s="296"/>
      <c r="UG5" s="296"/>
      <c r="UH5" s="296"/>
      <c r="UI5" s="296"/>
      <c r="UJ5" s="296"/>
      <c r="UK5" s="296"/>
      <c r="UL5" s="296"/>
      <c r="UM5" s="296"/>
      <c r="UN5" s="296"/>
      <c r="UO5" s="296"/>
      <c r="UP5" s="296"/>
      <c r="UQ5" s="296"/>
      <c r="UR5" s="296"/>
      <c r="US5" s="296"/>
      <c r="UT5" s="296"/>
      <c r="UU5" s="296"/>
      <c r="UV5" s="296"/>
      <c r="UW5" s="296"/>
      <c r="UX5" s="296"/>
      <c r="UY5" s="296"/>
      <c r="UZ5" s="296"/>
      <c r="VA5" s="296"/>
      <c r="VB5" s="296"/>
      <c r="VC5" s="296"/>
      <c r="VD5" s="296"/>
      <c r="VE5" s="296"/>
      <c r="VF5" s="296"/>
      <c r="VG5" s="296"/>
      <c r="VH5" s="296"/>
      <c r="VI5" s="296"/>
      <c r="VJ5" s="296"/>
      <c r="VK5" s="296"/>
      <c r="VL5" s="296"/>
      <c r="VM5" s="296"/>
      <c r="VN5" s="296"/>
      <c r="VO5" s="296"/>
      <c r="VP5" s="296"/>
      <c r="VQ5" s="296"/>
      <c r="VR5" s="296"/>
      <c r="VS5" s="296"/>
      <c r="VT5" s="296"/>
      <c r="VU5" s="296"/>
      <c r="VV5" s="296"/>
      <c r="VW5" s="296"/>
      <c r="VX5" s="296"/>
      <c r="VY5" s="296"/>
      <c r="VZ5" s="296"/>
      <c r="WA5" s="296"/>
      <c r="WB5" s="296"/>
      <c r="WC5" s="296"/>
      <c r="WD5" s="296"/>
      <c r="WE5" s="296"/>
      <c r="WF5" s="296"/>
      <c r="WG5" s="296"/>
      <c r="WH5" s="296"/>
      <c r="WI5" s="296"/>
      <c r="WJ5" s="296"/>
      <c r="WK5" s="296"/>
      <c r="WL5" s="296"/>
      <c r="WM5" s="296"/>
      <c r="WN5" s="296"/>
      <c r="WO5" s="296"/>
      <c r="WP5" s="296"/>
      <c r="WQ5" s="296"/>
      <c r="WR5" s="296"/>
      <c r="WS5" s="296"/>
      <c r="WT5" s="296"/>
      <c r="WU5" s="296"/>
      <c r="WV5" s="296"/>
      <c r="WW5" s="296"/>
      <c r="WX5" s="296"/>
      <c r="WY5" s="296"/>
      <c r="WZ5" s="296"/>
      <c r="XA5" s="296"/>
      <c r="XB5" s="296"/>
      <c r="XC5" s="296"/>
      <c r="XD5" s="296"/>
      <c r="XE5" s="296"/>
      <c r="XF5" s="296"/>
      <c r="XG5" s="296"/>
      <c r="XH5" s="296"/>
      <c r="XI5" s="296"/>
      <c r="XJ5" s="296"/>
      <c r="XK5" s="296"/>
      <c r="XL5" s="296"/>
      <c r="XM5" s="296"/>
      <c r="XN5" s="296"/>
      <c r="XO5" s="296"/>
      <c r="XP5" s="296"/>
      <c r="XQ5" s="296"/>
      <c r="XR5" s="296"/>
      <c r="XS5" s="296"/>
      <c r="XT5" s="296"/>
      <c r="XU5" s="296"/>
      <c r="XV5" s="296"/>
      <c r="XW5" s="296"/>
      <c r="XX5" s="296"/>
      <c r="XY5" s="296"/>
      <c r="XZ5" s="296"/>
      <c r="YA5" s="296"/>
      <c r="YB5" s="296"/>
      <c r="YC5" s="296"/>
      <c r="YD5" s="296"/>
      <c r="YE5" s="296"/>
      <c r="YF5" s="296"/>
      <c r="YG5" s="296"/>
      <c r="YH5" s="296"/>
      <c r="YI5" s="296"/>
      <c r="YJ5" s="296"/>
      <c r="YK5" s="296"/>
      <c r="YL5" s="296"/>
      <c r="YM5" s="296"/>
      <c r="YN5" s="296"/>
      <c r="YO5" s="296"/>
      <c r="YP5" s="296"/>
      <c r="YQ5" s="296"/>
      <c r="YR5" s="296"/>
      <c r="YS5" s="296"/>
      <c r="YT5" s="296"/>
      <c r="YU5" s="296"/>
      <c r="YV5" s="296"/>
      <c r="YW5" s="296"/>
      <c r="YX5" s="296"/>
      <c r="YY5" s="296"/>
      <c r="YZ5" s="296"/>
      <c r="ZA5" s="296"/>
      <c r="ZB5" s="296"/>
      <c r="ZC5" s="296"/>
      <c r="ZD5" s="296"/>
      <c r="ZE5" s="296"/>
      <c r="ZF5" s="296"/>
      <c r="ZG5" s="296"/>
      <c r="ZH5" s="296"/>
      <c r="ZI5" s="296"/>
      <c r="ZJ5" s="296"/>
      <c r="ZK5" s="296"/>
      <c r="ZL5" s="296"/>
      <c r="ZM5" s="296"/>
      <c r="ZN5" s="296"/>
      <c r="ZO5" s="296"/>
      <c r="ZP5" s="296"/>
      <c r="ZQ5" s="296"/>
      <c r="ZR5" s="296"/>
      <c r="ZS5" s="296"/>
      <c r="ZT5" s="296"/>
      <c r="ZU5" s="296"/>
      <c r="ZV5" s="296"/>
      <c r="ZW5" s="296"/>
      <c r="ZX5" s="296"/>
      <c r="ZY5" s="296"/>
      <c r="ZZ5" s="296"/>
      <c r="AAA5" s="296"/>
      <c r="AAB5" s="296"/>
      <c r="AAC5" s="296"/>
      <c r="AAD5" s="296"/>
      <c r="AAE5" s="296"/>
      <c r="AAF5" s="296"/>
      <c r="AAG5" s="296"/>
      <c r="AAH5" s="296"/>
      <c r="AAI5" s="296"/>
      <c r="AAJ5" s="296"/>
      <c r="AAK5" s="296"/>
      <c r="AAL5" s="296"/>
      <c r="AAM5" s="296"/>
      <c r="AAN5" s="296"/>
      <c r="AAO5" s="296"/>
      <c r="AAP5" s="296"/>
      <c r="AAQ5" s="296"/>
      <c r="AAR5" s="296"/>
      <c r="AAS5" s="296"/>
      <c r="AAT5" s="296"/>
      <c r="AAU5" s="296"/>
      <c r="AAV5" s="296"/>
      <c r="AAW5" s="296"/>
      <c r="AAX5" s="296"/>
      <c r="AAY5" s="296"/>
      <c r="AAZ5" s="296"/>
      <c r="ABA5" s="296"/>
      <c r="ABB5" s="296"/>
      <c r="ABC5" s="296"/>
      <c r="ABD5" s="296"/>
      <c r="ABE5" s="296"/>
      <c r="ABF5" s="296"/>
      <c r="ABG5" s="296"/>
      <c r="ABH5" s="296"/>
      <c r="ABI5" s="296"/>
      <c r="ABJ5" s="296"/>
      <c r="ABK5" s="296"/>
      <c r="ABL5" s="296"/>
      <c r="ABM5" s="296"/>
      <c r="ABN5" s="296"/>
      <c r="ABO5" s="296"/>
      <c r="ABP5" s="296"/>
      <c r="ABQ5" s="296"/>
      <c r="ABR5" s="296"/>
      <c r="ABS5" s="296"/>
      <c r="ABT5" s="296"/>
      <c r="ABU5" s="296"/>
      <c r="ABV5" s="296"/>
      <c r="ABW5" s="296"/>
      <c r="ABX5" s="296"/>
      <c r="ABY5" s="296"/>
      <c r="ABZ5" s="296"/>
      <c r="ACA5" s="296"/>
      <c r="ACB5" s="296"/>
      <c r="ACC5" s="296"/>
      <c r="ACD5" s="296"/>
      <c r="ACE5" s="296"/>
      <c r="ACF5" s="296"/>
      <c r="ACG5" s="296"/>
      <c r="ACH5" s="296"/>
      <c r="ACI5" s="296"/>
      <c r="ACJ5" s="296"/>
      <c r="ACK5" s="296"/>
      <c r="ACL5" s="296"/>
      <c r="ACM5" s="296"/>
      <c r="ACN5" s="296"/>
      <c r="ACO5" s="296"/>
      <c r="ACP5" s="296"/>
      <c r="ACQ5" s="296"/>
      <c r="ACR5" s="296"/>
      <c r="ACS5" s="296"/>
      <c r="ACT5" s="296"/>
      <c r="ACU5" s="296"/>
      <c r="ACV5" s="296"/>
      <c r="ACW5" s="296"/>
      <c r="ACX5" s="296"/>
      <c r="ACY5" s="296"/>
      <c r="ACZ5" s="296"/>
      <c r="ADA5" s="296"/>
      <c r="ADB5" s="296"/>
      <c r="ADC5" s="296"/>
      <c r="ADD5" s="296"/>
      <c r="ADE5" s="296"/>
      <c r="ADF5" s="296"/>
      <c r="ADG5" s="296"/>
      <c r="ADH5" s="296"/>
      <c r="ADI5" s="296"/>
      <c r="ADJ5" s="296"/>
      <c r="ADK5" s="296"/>
      <c r="ADL5" s="296"/>
      <c r="ADM5" s="296"/>
      <c r="ADN5" s="296"/>
      <c r="ADO5" s="296"/>
      <c r="ADP5" s="296"/>
      <c r="ADQ5" s="296"/>
      <c r="ADR5" s="296"/>
      <c r="ADS5" s="296"/>
      <c r="ADT5" s="296"/>
      <c r="ADU5" s="296"/>
      <c r="ADV5" s="296"/>
      <c r="ADW5" s="296"/>
      <c r="ADX5" s="296"/>
      <c r="ADY5" s="296"/>
      <c r="ADZ5" s="296"/>
      <c r="AEA5" s="296"/>
      <c r="AEB5" s="296"/>
      <c r="AEC5" s="296"/>
      <c r="AED5" s="296"/>
      <c r="AEE5" s="296"/>
      <c r="AEF5" s="296"/>
      <c r="AEG5" s="296"/>
      <c r="AEH5" s="296"/>
      <c r="AEI5" s="296"/>
      <c r="AEJ5" s="296"/>
      <c r="AEK5" s="296"/>
      <c r="AEL5" s="296"/>
      <c r="AEM5" s="296"/>
      <c r="AEN5" s="296"/>
      <c r="AEO5" s="296"/>
      <c r="AEP5" s="296"/>
      <c r="AEQ5" s="296"/>
      <c r="AER5" s="296"/>
      <c r="AES5" s="296"/>
      <c r="AET5" s="296"/>
      <c r="AEU5" s="296"/>
      <c r="AEV5" s="296"/>
      <c r="AEW5" s="296"/>
      <c r="AEX5" s="296"/>
      <c r="AEY5" s="296"/>
      <c r="AEZ5" s="296"/>
      <c r="AFA5" s="296"/>
      <c r="AFB5" s="296"/>
      <c r="AFC5" s="296"/>
      <c r="AFD5" s="296"/>
      <c r="AFE5" s="296"/>
      <c r="AFF5" s="296"/>
      <c r="AFG5" s="296"/>
      <c r="AFH5" s="296"/>
      <c r="AFI5" s="296"/>
      <c r="AFJ5" s="296"/>
      <c r="AFK5" s="296"/>
      <c r="AFL5" s="296"/>
      <c r="AFM5" s="296"/>
      <c r="AFN5" s="296"/>
      <c r="AFO5" s="296"/>
      <c r="AFP5" s="296"/>
      <c r="AFQ5" s="296"/>
      <c r="AFR5" s="296"/>
      <c r="AFS5" s="296"/>
      <c r="AFT5" s="296"/>
      <c r="AFU5" s="296"/>
      <c r="AFV5" s="296"/>
      <c r="AFW5" s="296"/>
      <c r="AFX5" s="296"/>
      <c r="AFY5" s="296"/>
      <c r="AFZ5" s="296"/>
      <c r="AGA5" s="296"/>
      <c r="AGB5" s="296"/>
      <c r="AGC5" s="296"/>
      <c r="AGD5" s="296"/>
      <c r="AGE5" s="296"/>
      <c r="AGF5" s="296"/>
      <c r="AGG5" s="296"/>
      <c r="AGH5" s="296"/>
      <c r="AGI5" s="296"/>
      <c r="AGJ5" s="296"/>
      <c r="AGK5" s="296"/>
      <c r="AGL5" s="296"/>
      <c r="AGM5" s="296"/>
      <c r="AGN5" s="296"/>
      <c r="AGO5" s="296"/>
      <c r="AGP5" s="296"/>
      <c r="AGQ5" s="296"/>
      <c r="AGR5" s="296"/>
      <c r="AGS5" s="296"/>
      <c r="AGT5" s="296"/>
      <c r="AGU5" s="296"/>
      <c r="AGV5" s="296"/>
      <c r="AGW5" s="296"/>
      <c r="AGX5" s="296"/>
      <c r="AGY5" s="296"/>
      <c r="AGZ5" s="296"/>
      <c r="AHA5" s="296"/>
      <c r="AHB5" s="296"/>
      <c r="AHC5" s="296"/>
      <c r="AHD5" s="296"/>
      <c r="AHE5" s="296"/>
      <c r="AHF5" s="296"/>
      <c r="AHG5" s="296"/>
      <c r="AHH5" s="296"/>
      <c r="AHI5" s="296"/>
      <c r="AHJ5" s="296"/>
      <c r="AHK5" s="296"/>
      <c r="AHL5" s="296"/>
      <c r="AHM5" s="296"/>
      <c r="AHN5" s="296"/>
      <c r="AHO5" s="296"/>
      <c r="AHP5" s="296"/>
      <c r="AHQ5" s="296"/>
      <c r="AHR5" s="296"/>
      <c r="AHS5" s="296"/>
      <c r="AHT5" s="296"/>
      <c r="AHU5" s="296"/>
      <c r="AHV5" s="296"/>
      <c r="AHW5" s="296"/>
      <c r="AHX5" s="296"/>
      <c r="AHY5" s="296"/>
      <c r="AHZ5" s="296"/>
      <c r="AIA5" s="296"/>
      <c r="AIB5" s="296"/>
      <c r="AIC5" s="296"/>
      <c r="AID5" s="296"/>
      <c r="AIE5" s="296"/>
      <c r="AIF5" s="296"/>
      <c r="AIG5" s="296"/>
      <c r="AIH5" s="296"/>
      <c r="AII5" s="296"/>
      <c r="AIJ5" s="296"/>
      <c r="AIK5" s="296"/>
      <c r="AIL5" s="296"/>
      <c r="AIM5" s="296"/>
      <c r="AIN5" s="296"/>
      <c r="AIO5" s="296"/>
      <c r="AIP5" s="296"/>
      <c r="AIQ5" s="296"/>
      <c r="AIR5" s="296"/>
      <c r="AIS5" s="296"/>
      <c r="AIT5" s="296"/>
      <c r="AIU5" s="296"/>
      <c r="AIV5" s="296"/>
      <c r="AIW5" s="296"/>
      <c r="AIX5" s="296"/>
      <c r="AIY5" s="296"/>
      <c r="AIZ5" s="296"/>
      <c r="AJA5" s="296"/>
      <c r="AJB5" s="296"/>
      <c r="AJC5" s="296"/>
      <c r="AJD5" s="296"/>
      <c r="AJE5" s="296"/>
      <c r="AJF5" s="296"/>
      <c r="AJG5" s="296"/>
      <c r="AJH5" s="296"/>
      <c r="AJI5" s="296"/>
      <c r="AJJ5" s="296"/>
      <c r="AJK5" s="296"/>
      <c r="AJL5" s="296"/>
      <c r="AJM5" s="296"/>
      <c r="AJN5" s="296"/>
      <c r="AJO5" s="296"/>
      <c r="AJP5" s="296"/>
      <c r="AJQ5" s="296"/>
      <c r="AJR5" s="296"/>
      <c r="AJS5" s="296"/>
      <c r="AJT5" s="296"/>
      <c r="AJU5" s="296"/>
      <c r="AJV5" s="296"/>
      <c r="AJW5" s="296"/>
      <c r="AJX5" s="296"/>
      <c r="AJY5" s="296"/>
      <c r="AJZ5" s="296"/>
      <c r="AKA5" s="296"/>
      <c r="AKB5" s="296"/>
      <c r="AKC5" s="296"/>
      <c r="AKD5" s="296"/>
      <c r="AKE5" s="296"/>
      <c r="AKF5" s="296"/>
      <c r="AKG5" s="296"/>
      <c r="AKH5" s="296"/>
      <c r="AKI5" s="296"/>
      <c r="AKJ5" s="296"/>
      <c r="AKK5" s="296"/>
      <c r="AKL5" s="296"/>
      <c r="AKM5" s="296"/>
      <c r="AKN5" s="296"/>
      <c r="AKO5" s="296"/>
      <c r="AKP5" s="296"/>
      <c r="AKQ5" s="296"/>
      <c r="AKR5" s="296"/>
      <c r="AKS5" s="296"/>
      <c r="AKT5" s="296"/>
      <c r="AKU5" s="296"/>
      <c r="AKV5" s="296"/>
      <c r="AKW5" s="296"/>
      <c r="AKX5" s="296"/>
      <c r="AKY5" s="296"/>
      <c r="AKZ5" s="296"/>
      <c r="ALA5" s="296"/>
      <c r="ALB5" s="296"/>
      <c r="ALC5" s="296"/>
      <c r="ALD5" s="296"/>
      <c r="ALE5" s="296"/>
      <c r="ALF5" s="296"/>
      <c r="ALG5" s="296"/>
      <c r="ALH5" s="296"/>
      <c r="ALI5" s="296"/>
      <c r="ALJ5" s="296"/>
      <c r="ALK5" s="296"/>
      <c r="ALL5" s="296"/>
      <c r="ALM5" s="296"/>
      <c r="ALN5" s="296"/>
      <c r="ALO5" s="296"/>
      <c r="ALP5" s="296"/>
      <c r="ALQ5" s="296"/>
      <c r="ALR5" s="296"/>
      <c r="ALS5" s="296"/>
      <c r="ALT5" s="296"/>
      <c r="ALU5" s="296"/>
      <c r="ALV5" s="296"/>
      <c r="ALW5" s="296"/>
      <c r="ALX5" s="296"/>
      <c r="ALY5" s="296"/>
      <c r="ALZ5" s="296"/>
      <c r="AMA5" s="296"/>
      <c r="AMB5" s="296"/>
      <c r="AMC5" s="296"/>
      <c r="AMD5" s="296"/>
      <c r="AME5" s="296"/>
      <c r="AMF5" s="296"/>
      <c r="AMG5" s="296"/>
      <c r="AMH5" s="296"/>
      <c r="AMI5" s="296"/>
      <c r="AMJ5" s="296"/>
      <c r="AMK5" s="296"/>
      <c r="AML5" s="296"/>
      <c r="AMM5" s="296"/>
      <c r="AMN5" s="296"/>
      <c r="AMO5" s="296"/>
      <c r="AMP5" s="296"/>
      <c r="AMQ5" s="296"/>
      <c r="AMR5" s="296"/>
      <c r="AMS5" s="296"/>
      <c r="AMT5" s="296"/>
      <c r="AMU5" s="296"/>
      <c r="AMV5" s="296"/>
      <c r="AMW5" s="296"/>
      <c r="AMX5" s="296"/>
      <c r="AMY5" s="296"/>
      <c r="AMZ5" s="296"/>
      <c r="ANA5" s="296"/>
      <c r="ANB5" s="296"/>
      <c r="ANC5" s="296"/>
      <c r="AND5" s="296"/>
      <c r="ANE5" s="296"/>
      <c r="ANF5" s="296"/>
      <c r="ANG5" s="296"/>
      <c r="ANH5" s="296"/>
      <c r="ANI5" s="296"/>
      <c r="ANJ5" s="296"/>
      <c r="ANK5" s="296"/>
      <c r="ANL5" s="296"/>
      <c r="ANM5" s="296"/>
      <c r="ANN5" s="296"/>
      <c r="ANO5" s="296"/>
      <c r="ANP5" s="296"/>
      <c r="ANQ5" s="296"/>
      <c r="ANR5" s="296"/>
      <c r="ANS5" s="296"/>
      <c r="ANT5" s="296"/>
      <c r="ANU5" s="296"/>
      <c r="ANV5" s="296"/>
      <c r="ANW5" s="296"/>
      <c r="ANX5" s="296"/>
      <c r="ANY5" s="296"/>
      <c r="ANZ5" s="296"/>
      <c r="AOA5" s="296"/>
      <c r="AOB5" s="296"/>
      <c r="AOC5" s="296"/>
      <c r="AOD5" s="296"/>
      <c r="AOE5" s="296"/>
      <c r="AOF5" s="296"/>
      <c r="AOG5" s="296"/>
      <c r="AOH5" s="296"/>
      <c r="AOI5" s="296"/>
      <c r="AOJ5" s="296"/>
      <c r="AOK5" s="296"/>
      <c r="AOL5" s="296"/>
      <c r="AOM5" s="296"/>
      <c r="AON5" s="296"/>
      <c r="AOO5" s="296"/>
      <c r="AOP5" s="296"/>
      <c r="AOQ5" s="296"/>
      <c r="AOR5" s="296"/>
      <c r="AOS5" s="296"/>
      <c r="AOT5" s="296"/>
      <c r="AOU5" s="296"/>
      <c r="AOV5" s="296"/>
      <c r="AOW5" s="296"/>
      <c r="AOX5" s="296"/>
      <c r="AOY5" s="296"/>
      <c r="AOZ5" s="296"/>
      <c r="APA5" s="296"/>
      <c r="APB5" s="296"/>
      <c r="APC5" s="296"/>
      <c r="APD5" s="296"/>
      <c r="APE5" s="296"/>
      <c r="APF5" s="296"/>
      <c r="APG5" s="296"/>
      <c r="APH5" s="296"/>
      <c r="API5" s="296"/>
      <c r="APJ5" s="296"/>
      <c r="APK5" s="296"/>
      <c r="APL5" s="296"/>
      <c r="APM5" s="296"/>
      <c r="APN5" s="296"/>
      <c r="APO5" s="296"/>
      <c r="APP5" s="296"/>
      <c r="APQ5" s="296"/>
      <c r="APR5" s="296"/>
      <c r="APS5" s="296"/>
      <c r="APT5" s="296"/>
      <c r="APU5" s="296"/>
      <c r="APV5" s="296"/>
      <c r="APW5" s="296"/>
      <c r="APX5" s="296"/>
      <c r="APY5" s="296"/>
      <c r="APZ5" s="296"/>
      <c r="AQA5" s="296"/>
      <c r="AQB5" s="296"/>
      <c r="AQC5" s="296"/>
      <c r="AQD5" s="296"/>
      <c r="AQE5" s="296"/>
      <c r="AQF5" s="296"/>
      <c r="AQG5" s="296"/>
      <c r="AQH5" s="296"/>
      <c r="AQI5" s="296"/>
      <c r="AQJ5" s="296"/>
      <c r="AQK5" s="296"/>
      <c r="AQL5" s="296"/>
      <c r="AQM5" s="296"/>
      <c r="AQN5" s="296"/>
      <c r="AQO5" s="296"/>
      <c r="AQP5" s="296"/>
      <c r="AQQ5" s="296"/>
      <c r="AQR5" s="296"/>
      <c r="AQS5" s="296"/>
      <c r="AQT5" s="296"/>
      <c r="AQU5" s="296"/>
      <c r="AQV5" s="296"/>
      <c r="AQW5" s="296"/>
      <c r="AQX5" s="296"/>
      <c r="AQY5" s="296"/>
      <c r="AQZ5" s="296"/>
      <c r="ARA5" s="296"/>
      <c r="ARB5" s="296"/>
      <c r="ARC5" s="296"/>
      <c r="ARD5" s="296"/>
      <c r="ARE5" s="296"/>
      <c r="ARF5" s="296"/>
      <c r="ARG5" s="296"/>
      <c r="ARH5" s="296"/>
      <c r="ARI5" s="296"/>
      <c r="ARJ5" s="296"/>
      <c r="ARK5" s="296"/>
      <c r="ARL5" s="296"/>
      <c r="ARM5" s="296"/>
      <c r="ARN5" s="296"/>
      <c r="ARO5" s="296"/>
      <c r="ARP5" s="296"/>
      <c r="ARQ5" s="296"/>
      <c r="ARR5" s="296"/>
      <c r="ARS5" s="296"/>
      <c r="ART5" s="296"/>
      <c r="ARU5" s="296"/>
      <c r="ARV5" s="296"/>
      <c r="ARW5" s="296"/>
      <c r="ARX5" s="296"/>
      <c r="ARY5" s="296"/>
      <c r="ARZ5" s="296"/>
      <c r="ASA5" s="296"/>
      <c r="ASB5" s="296"/>
      <c r="ASC5" s="296"/>
      <c r="ASD5" s="296"/>
      <c r="ASE5" s="296"/>
      <c r="ASF5" s="296"/>
      <c r="ASG5" s="296"/>
      <c r="ASH5" s="296"/>
      <c r="ASI5" s="296"/>
      <c r="ASJ5" s="296"/>
      <c r="ASK5" s="296"/>
      <c r="ASL5" s="296"/>
      <c r="ASM5" s="296"/>
      <c r="ASN5" s="296"/>
      <c r="ASO5" s="296"/>
      <c r="ASP5" s="296"/>
      <c r="ASQ5" s="296"/>
      <c r="ASR5" s="296"/>
      <c r="ASS5" s="296"/>
      <c r="AST5" s="296"/>
      <c r="ASU5" s="296"/>
      <c r="ASV5" s="296"/>
      <c r="ASW5" s="296"/>
      <c r="ASX5" s="296"/>
      <c r="ASY5" s="296"/>
      <c r="ASZ5" s="296"/>
      <c r="ATA5" s="296"/>
      <c r="ATB5" s="296"/>
      <c r="ATC5" s="296"/>
      <c r="ATD5" s="296"/>
      <c r="ATE5" s="296"/>
      <c r="ATF5" s="296"/>
      <c r="ATG5" s="296"/>
      <c r="ATH5" s="296"/>
      <c r="ATI5" s="296"/>
      <c r="ATJ5" s="296"/>
      <c r="ATK5" s="296"/>
      <c r="ATL5" s="296"/>
      <c r="ATM5" s="296"/>
      <c r="ATN5" s="296"/>
      <c r="ATO5" s="296"/>
      <c r="ATP5" s="296"/>
      <c r="ATQ5" s="296"/>
      <c r="ATR5" s="296"/>
      <c r="ATS5" s="296"/>
      <c r="ATT5" s="296"/>
      <c r="ATU5" s="296"/>
      <c r="ATV5" s="296"/>
      <c r="ATW5" s="296"/>
      <c r="ATX5" s="296"/>
      <c r="ATY5" s="296"/>
      <c r="ATZ5" s="296"/>
      <c r="AUA5" s="296"/>
      <c r="AUB5" s="296"/>
      <c r="AUC5" s="296"/>
      <c r="AUD5" s="296"/>
      <c r="AUE5" s="296"/>
      <c r="AUF5" s="296"/>
      <c r="AUG5" s="296"/>
      <c r="AUH5" s="296"/>
      <c r="AUI5" s="296"/>
      <c r="AUJ5" s="296"/>
      <c r="AUK5" s="296"/>
      <c r="AUL5" s="296"/>
      <c r="AUM5" s="296"/>
      <c r="AUN5" s="296"/>
      <c r="AUO5" s="296"/>
      <c r="AUP5" s="296"/>
      <c r="AUQ5" s="296"/>
      <c r="AUR5" s="296"/>
      <c r="AUS5" s="296"/>
      <c r="AUT5" s="296"/>
      <c r="AUU5" s="296"/>
      <c r="AUV5" s="296"/>
      <c r="AUW5" s="296"/>
      <c r="AUX5" s="296"/>
      <c r="AUY5" s="296"/>
      <c r="AUZ5" s="296"/>
      <c r="AVA5" s="296"/>
      <c r="AVB5" s="296"/>
      <c r="AVC5" s="296"/>
      <c r="AVD5" s="296"/>
      <c r="AVE5" s="296"/>
      <c r="AVF5" s="296"/>
      <c r="AVG5" s="296"/>
      <c r="AVH5" s="296"/>
      <c r="AVI5" s="296"/>
      <c r="AVJ5" s="296"/>
      <c r="AVK5" s="296"/>
      <c r="AVL5" s="296"/>
      <c r="AVM5" s="296"/>
      <c r="AVN5" s="296"/>
      <c r="AVO5" s="296"/>
      <c r="AVP5" s="296"/>
      <c r="AVQ5" s="296"/>
      <c r="AVR5" s="296"/>
      <c r="AVS5" s="296"/>
      <c r="AVT5" s="296"/>
      <c r="AVU5" s="296"/>
      <c r="AVV5" s="296"/>
      <c r="AVW5" s="296"/>
      <c r="AVX5" s="296"/>
      <c r="AVY5" s="296"/>
      <c r="AVZ5" s="296"/>
      <c r="AWA5" s="296"/>
      <c r="AWB5" s="296"/>
      <c r="AWC5" s="296"/>
      <c r="AWD5" s="296"/>
      <c r="AWE5" s="296"/>
      <c r="AWF5" s="296"/>
      <c r="AWG5" s="296"/>
      <c r="AWH5" s="296"/>
      <c r="AWI5" s="296"/>
      <c r="AWJ5" s="296"/>
      <c r="AWK5" s="296"/>
      <c r="AWL5" s="296"/>
      <c r="AWM5" s="296"/>
      <c r="AWN5" s="296"/>
      <c r="AWO5" s="296"/>
      <c r="AWP5" s="296"/>
      <c r="AWQ5" s="296"/>
      <c r="AWR5" s="296"/>
      <c r="AWS5" s="296"/>
      <c r="AWT5" s="296"/>
      <c r="AWU5" s="296"/>
      <c r="AWV5" s="296"/>
      <c r="AWW5" s="296"/>
      <c r="AWX5" s="296"/>
      <c r="AWY5" s="296"/>
      <c r="AWZ5" s="296"/>
      <c r="AXA5" s="296"/>
      <c r="AXB5" s="296"/>
      <c r="AXC5" s="296"/>
      <c r="AXD5" s="296"/>
      <c r="AXE5" s="296"/>
      <c r="AXF5" s="296"/>
      <c r="AXG5" s="296"/>
      <c r="AXH5" s="296"/>
      <c r="AXI5" s="296"/>
      <c r="AXJ5" s="296"/>
      <c r="AXK5" s="296"/>
      <c r="AXL5" s="296"/>
      <c r="AXM5" s="296"/>
      <c r="AXN5" s="296"/>
      <c r="AXO5" s="296"/>
      <c r="AXP5" s="296"/>
      <c r="AXQ5" s="296"/>
      <c r="AXR5" s="296"/>
      <c r="AXS5" s="296"/>
      <c r="AXT5" s="296"/>
      <c r="AXU5" s="296"/>
      <c r="AXV5" s="296"/>
      <c r="AXW5" s="296"/>
      <c r="AXX5" s="296"/>
      <c r="AXY5" s="296"/>
      <c r="AXZ5" s="296"/>
      <c r="AYA5" s="296"/>
      <c r="AYB5" s="296"/>
      <c r="AYC5" s="296"/>
      <c r="AYD5" s="296"/>
      <c r="AYE5" s="296"/>
      <c r="AYF5" s="296"/>
      <c r="AYG5" s="296"/>
      <c r="AYH5" s="296"/>
      <c r="AYI5" s="296"/>
      <c r="AYJ5" s="296"/>
      <c r="AYK5" s="296"/>
      <c r="AYL5" s="296"/>
      <c r="AYM5" s="296"/>
      <c r="AYN5" s="296"/>
      <c r="AYO5" s="296"/>
      <c r="AYP5" s="296"/>
      <c r="AYQ5" s="296"/>
      <c r="AYR5" s="296"/>
      <c r="AYS5" s="296"/>
      <c r="AYT5" s="296"/>
      <c r="AYU5" s="296"/>
      <c r="AYV5" s="296"/>
      <c r="AYW5" s="296"/>
      <c r="AYX5" s="296"/>
      <c r="AYY5" s="296"/>
      <c r="AYZ5" s="296"/>
      <c r="AZA5" s="296"/>
      <c r="AZB5" s="296"/>
      <c r="AZC5" s="296"/>
      <c r="AZD5" s="296"/>
      <c r="AZE5" s="296"/>
      <c r="AZF5" s="296"/>
      <c r="AZG5" s="296"/>
      <c r="AZH5" s="296"/>
      <c r="AZI5" s="296"/>
      <c r="AZJ5" s="296"/>
      <c r="AZK5" s="296"/>
      <c r="AZL5" s="296"/>
      <c r="AZM5" s="296"/>
      <c r="AZN5" s="296"/>
      <c r="AZO5" s="296"/>
      <c r="AZP5" s="296"/>
      <c r="AZQ5" s="296"/>
      <c r="AZR5" s="296"/>
      <c r="AZS5" s="296"/>
      <c r="AZT5" s="296"/>
      <c r="AZU5" s="296"/>
      <c r="AZV5" s="296"/>
      <c r="AZW5" s="296"/>
      <c r="AZX5" s="296"/>
      <c r="AZY5" s="296"/>
      <c r="AZZ5" s="296"/>
      <c r="BAA5" s="296"/>
      <c r="BAB5" s="296"/>
      <c r="BAC5" s="296"/>
      <c r="BAD5" s="296"/>
      <c r="BAE5" s="296"/>
      <c r="BAF5" s="296"/>
      <c r="BAG5" s="296"/>
      <c r="BAH5" s="296"/>
      <c r="BAI5" s="296"/>
      <c r="BAJ5" s="296"/>
      <c r="BAK5" s="296"/>
      <c r="BAL5" s="296"/>
      <c r="BAM5" s="296"/>
      <c r="BAN5" s="296"/>
      <c r="BAO5" s="296"/>
      <c r="BAP5" s="296"/>
      <c r="BAQ5" s="296"/>
      <c r="BAR5" s="296"/>
      <c r="BAS5" s="296"/>
      <c r="BAT5" s="296"/>
      <c r="BAU5" s="296"/>
      <c r="BAV5" s="296"/>
      <c r="BAW5" s="296"/>
      <c r="BAX5" s="296"/>
      <c r="BAY5" s="296"/>
      <c r="BAZ5" s="296"/>
      <c r="BBA5" s="296"/>
      <c r="BBB5" s="296"/>
      <c r="BBC5" s="296"/>
      <c r="BBD5" s="296"/>
      <c r="BBE5" s="296"/>
      <c r="BBF5" s="296"/>
      <c r="BBG5" s="296"/>
      <c r="BBH5" s="296"/>
      <c r="BBI5" s="296"/>
      <c r="BBJ5" s="296"/>
      <c r="BBK5" s="296"/>
      <c r="BBL5" s="296"/>
      <c r="BBM5" s="296"/>
      <c r="BBN5" s="296"/>
      <c r="BBO5" s="296"/>
      <c r="BBP5" s="296"/>
      <c r="BBQ5" s="296"/>
      <c r="BBR5" s="296"/>
      <c r="BBS5" s="296"/>
      <c r="BBT5" s="296"/>
      <c r="BBU5" s="296"/>
      <c r="BBV5" s="296"/>
      <c r="BBW5" s="296"/>
      <c r="BBX5" s="296"/>
      <c r="BBY5" s="296"/>
      <c r="BBZ5" s="296"/>
      <c r="BCA5" s="296"/>
      <c r="BCB5" s="296"/>
      <c r="BCC5" s="296"/>
      <c r="BCD5" s="296"/>
      <c r="BCE5" s="296"/>
      <c r="BCF5" s="296"/>
      <c r="BCG5" s="296"/>
      <c r="BCH5" s="296"/>
      <c r="BCI5" s="296"/>
      <c r="BCJ5" s="296"/>
      <c r="BCK5" s="296"/>
      <c r="BCL5" s="296"/>
      <c r="BCM5" s="296"/>
      <c r="BCN5" s="296"/>
      <c r="BCO5" s="296"/>
      <c r="BCP5" s="296"/>
      <c r="BCQ5" s="296"/>
      <c r="BCR5" s="296"/>
      <c r="BCS5" s="296"/>
      <c r="BCT5" s="296"/>
      <c r="BCU5" s="296"/>
      <c r="BCV5" s="296"/>
      <c r="BCW5" s="296"/>
      <c r="BCX5" s="296"/>
      <c r="BCY5" s="296"/>
      <c r="BCZ5" s="296"/>
      <c r="BDA5" s="296"/>
      <c r="BDB5" s="296"/>
      <c r="BDC5" s="296"/>
      <c r="BDD5" s="296"/>
      <c r="BDE5" s="296"/>
      <c r="BDF5" s="296"/>
      <c r="BDG5" s="296"/>
      <c r="BDH5" s="296"/>
      <c r="BDI5" s="296"/>
      <c r="BDJ5" s="296"/>
      <c r="BDK5" s="296"/>
      <c r="BDL5" s="296"/>
      <c r="BDM5" s="296"/>
      <c r="BDN5" s="296"/>
      <c r="BDO5" s="296"/>
      <c r="BDP5" s="296"/>
      <c r="BDQ5" s="296"/>
      <c r="BDR5" s="296"/>
      <c r="BDS5" s="296"/>
      <c r="BDT5" s="296"/>
      <c r="BDU5" s="296"/>
      <c r="BDV5" s="296"/>
      <c r="BDW5" s="296"/>
      <c r="BDX5" s="296"/>
      <c r="BDY5" s="296"/>
      <c r="BDZ5" s="296"/>
      <c r="BEA5" s="296"/>
      <c r="BEB5" s="296"/>
      <c r="BEC5" s="296"/>
      <c r="BED5" s="296"/>
      <c r="BEE5" s="296"/>
      <c r="BEF5" s="296"/>
      <c r="BEG5" s="296"/>
      <c r="BEH5" s="296"/>
      <c r="BEI5" s="296"/>
      <c r="BEJ5" s="296"/>
      <c r="BEK5" s="296"/>
      <c r="BEL5" s="296"/>
      <c r="BEM5" s="296"/>
      <c r="BEN5" s="296"/>
      <c r="BEO5" s="296"/>
      <c r="BEP5" s="296"/>
      <c r="BEQ5" s="296"/>
      <c r="BER5" s="296"/>
      <c r="BES5" s="296"/>
      <c r="BET5" s="296"/>
      <c r="BEU5" s="296"/>
      <c r="BEV5" s="296"/>
      <c r="BEW5" s="296"/>
      <c r="BEX5" s="296"/>
      <c r="BEY5" s="296"/>
      <c r="BEZ5" s="296"/>
      <c r="BFA5" s="296"/>
      <c r="BFB5" s="296"/>
      <c r="BFC5" s="296"/>
      <c r="BFD5" s="296"/>
      <c r="BFE5" s="296"/>
      <c r="BFF5" s="296"/>
      <c r="BFG5" s="296"/>
      <c r="BFH5" s="296"/>
      <c r="BFI5" s="296"/>
      <c r="BFJ5" s="296"/>
      <c r="BFK5" s="296"/>
      <c r="BFL5" s="296"/>
      <c r="BFM5" s="296"/>
      <c r="BFN5" s="296"/>
      <c r="BFO5" s="296"/>
      <c r="BFP5" s="296"/>
      <c r="BFQ5" s="296"/>
      <c r="BFR5" s="296"/>
      <c r="BFS5" s="296"/>
      <c r="BFT5" s="296"/>
      <c r="BFU5" s="296"/>
      <c r="BFV5" s="296"/>
      <c r="BFW5" s="296"/>
      <c r="BFX5" s="296"/>
      <c r="BFY5" s="296"/>
      <c r="BFZ5" s="296"/>
      <c r="BGA5" s="296"/>
      <c r="BGB5" s="296"/>
      <c r="BGC5" s="296"/>
      <c r="BGD5" s="296"/>
      <c r="BGE5" s="296"/>
      <c r="BGF5" s="296"/>
      <c r="BGG5" s="296"/>
      <c r="BGH5" s="296"/>
      <c r="BGI5" s="296"/>
      <c r="BGJ5" s="296"/>
      <c r="BGK5" s="296"/>
      <c r="BGL5" s="296"/>
      <c r="BGM5" s="296"/>
      <c r="BGN5" s="296"/>
      <c r="BGO5" s="296"/>
      <c r="BGP5" s="296"/>
      <c r="BGQ5" s="296"/>
      <c r="BGR5" s="296"/>
      <c r="BGS5" s="296"/>
      <c r="BGT5" s="296"/>
      <c r="BGU5" s="296"/>
      <c r="BGV5" s="296"/>
      <c r="BGW5" s="296"/>
      <c r="BGX5" s="296"/>
      <c r="BGY5" s="296"/>
      <c r="BGZ5" s="296"/>
      <c r="BHA5" s="296"/>
      <c r="BHB5" s="296"/>
      <c r="BHC5" s="296"/>
      <c r="BHD5" s="296"/>
      <c r="BHE5" s="296"/>
      <c r="BHF5" s="296"/>
      <c r="BHG5" s="296"/>
      <c r="BHH5" s="296"/>
      <c r="BHI5" s="296"/>
      <c r="BHJ5" s="296"/>
      <c r="BHK5" s="296"/>
      <c r="BHL5" s="296"/>
      <c r="BHM5" s="296"/>
      <c r="BHN5" s="296"/>
      <c r="BHO5" s="296"/>
      <c r="BHP5" s="296"/>
      <c r="BHQ5" s="296"/>
      <c r="BHR5" s="296"/>
      <c r="BHS5" s="296"/>
      <c r="BHT5" s="296"/>
      <c r="BHU5" s="296"/>
      <c r="BHV5" s="296"/>
      <c r="BHW5" s="296"/>
      <c r="BHX5" s="296"/>
      <c r="BHY5" s="296"/>
      <c r="BHZ5" s="296"/>
      <c r="BIA5" s="296"/>
      <c r="BIB5" s="296"/>
      <c r="BIC5" s="296"/>
      <c r="BID5" s="296"/>
      <c r="BIE5" s="296"/>
      <c r="BIF5" s="296"/>
      <c r="BIG5" s="296"/>
      <c r="BIH5" s="296"/>
      <c r="BII5" s="296"/>
      <c r="BIJ5" s="296"/>
      <c r="BIK5" s="296"/>
      <c r="BIL5" s="296"/>
      <c r="BIM5" s="296"/>
      <c r="BIN5" s="296"/>
      <c r="BIO5" s="296"/>
      <c r="BIP5" s="296"/>
      <c r="BIQ5" s="296"/>
      <c r="BIR5" s="296"/>
      <c r="BIS5" s="296"/>
      <c r="BIT5" s="296"/>
      <c r="BIU5" s="296"/>
      <c r="BIV5" s="296"/>
      <c r="BIW5" s="296"/>
      <c r="BIX5" s="296"/>
      <c r="BIY5" s="296"/>
      <c r="BIZ5" s="296"/>
      <c r="BJA5" s="296"/>
      <c r="BJB5" s="296"/>
      <c r="BJC5" s="296"/>
      <c r="BJD5" s="296"/>
      <c r="BJE5" s="296"/>
      <c r="BJF5" s="296"/>
      <c r="BJG5" s="296"/>
      <c r="BJH5" s="296"/>
      <c r="BJI5" s="296"/>
      <c r="BJJ5" s="296"/>
      <c r="BJK5" s="296"/>
      <c r="BJL5" s="296"/>
      <c r="BJM5" s="296"/>
      <c r="BJN5" s="296"/>
      <c r="BJO5" s="296"/>
      <c r="BJP5" s="296"/>
      <c r="BJQ5" s="296"/>
      <c r="BJR5" s="296"/>
      <c r="BJS5" s="296"/>
      <c r="BJT5" s="296"/>
      <c r="BJU5" s="296"/>
      <c r="BJV5" s="296"/>
      <c r="BJW5" s="296"/>
      <c r="BJX5" s="296"/>
      <c r="BJY5" s="296"/>
      <c r="BJZ5" s="296"/>
      <c r="BKA5" s="296"/>
      <c r="BKB5" s="296"/>
      <c r="BKC5" s="296"/>
      <c r="BKD5" s="296"/>
      <c r="BKE5" s="296"/>
      <c r="BKF5" s="296"/>
      <c r="BKG5" s="296"/>
      <c r="BKH5" s="296"/>
      <c r="BKI5" s="296"/>
      <c r="BKJ5" s="296"/>
      <c r="BKK5" s="296"/>
      <c r="BKL5" s="296"/>
      <c r="BKM5" s="296"/>
      <c r="BKN5" s="296"/>
      <c r="BKO5" s="296"/>
      <c r="BKP5" s="296"/>
      <c r="BKQ5" s="296"/>
      <c r="BKR5" s="296"/>
      <c r="BKS5" s="296"/>
      <c r="BKT5" s="296"/>
      <c r="BKU5" s="296"/>
      <c r="BKV5" s="296"/>
      <c r="BKW5" s="296"/>
      <c r="BKX5" s="296"/>
      <c r="BKY5" s="296"/>
      <c r="BKZ5" s="296"/>
      <c r="BLA5" s="296"/>
      <c r="BLB5" s="296"/>
      <c r="BLC5" s="296"/>
      <c r="BLD5" s="296"/>
      <c r="BLE5" s="296"/>
      <c r="BLF5" s="296"/>
      <c r="BLG5" s="296"/>
      <c r="BLH5" s="296"/>
      <c r="BLI5" s="296"/>
      <c r="BLJ5" s="296"/>
      <c r="BLK5" s="296"/>
      <c r="BLL5" s="296"/>
      <c r="BLM5" s="296"/>
      <c r="BLN5" s="296"/>
      <c r="BLO5" s="296"/>
      <c r="BLP5" s="296"/>
      <c r="BLQ5" s="296"/>
      <c r="BLR5" s="296"/>
      <c r="BLS5" s="296"/>
      <c r="BLT5" s="296"/>
      <c r="BLU5" s="296"/>
      <c r="BLV5" s="296"/>
      <c r="BLW5" s="296"/>
      <c r="BLX5" s="296"/>
      <c r="BLY5" s="296"/>
      <c r="BLZ5" s="296"/>
      <c r="BMA5" s="296"/>
      <c r="BMB5" s="296"/>
      <c r="BMC5" s="296"/>
      <c r="BMD5" s="296"/>
      <c r="BME5" s="296"/>
      <c r="BMF5" s="296"/>
      <c r="BMG5" s="296"/>
      <c r="BMH5" s="296"/>
      <c r="BMI5" s="296"/>
      <c r="BMJ5" s="296"/>
      <c r="BMK5" s="296"/>
      <c r="BML5" s="296"/>
      <c r="BMM5" s="296"/>
      <c r="BMN5" s="296"/>
      <c r="BMO5" s="296"/>
      <c r="BMP5" s="296"/>
      <c r="BMQ5" s="296"/>
      <c r="BMR5" s="296"/>
      <c r="BMS5" s="296"/>
      <c r="BMT5" s="296"/>
      <c r="BMU5" s="296"/>
      <c r="BMV5" s="296"/>
      <c r="BMW5" s="296"/>
      <c r="BMX5" s="296"/>
      <c r="BMY5" s="296"/>
      <c r="BMZ5" s="296"/>
      <c r="BNA5" s="296"/>
      <c r="BNB5" s="296"/>
      <c r="BNC5" s="296"/>
      <c r="BND5" s="296"/>
      <c r="BNE5" s="296"/>
      <c r="BNF5" s="296"/>
      <c r="BNG5" s="296"/>
      <c r="BNH5" s="296"/>
      <c r="BNI5" s="296"/>
      <c r="BNJ5" s="296"/>
      <c r="BNK5" s="296"/>
      <c r="BNL5" s="296"/>
      <c r="BNM5" s="296"/>
      <c r="BNN5" s="296"/>
      <c r="BNO5" s="296"/>
      <c r="BNP5" s="296"/>
      <c r="BNQ5" s="296"/>
      <c r="BNR5" s="296"/>
      <c r="BNS5" s="296"/>
      <c r="BNT5" s="296"/>
      <c r="BNU5" s="296"/>
      <c r="BNV5" s="296"/>
      <c r="BNW5" s="296"/>
      <c r="BNX5" s="296"/>
      <c r="BNY5" s="296"/>
      <c r="BNZ5" s="296"/>
      <c r="BOA5" s="296"/>
      <c r="BOB5" s="296"/>
      <c r="BOC5" s="296"/>
      <c r="BOD5" s="296"/>
      <c r="BOE5" s="296"/>
      <c r="BOF5" s="296"/>
      <c r="BOG5" s="296"/>
      <c r="BOH5" s="296"/>
      <c r="BOI5" s="296"/>
      <c r="BOJ5" s="296"/>
      <c r="BOK5" s="296"/>
      <c r="BOL5" s="296"/>
      <c r="BOM5" s="296"/>
      <c r="BON5" s="296"/>
      <c r="BOO5" s="296"/>
      <c r="BOP5" s="296"/>
      <c r="BOQ5" s="296"/>
      <c r="BOR5" s="296"/>
      <c r="BOS5" s="296"/>
      <c r="BOT5" s="296"/>
      <c r="BOU5" s="296"/>
      <c r="BOV5" s="296"/>
      <c r="BOW5" s="296"/>
      <c r="BOX5" s="296"/>
      <c r="BOY5" s="296"/>
      <c r="BOZ5" s="296"/>
      <c r="BPA5" s="296"/>
      <c r="BPB5" s="296"/>
      <c r="BPC5" s="296"/>
      <c r="BPD5" s="296"/>
      <c r="BPE5" s="296"/>
      <c r="BPF5" s="296"/>
      <c r="BPG5" s="296"/>
      <c r="BPH5" s="296"/>
      <c r="BPI5" s="296"/>
      <c r="BPJ5" s="296"/>
      <c r="BPK5" s="296"/>
      <c r="BPL5" s="296"/>
      <c r="BPM5" s="296"/>
      <c r="BPN5" s="296"/>
      <c r="BPO5" s="296"/>
      <c r="BPP5" s="296"/>
      <c r="BPQ5" s="296"/>
      <c r="BPR5" s="296"/>
      <c r="BPS5" s="296"/>
      <c r="BPT5" s="296"/>
      <c r="BPU5" s="296"/>
      <c r="BPV5" s="296"/>
      <c r="BPW5" s="296"/>
      <c r="BPX5" s="296"/>
      <c r="BPY5" s="296"/>
      <c r="BPZ5" s="296"/>
      <c r="BQA5" s="296"/>
      <c r="BQB5" s="296"/>
      <c r="BQC5" s="296"/>
      <c r="BQD5" s="296"/>
      <c r="BQE5" s="296"/>
      <c r="BQF5" s="296"/>
      <c r="BQG5" s="296"/>
      <c r="BQH5" s="296"/>
      <c r="BQI5" s="296"/>
      <c r="BQJ5" s="296"/>
      <c r="BQK5" s="296"/>
      <c r="BQL5" s="296"/>
      <c r="BQM5" s="296"/>
      <c r="BQN5" s="296"/>
      <c r="BQO5" s="296"/>
      <c r="BQP5" s="296"/>
      <c r="BQQ5" s="296"/>
      <c r="BQR5" s="296"/>
      <c r="BQS5" s="296"/>
      <c r="BQT5" s="296"/>
      <c r="BQU5" s="296"/>
      <c r="BQV5" s="296"/>
      <c r="BQW5" s="296"/>
      <c r="BQX5" s="296"/>
      <c r="BQY5" s="296"/>
      <c r="BQZ5" s="296"/>
      <c r="BRA5" s="296"/>
      <c r="BRB5" s="296"/>
      <c r="BRC5" s="296"/>
      <c r="BRD5" s="296"/>
      <c r="BRE5" s="296"/>
      <c r="BRF5" s="296"/>
      <c r="BRG5" s="296"/>
      <c r="BRH5" s="296"/>
      <c r="BRI5" s="296"/>
      <c r="BRJ5" s="296"/>
      <c r="BRK5" s="296"/>
      <c r="BRL5" s="296"/>
      <c r="BRM5" s="296"/>
      <c r="BRN5" s="296"/>
      <c r="BRO5" s="296"/>
      <c r="BRP5" s="296"/>
      <c r="BRQ5" s="296"/>
      <c r="BRR5" s="296"/>
      <c r="BRS5" s="296"/>
      <c r="BRT5" s="296"/>
      <c r="BRU5" s="296"/>
      <c r="BRV5" s="296"/>
      <c r="BRW5" s="296"/>
      <c r="BRX5" s="296"/>
      <c r="BRY5" s="296"/>
      <c r="BRZ5" s="296"/>
      <c r="BSA5" s="296"/>
      <c r="BSB5" s="296"/>
      <c r="BSC5" s="296"/>
      <c r="BSD5" s="296"/>
      <c r="BSE5" s="296"/>
      <c r="BSF5" s="296"/>
      <c r="BSG5" s="296"/>
      <c r="BSH5" s="296"/>
      <c r="BSI5" s="296"/>
      <c r="BSJ5" s="296"/>
      <c r="BSK5" s="296"/>
      <c r="BSL5" s="296"/>
      <c r="BSM5" s="296"/>
      <c r="BSN5" s="296"/>
      <c r="BSO5" s="296"/>
      <c r="BSP5" s="296"/>
      <c r="BSQ5" s="296"/>
      <c r="BSR5" s="296"/>
      <c r="BSS5" s="296"/>
      <c r="BST5" s="296"/>
      <c r="BSU5" s="296"/>
      <c r="BSV5" s="296"/>
      <c r="BSW5" s="296"/>
      <c r="BSX5" s="296"/>
      <c r="BSY5" s="296"/>
      <c r="BSZ5" s="296"/>
      <c r="BTA5" s="296"/>
      <c r="BTB5" s="296"/>
      <c r="BTC5" s="296"/>
      <c r="BTD5" s="296"/>
      <c r="BTE5" s="296"/>
      <c r="BTF5" s="296"/>
      <c r="BTG5" s="296"/>
      <c r="BTH5" s="296"/>
      <c r="BTI5" s="296"/>
      <c r="BTJ5" s="296"/>
      <c r="BTK5" s="296"/>
      <c r="BTL5" s="296"/>
      <c r="BTM5" s="296"/>
      <c r="BTN5" s="296"/>
      <c r="BTO5" s="296"/>
      <c r="BTP5" s="296"/>
      <c r="BTQ5" s="296"/>
      <c r="BTR5" s="296"/>
      <c r="BTS5" s="296"/>
      <c r="BTT5" s="296"/>
      <c r="BTU5" s="296"/>
      <c r="BTV5" s="296"/>
      <c r="BTW5" s="296"/>
      <c r="BTX5" s="296"/>
      <c r="BTY5" s="296"/>
      <c r="BTZ5" s="296"/>
      <c r="BUA5" s="296"/>
      <c r="BUB5" s="296"/>
      <c r="BUC5" s="296"/>
      <c r="BUD5" s="296"/>
      <c r="BUE5" s="296"/>
      <c r="BUF5" s="296"/>
      <c r="BUG5" s="296"/>
      <c r="BUH5" s="296"/>
      <c r="BUI5" s="296"/>
      <c r="BUJ5" s="296"/>
      <c r="BUK5" s="296"/>
      <c r="BUL5" s="296"/>
      <c r="BUM5" s="296"/>
      <c r="BUN5" s="296"/>
      <c r="BUO5" s="296"/>
      <c r="BUP5" s="296"/>
      <c r="BUQ5" s="296"/>
      <c r="BUR5" s="296"/>
      <c r="BUS5" s="296"/>
      <c r="BUT5" s="296"/>
      <c r="BUU5" s="296"/>
      <c r="BUV5" s="296"/>
      <c r="BUW5" s="296"/>
      <c r="BUX5" s="296"/>
      <c r="BUY5" s="296"/>
      <c r="BUZ5" s="296"/>
      <c r="BVA5" s="296"/>
      <c r="BVB5" s="296"/>
      <c r="BVC5" s="296"/>
      <c r="BVD5" s="296"/>
      <c r="BVE5" s="296"/>
      <c r="BVF5" s="296"/>
      <c r="BVG5" s="296"/>
      <c r="BVH5" s="296"/>
      <c r="BVI5" s="296"/>
      <c r="BVJ5" s="296"/>
      <c r="BVK5" s="296"/>
      <c r="BVL5" s="296"/>
      <c r="BVM5" s="296"/>
      <c r="BVN5" s="296"/>
      <c r="BVO5" s="296"/>
      <c r="BVP5" s="296"/>
      <c r="BVQ5" s="296"/>
      <c r="BVR5" s="296"/>
      <c r="BVS5" s="296"/>
      <c r="BVT5" s="296"/>
      <c r="BVU5" s="296"/>
      <c r="BVV5" s="296"/>
      <c r="BVW5" s="296"/>
      <c r="BVX5" s="296"/>
      <c r="BVY5" s="296"/>
      <c r="BVZ5" s="296"/>
      <c r="BWA5" s="296"/>
      <c r="BWB5" s="296"/>
      <c r="BWC5" s="296"/>
      <c r="BWD5" s="296"/>
      <c r="BWE5" s="296"/>
      <c r="BWF5" s="296"/>
      <c r="BWG5" s="296"/>
      <c r="BWH5" s="296"/>
      <c r="BWI5" s="296"/>
      <c r="BWJ5" s="296"/>
      <c r="BWK5" s="296"/>
      <c r="BWL5" s="296"/>
      <c r="BWM5" s="296"/>
      <c r="BWN5" s="296"/>
      <c r="BWO5" s="296"/>
      <c r="BWP5" s="296"/>
      <c r="BWQ5" s="296"/>
      <c r="BWR5" s="296"/>
      <c r="BWS5" s="296"/>
      <c r="BWT5" s="296"/>
      <c r="BWU5" s="296"/>
      <c r="BWV5" s="296"/>
      <c r="BWW5" s="296"/>
      <c r="BWX5" s="296"/>
      <c r="BWY5" s="296"/>
      <c r="BWZ5" s="296"/>
      <c r="BXA5" s="296"/>
      <c r="BXB5" s="296"/>
      <c r="BXC5" s="296"/>
      <c r="BXD5" s="296"/>
      <c r="BXE5" s="296"/>
      <c r="BXF5" s="296"/>
      <c r="BXG5" s="296"/>
      <c r="BXH5" s="296"/>
      <c r="BXI5" s="296"/>
      <c r="BXJ5" s="296"/>
      <c r="BXK5" s="296"/>
      <c r="BXL5" s="296"/>
      <c r="BXM5" s="296"/>
      <c r="BXN5" s="296"/>
      <c r="BXO5" s="296"/>
      <c r="BXP5" s="296"/>
      <c r="BXQ5" s="296"/>
      <c r="BXR5" s="296"/>
      <c r="BXS5" s="296"/>
      <c r="BXT5" s="296"/>
      <c r="BXU5" s="296"/>
      <c r="BXV5" s="296"/>
      <c r="BXW5" s="296"/>
      <c r="BXX5" s="296"/>
      <c r="BXY5" s="296"/>
      <c r="BXZ5" s="296"/>
      <c r="BYA5" s="296"/>
      <c r="BYB5" s="296"/>
      <c r="BYC5" s="296"/>
      <c r="BYD5" s="296"/>
      <c r="BYE5" s="296"/>
      <c r="BYF5" s="296"/>
      <c r="BYG5" s="296"/>
      <c r="BYH5" s="296"/>
      <c r="BYI5" s="296"/>
      <c r="BYJ5" s="296"/>
      <c r="BYK5" s="296"/>
      <c r="BYL5" s="296"/>
      <c r="BYM5" s="296"/>
      <c r="BYN5" s="296"/>
      <c r="BYO5" s="296"/>
      <c r="BYP5" s="296"/>
      <c r="BYQ5" s="296"/>
      <c r="BYR5" s="296"/>
      <c r="BYS5" s="296"/>
      <c r="BYT5" s="296"/>
      <c r="BYU5" s="296"/>
      <c r="BYV5" s="296"/>
      <c r="BYW5" s="296"/>
      <c r="BYX5" s="296"/>
      <c r="BYY5" s="296"/>
      <c r="BYZ5" s="296"/>
      <c r="BZA5" s="296"/>
      <c r="BZB5" s="296"/>
      <c r="BZC5" s="296"/>
      <c r="BZD5" s="296"/>
      <c r="BZE5" s="296"/>
      <c r="BZF5" s="296"/>
      <c r="BZG5" s="296"/>
      <c r="BZH5" s="296"/>
      <c r="BZI5" s="296"/>
      <c r="BZJ5" s="296"/>
      <c r="BZK5" s="296"/>
      <c r="BZL5" s="296"/>
      <c r="BZM5" s="296"/>
      <c r="BZN5" s="296"/>
      <c r="BZO5" s="296"/>
      <c r="BZP5" s="296"/>
      <c r="BZQ5" s="296"/>
      <c r="BZR5" s="296"/>
      <c r="BZS5" s="296"/>
      <c r="BZT5" s="296"/>
      <c r="BZU5" s="296"/>
      <c r="BZV5" s="296"/>
      <c r="BZW5" s="296"/>
      <c r="BZX5" s="296"/>
      <c r="BZY5" s="296"/>
      <c r="BZZ5" s="296"/>
      <c r="CAA5" s="296"/>
      <c r="CAB5" s="296"/>
      <c r="CAC5" s="296"/>
      <c r="CAD5" s="296"/>
      <c r="CAE5" s="296"/>
      <c r="CAF5" s="296"/>
      <c r="CAG5" s="296"/>
      <c r="CAH5" s="296"/>
      <c r="CAI5" s="296"/>
      <c r="CAJ5" s="296"/>
      <c r="CAK5" s="296"/>
      <c r="CAL5" s="296"/>
      <c r="CAM5" s="296"/>
      <c r="CAN5" s="296"/>
      <c r="CAO5" s="296"/>
      <c r="CAP5" s="296"/>
      <c r="CAQ5" s="296"/>
      <c r="CAR5" s="296"/>
      <c r="CAS5" s="296"/>
      <c r="CAT5" s="296"/>
      <c r="CAU5" s="296"/>
      <c r="CAV5" s="296"/>
      <c r="CAW5" s="296"/>
      <c r="CAX5" s="296"/>
      <c r="CAY5" s="296"/>
      <c r="CAZ5" s="296"/>
      <c r="CBA5" s="296"/>
      <c r="CBB5" s="296"/>
      <c r="CBC5" s="296"/>
      <c r="CBD5" s="296"/>
      <c r="CBE5" s="296"/>
      <c r="CBF5" s="296"/>
      <c r="CBG5" s="296"/>
      <c r="CBH5" s="296"/>
      <c r="CBI5" s="296"/>
      <c r="CBJ5" s="296"/>
      <c r="CBK5" s="296"/>
      <c r="CBL5" s="296"/>
      <c r="CBM5" s="296"/>
      <c r="CBN5" s="296"/>
      <c r="CBO5" s="296"/>
      <c r="CBP5" s="296"/>
      <c r="CBQ5" s="296"/>
      <c r="CBR5" s="296"/>
      <c r="CBS5" s="296"/>
      <c r="CBT5" s="296"/>
      <c r="CBU5" s="296"/>
      <c r="CBV5" s="296"/>
      <c r="CBW5" s="296"/>
      <c r="CBX5" s="296"/>
      <c r="CBY5" s="296"/>
      <c r="CBZ5" s="296"/>
      <c r="CCA5" s="296"/>
      <c r="CCB5" s="296"/>
      <c r="CCC5" s="296"/>
      <c r="CCD5" s="296"/>
      <c r="CCE5" s="296"/>
      <c r="CCF5" s="296"/>
      <c r="CCG5" s="296"/>
      <c r="CCH5" s="296"/>
      <c r="CCI5" s="296"/>
      <c r="CCJ5" s="296"/>
      <c r="CCK5" s="296"/>
      <c r="CCL5" s="296"/>
      <c r="CCM5" s="296"/>
      <c r="CCN5" s="296"/>
      <c r="CCO5" s="296"/>
      <c r="CCP5" s="296"/>
      <c r="CCQ5" s="296"/>
      <c r="CCR5" s="296"/>
      <c r="CCS5" s="296"/>
      <c r="CCT5" s="296"/>
      <c r="CCU5" s="296"/>
      <c r="CCV5" s="296"/>
      <c r="CCW5" s="296"/>
      <c r="CCX5" s="296"/>
      <c r="CCY5" s="296"/>
      <c r="CCZ5" s="296"/>
      <c r="CDA5" s="296"/>
      <c r="CDB5" s="296"/>
      <c r="CDC5" s="296"/>
      <c r="CDD5" s="296"/>
      <c r="CDE5" s="296"/>
      <c r="CDF5" s="296"/>
      <c r="CDG5" s="296"/>
      <c r="CDH5" s="296"/>
      <c r="CDI5" s="296"/>
      <c r="CDJ5" s="296"/>
      <c r="CDK5" s="296"/>
      <c r="CDL5" s="296"/>
      <c r="CDM5" s="296"/>
      <c r="CDN5" s="296"/>
      <c r="CDO5" s="296"/>
      <c r="CDP5" s="296"/>
      <c r="CDQ5" s="296"/>
      <c r="CDR5" s="296"/>
      <c r="CDS5" s="296"/>
      <c r="CDT5" s="296"/>
      <c r="CDU5" s="296"/>
      <c r="CDV5" s="296"/>
      <c r="CDW5" s="296"/>
      <c r="CDX5" s="296"/>
      <c r="CDY5" s="296"/>
      <c r="CDZ5" s="296"/>
      <c r="CEA5" s="296"/>
      <c r="CEB5" s="296"/>
      <c r="CEC5" s="296"/>
      <c r="CED5" s="296"/>
      <c r="CEE5" s="296"/>
      <c r="CEF5" s="296"/>
      <c r="CEG5" s="296"/>
      <c r="CEH5" s="296"/>
      <c r="CEI5" s="296"/>
      <c r="CEJ5" s="296"/>
      <c r="CEK5" s="296"/>
      <c r="CEL5" s="296"/>
      <c r="CEM5" s="296"/>
      <c r="CEN5" s="296"/>
      <c r="CEO5" s="296"/>
      <c r="CEP5" s="296"/>
      <c r="CEQ5" s="296"/>
      <c r="CER5" s="296"/>
      <c r="CES5" s="296"/>
      <c r="CET5" s="296"/>
      <c r="CEU5" s="296"/>
      <c r="CEV5" s="296"/>
      <c r="CEW5" s="296"/>
      <c r="CEX5" s="296"/>
      <c r="CEY5" s="296"/>
      <c r="CEZ5" s="296"/>
      <c r="CFA5" s="296"/>
      <c r="CFB5" s="296"/>
      <c r="CFC5" s="296"/>
      <c r="CFD5" s="296"/>
      <c r="CFE5" s="296"/>
      <c r="CFF5" s="296"/>
      <c r="CFG5" s="296"/>
      <c r="CFH5" s="296"/>
      <c r="CFI5" s="296"/>
      <c r="CFJ5" s="296"/>
      <c r="CFK5" s="296"/>
      <c r="CFL5" s="296"/>
      <c r="CFM5" s="296"/>
      <c r="CFN5" s="296"/>
      <c r="CFO5" s="296"/>
      <c r="CFP5" s="296"/>
      <c r="CFQ5" s="296"/>
      <c r="CFR5" s="296"/>
      <c r="CFS5" s="296"/>
      <c r="CFT5" s="296"/>
      <c r="CFU5" s="296"/>
      <c r="CFV5" s="296"/>
      <c r="CFW5" s="296"/>
      <c r="CFX5" s="296"/>
      <c r="CFY5" s="296"/>
      <c r="CFZ5" s="296"/>
      <c r="CGA5" s="296"/>
      <c r="CGB5" s="296"/>
      <c r="CGC5" s="296"/>
      <c r="CGD5" s="296"/>
      <c r="CGE5" s="296"/>
      <c r="CGF5" s="296"/>
      <c r="CGG5" s="296"/>
      <c r="CGH5" s="296"/>
      <c r="CGI5" s="296"/>
      <c r="CGJ5" s="296"/>
      <c r="CGK5" s="296"/>
      <c r="CGL5" s="296"/>
      <c r="CGM5" s="296"/>
      <c r="CGN5" s="296"/>
      <c r="CGO5" s="296"/>
      <c r="CGP5" s="296"/>
      <c r="CGQ5" s="296"/>
      <c r="CGR5" s="296"/>
      <c r="CGS5" s="296"/>
      <c r="CGT5" s="296"/>
      <c r="CGU5" s="296"/>
      <c r="CGV5" s="296"/>
      <c r="CGW5" s="296"/>
      <c r="CGX5" s="296"/>
      <c r="CGY5" s="296"/>
      <c r="CGZ5" s="296"/>
      <c r="CHA5" s="296"/>
      <c r="CHB5" s="296"/>
      <c r="CHC5" s="296"/>
      <c r="CHD5" s="296"/>
      <c r="CHE5" s="296"/>
      <c r="CHF5" s="296"/>
      <c r="CHG5" s="296"/>
      <c r="CHH5" s="296"/>
      <c r="CHI5" s="296"/>
      <c r="CHJ5" s="296"/>
      <c r="CHK5" s="296"/>
      <c r="CHL5" s="296"/>
      <c r="CHM5" s="296"/>
      <c r="CHN5" s="296"/>
      <c r="CHO5" s="296"/>
      <c r="CHP5" s="296"/>
      <c r="CHQ5" s="296"/>
      <c r="CHR5" s="296"/>
      <c r="CHS5" s="296"/>
      <c r="CHT5" s="296"/>
      <c r="CHU5" s="296"/>
      <c r="CHV5" s="296"/>
      <c r="CHW5" s="296"/>
      <c r="CHX5" s="296"/>
      <c r="CHY5" s="296"/>
      <c r="CHZ5" s="296"/>
      <c r="CIA5" s="296"/>
      <c r="CIB5" s="296"/>
      <c r="CIC5" s="296"/>
      <c r="CID5" s="296"/>
      <c r="CIE5" s="296"/>
      <c r="CIF5" s="296"/>
      <c r="CIG5" s="296"/>
      <c r="CIH5" s="296"/>
      <c r="CII5" s="296"/>
      <c r="CIJ5" s="296"/>
      <c r="CIK5" s="296"/>
      <c r="CIL5" s="296"/>
      <c r="CIM5" s="296"/>
      <c r="CIN5" s="296"/>
      <c r="CIO5" s="296"/>
      <c r="CIP5" s="296"/>
      <c r="CIQ5" s="296"/>
      <c r="CIR5" s="296"/>
      <c r="CIS5" s="296"/>
      <c r="CIT5" s="296"/>
      <c r="CIU5" s="296"/>
      <c r="CIV5" s="296"/>
      <c r="CIW5" s="296"/>
      <c r="CIX5" s="296"/>
      <c r="CIY5" s="296"/>
      <c r="CIZ5" s="296"/>
      <c r="CJA5" s="296"/>
      <c r="CJB5" s="296"/>
      <c r="CJC5" s="296"/>
      <c r="CJD5" s="296"/>
      <c r="CJE5" s="296"/>
      <c r="CJF5" s="296"/>
      <c r="CJG5" s="296"/>
      <c r="CJH5" s="296"/>
      <c r="CJI5" s="296"/>
      <c r="CJJ5" s="296"/>
      <c r="CJK5" s="296"/>
      <c r="CJL5" s="296"/>
      <c r="CJM5" s="296"/>
      <c r="CJN5" s="296"/>
      <c r="CJO5" s="296"/>
      <c r="CJP5" s="296"/>
      <c r="CJQ5" s="296"/>
      <c r="CJR5" s="296"/>
      <c r="CJS5" s="296"/>
      <c r="CJT5" s="296"/>
      <c r="CJU5" s="296"/>
      <c r="CJV5" s="296"/>
      <c r="CJW5" s="296"/>
      <c r="CJX5" s="296"/>
      <c r="CJY5" s="296"/>
      <c r="CJZ5" s="296"/>
      <c r="CKA5" s="296"/>
      <c r="CKB5" s="296"/>
      <c r="CKC5" s="296"/>
      <c r="CKD5" s="296"/>
      <c r="CKE5" s="296"/>
      <c r="CKF5" s="296"/>
      <c r="CKG5" s="296"/>
      <c r="CKH5" s="296"/>
      <c r="CKI5" s="296"/>
      <c r="CKJ5" s="296"/>
      <c r="CKK5" s="296"/>
      <c r="CKL5" s="296"/>
      <c r="CKM5" s="296"/>
      <c r="CKN5" s="296"/>
      <c r="CKO5" s="296"/>
      <c r="CKP5" s="296"/>
      <c r="CKQ5" s="296"/>
      <c r="CKR5" s="296"/>
      <c r="CKS5" s="296"/>
      <c r="CKT5" s="296"/>
      <c r="CKU5" s="296"/>
      <c r="CKV5" s="296"/>
      <c r="CKW5" s="296"/>
      <c r="CKX5" s="296"/>
      <c r="CKY5" s="296"/>
      <c r="CKZ5" s="296"/>
      <c r="CLA5" s="296"/>
      <c r="CLB5" s="296"/>
      <c r="CLC5" s="296"/>
      <c r="CLD5" s="296"/>
      <c r="CLE5" s="296"/>
      <c r="CLF5" s="296"/>
      <c r="CLG5" s="296"/>
      <c r="CLH5" s="296"/>
      <c r="CLI5" s="296"/>
      <c r="CLJ5" s="296"/>
      <c r="CLK5" s="296"/>
      <c r="CLL5" s="296"/>
      <c r="CLM5" s="296"/>
      <c r="CLN5" s="296"/>
      <c r="CLO5" s="296"/>
      <c r="CLP5" s="296"/>
      <c r="CLQ5" s="296"/>
      <c r="CLR5" s="296"/>
      <c r="CLS5" s="296"/>
      <c r="CLT5" s="296"/>
      <c r="CLU5" s="296"/>
      <c r="CLV5" s="296"/>
      <c r="CLW5" s="296"/>
      <c r="CLX5" s="296"/>
      <c r="CLY5" s="296"/>
      <c r="CLZ5" s="296"/>
      <c r="CMA5" s="296"/>
      <c r="CMB5" s="296"/>
      <c r="CMC5" s="296"/>
      <c r="CMD5" s="296"/>
      <c r="CME5" s="296"/>
      <c r="CMF5" s="296"/>
      <c r="CMG5" s="296"/>
      <c r="CMH5" s="296"/>
      <c r="CMI5" s="296"/>
      <c r="CMJ5" s="296"/>
      <c r="CMK5" s="296"/>
      <c r="CML5" s="296"/>
      <c r="CMM5" s="296"/>
      <c r="CMN5" s="296"/>
      <c r="CMO5" s="296"/>
      <c r="CMP5" s="296"/>
      <c r="CMQ5" s="296"/>
      <c r="CMR5" s="296"/>
      <c r="CMS5" s="296"/>
      <c r="CMT5" s="296"/>
      <c r="CMU5" s="296"/>
      <c r="CMV5" s="296"/>
      <c r="CMW5" s="296"/>
      <c r="CMX5" s="296"/>
      <c r="CMY5" s="296"/>
      <c r="CMZ5" s="296"/>
      <c r="CNA5" s="296"/>
      <c r="CNB5" s="296"/>
      <c r="CNC5" s="296"/>
      <c r="CND5" s="296"/>
      <c r="CNE5" s="296"/>
      <c r="CNF5" s="296"/>
      <c r="CNG5" s="296"/>
      <c r="CNH5" s="296"/>
      <c r="CNI5" s="296"/>
      <c r="CNJ5" s="296"/>
      <c r="CNK5" s="296"/>
      <c r="CNL5" s="296"/>
      <c r="CNM5" s="296"/>
      <c r="CNN5" s="296"/>
      <c r="CNO5" s="296"/>
      <c r="CNP5" s="296"/>
      <c r="CNQ5" s="296"/>
      <c r="CNR5" s="296"/>
      <c r="CNS5" s="296"/>
      <c r="CNT5" s="296"/>
      <c r="CNU5" s="296"/>
      <c r="CNV5" s="296"/>
      <c r="CNW5" s="296"/>
      <c r="CNX5" s="296"/>
      <c r="CNY5" s="296"/>
      <c r="CNZ5" s="296"/>
      <c r="COA5" s="296"/>
      <c r="COB5" s="296"/>
      <c r="COC5" s="296"/>
      <c r="COD5" s="296"/>
      <c r="COE5" s="296"/>
      <c r="COF5" s="296"/>
      <c r="COG5" s="296"/>
      <c r="COH5" s="296"/>
      <c r="COI5" s="296"/>
      <c r="COJ5" s="296"/>
      <c r="COK5" s="296"/>
      <c r="COL5" s="296"/>
      <c r="COM5" s="296"/>
      <c r="CON5" s="296"/>
      <c r="COO5" s="296"/>
      <c r="COP5" s="296"/>
      <c r="COQ5" s="296"/>
      <c r="COR5" s="296"/>
      <c r="COS5" s="296"/>
      <c r="COT5" s="296"/>
      <c r="COU5" s="296"/>
      <c r="COV5" s="296"/>
      <c r="COW5" s="296"/>
      <c r="COX5" s="296"/>
      <c r="COY5" s="296"/>
      <c r="COZ5" s="296"/>
      <c r="CPA5" s="296"/>
      <c r="CPB5" s="296"/>
      <c r="CPC5" s="296"/>
      <c r="CPD5" s="296"/>
      <c r="CPE5" s="296"/>
      <c r="CPF5" s="296"/>
      <c r="CPG5" s="296"/>
      <c r="CPH5" s="296"/>
      <c r="CPI5" s="296"/>
      <c r="CPJ5" s="296"/>
      <c r="CPK5" s="296"/>
      <c r="CPL5" s="296"/>
      <c r="CPM5" s="296"/>
      <c r="CPN5" s="296"/>
      <c r="CPO5" s="296"/>
      <c r="CPP5" s="296"/>
      <c r="CPQ5" s="296"/>
      <c r="CPR5" s="296"/>
      <c r="CPS5" s="296"/>
      <c r="CPT5" s="296"/>
      <c r="CPU5" s="296"/>
      <c r="CPV5" s="296"/>
      <c r="CPW5" s="296"/>
      <c r="CPX5" s="296"/>
      <c r="CPY5" s="296"/>
      <c r="CPZ5" s="296"/>
      <c r="CQA5" s="296"/>
      <c r="CQB5" s="296"/>
      <c r="CQC5" s="296"/>
      <c r="CQD5" s="296"/>
      <c r="CQE5" s="296"/>
      <c r="CQF5" s="296"/>
      <c r="CQG5" s="296"/>
      <c r="CQH5" s="296"/>
      <c r="CQI5" s="296"/>
      <c r="CQJ5" s="296"/>
      <c r="CQK5" s="296"/>
      <c r="CQL5" s="296"/>
      <c r="CQM5" s="296"/>
      <c r="CQN5" s="296"/>
      <c r="CQO5" s="296"/>
      <c r="CQP5" s="296"/>
      <c r="CQQ5" s="296"/>
      <c r="CQR5" s="296"/>
      <c r="CQS5" s="296"/>
      <c r="CQT5" s="296"/>
      <c r="CQU5" s="296"/>
      <c r="CQV5" s="296"/>
      <c r="CQW5" s="296"/>
      <c r="CQX5" s="296"/>
      <c r="CQY5" s="296"/>
      <c r="CQZ5" s="296"/>
      <c r="CRA5" s="296"/>
      <c r="CRB5" s="296"/>
      <c r="CRC5" s="296"/>
      <c r="CRD5" s="296"/>
      <c r="CRE5" s="296"/>
      <c r="CRF5" s="296"/>
      <c r="CRG5" s="296"/>
      <c r="CRH5" s="296"/>
      <c r="CRI5" s="296"/>
      <c r="CRJ5" s="296"/>
      <c r="CRK5" s="296"/>
      <c r="CRL5" s="296"/>
      <c r="CRM5" s="296"/>
      <c r="CRN5" s="296"/>
      <c r="CRO5" s="296"/>
      <c r="CRP5" s="296"/>
      <c r="CRQ5" s="296"/>
      <c r="CRR5" s="296"/>
      <c r="CRS5" s="296"/>
      <c r="CRT5" s="296"/>
      <c r="CRU5" s="296"/>
      <c r="CRV5" s="296"/>
      <c r="CRW5" s="296"/>
      <c r="CRX5" s="296"/>
      <c r="CRY5" s="296"/>
      <c r="CRZ5" s="296"/>
      <c r="CSA5" s="296"/>
      <c r="CSB5" s="296"/>
      <c r="CSC5" s="296"/>
      <c r="CSD5" s="296"/>
      <c r="CSE5" s="296"/>
      <c r="CSF5" s="296"/>
      <c r="CSG5" s="296"/>
      <c r="CSH5" s="296"/>
      <c r="CSI5" s="296"/>
      <c r="CSJ5" s="296"/>
      <c r="CSK5" s="296"/>
      <c r="CSL5" s="296"/>
      <c r="CSM5" s="296"/>
      <c r="CSN5" s="296"/>
      <c r="CSO5" s="296"/>
      <c r="CSP5" s="296"/>
      <c r="CSQ5" s="296"/>
      <c r="CSR5" s="296"/>
      <c r="CSS5" s="296"/>
      <c r="CST5" s="296"/>
      <c r="CSU5" s="296"/>
      <c r="CSV5" s="296"/>
      <c r="CSW5" s="296"/>
      <c r="CSX5" s="296"/>
      <c r="CSY5" s="296"/>
      <c r="CSZ5" s="296"/>
      <c r="CTA5" s="296"/>
      <c r="CTB5" s="296"/>
      <c r="CTC5" s="296"/>
      <c r="CTD5" s="296"/>
      <c r="CTE5" s="296"/>
      <c r="CTF5" s="296"/>
      <c r="CTG5" s="296"/>
      <c r="CTH5" s="296"/>
      <c r="CTI5" s="296"/>
      <c r="CTJ5" s="296"/>
      <c r="CTK5" s="296"/>
      <c r="CTL5" s="296"/>
      <c r="CTM5" s="296"/>
      <c r="CTN5" s="296"/>
      <c r="CTO5" s="296"/>
      <c r="CTP5" s="296"/>
      <c r="CTQ5" s="296"/>
      <c r="CTR5" s="296"/>
      <c r="CTS5" s="296"/>
      <c r="CTT5" s="296"/>
      <c r="CTU5" s="296"/>
      <c r="CTV5" s="296"/>
      <c r="CTW5" s="296"/>
      <c r="CTX5" s="296"/>
      <c r="CTY5" s="296"/>
      <c r="CTZ5" s="296"/>
      <c r="CUA5" s="296"/>
      <c r="CUB5" s="296"/>
      <c r="CUC5" s="296"/>
      <c r="CUD5" s="296"/>
      <c r="CUE5" s="296"/>
      <c r="CUF5" s="296"/>
      <c r="CUG5" s="296"/>
      <c r="CUH5" s="296"/>
      <c r="CUI5" s="296"/>
      <c r="CUJ5" s="296"/>
      <c r="CUK5" s="296"/>
      <c r="CUL5" s="296"/>
      <c r="CUM5" s="296"/>
      <c r="CUN5" s="296"/>
      <c r="CUO5" s="296"/>
      <c r="CUP5" s="296"/>
      <c r="CUQ5" s="296"/>
      <c r="CUR5" s="296"/>
      <c r="CUS5" s="296"/>
      <c r="CUT5" s="296"/>
      <c r="CUU5" s="296"/>
      <c r="CUV5" s="296"/>
      <c r="CUW5" s="296"/>
      <c r="CUX5" s="296"/>
      <c r="CUY5" s="296"/>
      <c r="CUZ5" s="296"/>
      <c r="CVA5" s="296"/>
      <c r="CVB5" s="296"/>
      <c r="CVC5" s="296"/>
      <c r="CVD5" s="296"/>
      <c r="CVE5" s="296"/>
      <c r="CVF5" s="296"/>
      <c r="CVG5" s="296"/>
      <c r="CVH5" s="296"/>
      <c r="CVI5" s="296"/>
      <c r="CVJ5" s="296"/>
      <c r="CVK5" s="296"/>
      <c r="CVL5" s="296"/>
      <c r="CVM5" s="296"/>
      <c r="CVN5" s="296"/>
      <c r="CVO5" s="296"/>
      <c r="CVP5" s="296"/>
      <c r="CVQ5" s="296"/>
      <c r="CVR5" s="296"/>
      <c r="CVS5" s="296"/>
      <c r="CVT5" s="296"/>
      <c r="CVU5" s="296"/>
      <c r="CVV5" s="296"/>
      <c r="CVW5" s="296"/>
      <c r="CVX5" s="296"/>
      <c r="CVY5" s="296"/>
      <c r="CVZ5" s="296"/>
      <c r="CWA5" s="296"/>
      <c r="CWB5" s="296"/>
      <c r="CWC5" s="296"/>
      <c r="CWD5" s="296"/>
      <c r="CWE5" s="296"/>
      <c r="CWF5" s="296"/>
      <c r="CWG5" s="296"/>
      <c r="CWH5" s="296"/>
      <c r="CWI5" s="296"/>
      <c r="CWJ5" s="296"/>
      <c r="CWK5" s="296"/>
      <c r="CWL5" s="296"/>
      <c r="CWM5" s="296"/>
      <c r="CWN5" s="296"/>
      <c r="CWO5" s="296"/>
      <c r="CWP5" s="296"/>
      <c r="CWQ5" s="296"/>
      <c r="CWR5" s="296"/>
      <c r="CWS5" s="296"/>
      <c r="CWT5" s="296"/>
      <c r="CWU5" s="296"/>
      <c r="CWV5" s="296"/>
      <c r="CWW5" s="296"/>
      <c r="CWX5" s="296"/>
      <c r="CWY5" s="296"/>
      <c r="CWZ5" s="296"/>
      <c r="CXA5" s="296"/>
      <c r="CXB5" s="296"/>
      <c r="CXC5" s="296"/>
      <c r="CXD5" s="296"/>
      <c r="CXE5" s="296"/>
      <c r="CXF5" s="296"/>
      <c r="CXG5" s="296"/>
      <c r="CXH5" s="296"/>
      <c r="CXI5" s="296"/>
      <c r="CXJ5" s="296"/>
      <c r="CXK5" s="296"/>
      <c r="CXL5" s="296"/>
      <c r="CXM5" s="296"/>
      <c r="CXN5" s="296"/>
      <c r="CXO5" s="296"/>
      <c r="CXP5" s="296"/>
      <c r="CXQ5" s="296"/>
      <c r="CXR5" s="296"/>
      <c r="CXS5" s="296"/>
      <c r="CXT5" s="296"/>
      <c r="CXU5" s="296"/>
      <c r="CXV5" s="296"/>
      <c r="CXW5" s="296"/>
      <c r="CXX5" s="296"/>
      <c r="CXY5" s="296"/>
      <c r="CXZ5" s="296"/>
      <c r="CYA5" s="296"/>
      <c r="CYB5" s="296"/>
      <c r="CYC5" s="296"/>
      <c r="CYD5" s="296"/>
      <c r="CYE5" s="296"/>
      <c r="CYF5" s="296"/>
      <c r="CYG5" s="296"/>
      <c r="CYH5" s="296"/>
      <c r="CYI5" s="296"/>
      <c r="CYJ5" s="296"/>
      <c r="CYK5" s="296"/>
      <c r="CYL5" s="296"/>
      <c r="CYM5" s="296"/>
      <c r="CYN5" s="296"/>
      <c r="CYO5" s="296"/>
      <c r="CYP5" s="296"/>
      <c r="CYQ5" s="296"/>
      <c r="CYR5" s="296"/>
      <c r="CYS5" s="296"/>
      <c r="CYT5" s="296"/>
      <c r="CYU5" s="296"/>
      <c r="CYV5" s="296"/>
      <c r="CYW5" s="296"/>
      <c r="CYX5" s="296"/>
      <c r="CYY5" s="296"/>
      <c r="CYZ5" s="296"/>
      <c r="CZA5" s="296"/>
      <c r="CZB5" s="296"/>
      <c r="CZC5" s="296"/>
      <c r="CZD5" s="296"/>
      <c r="CZE5" s="296"/>
      <c r="CZF5" s="296"/>
      <c r="CZG5" s="296"/>
      <c r="CZH5" s="296"/>
      <c r="CZI5" s="296"/>
      <c r="CZJ5" s="296"/>
      <c r="CZK5" s="296"/>
      <c r="CZL5" s="296"/>
      <c r="CZM5" s="296"/>
      <c r="CZN5" s="296"/>
      <c r="CZO5" s="296"/>
      <c r="CZP5" s="296"/>
      <c r="CZQ5" s="296"/>
      <c r="CZR5" s="296"/>
      <c r="CZS5" s="296"/>
      <c r="CZT5" s="296"/>
      <c r="CZU5" s="296"/>
      <c r="CZV5" s="296"/>
      <c r="CZW5" s="296"/>
      <c r="CZX5" s="296"/>
      <c r="CZY5" s="296"/>
      <c r="CZZ5" s="296"/>
      <c r="DAA5" s="296"/>
      <c r="DAB5" s="296"/>
      <c r="DAC5" s="296"/>
      <c r="DAD5" s="296"/>
      <c r="DAE5" s="296"/>
      <c r="DAF5" s="296"/>
      <c r="DAG5" s="296"/>
      <c r="DAH5" s="296"/>
      <c r="DAI5" s="296"/>
      <c r="DAJ5" s="296"/>
      <c r="DAK5" s="296"/>
      <c r="DAL5" s="296"/>
      <c r="DAM5" s="296"/>
      <c r="DAN5" s="296"/>
      <c r="DAO5" s="296"/>
      <c r="DAP5" s="296"/>
      <c r="DAQ5" s="296"/>
      <c r="DAR5" s="296"/>
      <c r="DAS5" s="296"/>
      <c r="DAT5" s="296"/>
      <c r="DAU5" s="296"/>
      <c r="DAV5" s="296"/>
      <c r="DAW5" s="296"/>
      <c r="DAX5" s="296"/>
      <c r="DAY5" s="296"/>
      <c r="DAZ5" s="296"/>
      <c r="DBA5" s="296"/>
      <c r="DBB5" s="296"/>
      <c r="DBC5" s="296"/>
      <c r="DBD5" s="296"/>
      <c r="DBE5" s="296"/>
      <c r="DBF5" s="296"/>
      <c r="DBG5" s="296"/>
      <c r="DBH5" s="296"/>
      <c r="DBI5" s="296"/>
      <c r="DBJ5" s="296"/>
      <c r="DBK5" s="296"/>
      <c r="DBL5" s="296"/>
      <c r="DBM5" s="296"/>
      <c r="DBN5" s="296"/>
      <c r="DBO5" s="296"/>
      <c r="DBP5" s="296"/>
      <c r="DBQ5" s="296"/>
      <c r="DBR5" s="296"/>
      <c r="DBS5" s="296"/>
      <c r="DBT5" s="296"/>
      <c r="DBU5" s="296"/>
      <c r="DBV5" s="296"/>
      <c r="DBW5" s="296"/>
      <c r="DBX5" s="296"/>
      <c r="DBY5" s="296"/>
      <c r="DBZ5" s="296"/>
      <c r="DCA5" s="296"/>
      <c r="DCB5" s="296"/>
      <c r="DCC5" s="296"/>
      <c r="DCD5" s="296"/>
      <c r="DCE5" s="296"/>
      <c r="DCF5" s="296"/>
      <c r="DCG5" s="296"/>
      <c r="DCH5" s="296"/>
      <c r="DCI5" s="296"/>
      <c r="DCJ5" s="296"/>
      <c r="DCK5" s="296"/>
      <c r="DCL5" s="296"/>
      <c r="DCM5" s="296"/>
      <c r="DCN5" s="296"/>
      <c r="DCO5" s="296"/>
      <c r="DCP5" s="296"/>
      <c r="DCQ5" s="296"/>
      <c r="DCR5" s="296"/>
      <c r="DCS5" s="296"/>
      <c r="DCT5" s="296"/>
      <c r="DCU5" s="296"/>
      <c r="DCV5" s="296"/>
      <c r="DCW5" s="296"/>
      <c r="DCX5" s="296"/>
      <c r="DCY5" s="296"/>
      <c r="DCZ5" s="296"/>
      <c r="DDA5" s="296"/>
      <c r="DDB5" s="296"/>
      <c r="DDC5" s="296"/>
      <c r="DDD5" s="296"/>
      <c r="DDE5" s="296"/>
      <c r="DDF5" s="296"/>
      <c r="DDG5" s="296"/>
      <c r="DDH5" s="296"/>
      <c r="DDI5" s="296"/>
      <c r="DDJ5" s="296"/>
      <c r="DDK5" s="296"/>
      <c r="DDL5" s="296"/>
      <c r="DDM5" s="296"/>
      <c r="DDN5" s="296"/>
      <c r="DDO5" s="296"/>
      <c r="DDP5" s="296"/>
      <c r="DDQ5" s="296"/>
      <c r="DDR5" s="296"/>
      <c r="DDS5" s="296"/>
      <c r="DDT5" s="296"/>
      <c r="DDU5" s="296"/>
      <c r="DDV5" s="296"/>
      <c r="DDW5" s="296"/>
      <c r="DDX5" s="296"/>
      <c r="DDY5" s="296"/>
      <c r="DDZ5" s="296"/>
      <c r="DEA5" s="296"/>
      <c r="DEB5" s="296"/>
      <c r="DEC5" s="296"/>
      <c r="DED5" s="296"/>
      <c r="DEE5" s="296"/>
      <c r="DEF5" s="296"/>
      <c r="DEG5" s="296"/>
      <c r="DEH5" s="296"/>
      <c r="DEI5" s="296"/>
      <c r="DEJ5" s="296"/>
      <c r="DEK5" s="296"/>
      <c r="DEL5" s="296"/>
      <c r="DEM5" s="296"/>
      <c r="DEN5" s="296"/>
      <c r="DEO5" s="296"/>
      <c r="DEP5" s="296"/>
      <c r="DEQ5" s="296"/>
      <c r="DER5" s="296"/>
      <c r="DES5" s="296"/>
      <c r="DET5" s="296"/>
      <c r="DEU5" s="296"/>
      <c r="DEV5" s="296"/>
      <c r="DEW5" s="296"/>
      <c r="DEX5" s="296"/>
      <c r="DEY5" s="296"/>
      <c r="DEZ5" s="296"/>
      <c r="DFA5" s="296"/>
      <c r="DFB5" s="296"/>
      <c r="DFC5" s="296"/>
      <c r="DFD5" s="296"/>
      <c r="DFE5" s="296"/>
      <c r="DFF5" s="296"/>
      <c r="DFG5" s="296"/>
      <c r="DFH5" s="296"/>
      <c r="DFI5" s="296"/>
      <c r="DFJ5" s="296"/>
      <c r="DFK5" s="296"/>
      <c r="DFL5" s="296"/>
      <c r="DFM5" s="296"/>
      <c r="DFN5" s="296"/>
      <c r="DFO5" s="296"/>
      <c r="DFP5" s="296"/>
      <c r="DFQ5" s="296"/>
      <c r="DFR5" s="296"/>
      <c r="DFS5" s="296"/>
      <c r="DFT5" s="296"/>
      <c r="DFU5" s="296"/>
      <c r="DFV5" s="296"/>
      <c r="DFW5" s="296"/>
      <c r="DFX5" s="296"/>
      <c r="DFY5" s="296"/>
      <c r="DFZ5" s="296"/>
      <c r="DGA5" s="296"/>
      <c r="DGB5" s="296"/>
      <c r="DGC5" s="296"/>
      <c r="DGD5" s="296"/>
      <c r="DGE5" s="296"/>
      <c r="DGF5" s="296"/>
      <c r="DGG5" s="296"/>
      <c r="DGH5" s="296"/>
      <c r="DGI5" s="296"/>
      <c r="DGJ5" s="296"/>
      <c r="DGK5" s="296"/>
      <c r="DGL5" s="296"/>
      <c r="DGM5" s="296"/>
      <c r="DGN5" s="296"/>
      <c r="DGO5" s="296"/>
      <c r="DGP5" s="296"/>
      <c r="DGQ5" s="296"/>
      <c r="DGR5" s="296"/>
      <c r="DGS5" s="296"/>
      <c r="DGT5" s="296"/>
      <c r="DGU5" s="296"/>
      <c r="DGV5" s="296"/>
      <c r="DGW5" s="296"/>
      <c r="DGX5" s="296"/>
      <c r="DGY5" s="296"/>
      <c r="DGZ5" s="296"/>
      <c r="DHA5" s="296"/>
      <c r="DHB5" s="296"/>
      <c r="DHC5" s="296"/>
      <c r="DHD5" s="296"/>
      <c r="DHE5" s="296"/>
      <c r="DHF5" s="296"/>
      <c r="DHG5" s="296"/>
      <c r="DHH5" s="296"/>
      <c r="DHI5" s="296"/>
      <c r="DHJ5" s="296"/>
      <c r="DHK5" s="296"/>
      <c r="DHL5" s="296"/>
      <c r="DHM5" s="296"/>
      <c r="DHN5" s="296"/>
      <c r="DHO5" s="296"/>
      <c r="DHP5" s="296"/>
      <c r="DHQ5" s="296"/>
      <c r="DHR5" s="296"/>
      <c r="DHS5" s="296"/>
      <c r="DHT5" s="296"/>
      <c r="DHU5" s="296"/>
      <c r="DHV5" s="296"/>
      <c r="DHW5" s="296"/>
      <c r="DHX5" s="296"/>
      <c r="DHY5" s="296"/>
      <c r="DHZ5" s="296"/>
      <c r="DIA5" s="296"/>
      <c r="DIB5" s="296"/>
      <c r="DIC5" s="296"/>
      <c r="DID5" s="296"/>
      <c r="DIE5" s="296"/>
      <c r="DIF5" s="296"/>
      <c r="DIG5" s="296"/>
      <c r="DIH5" s="296"/>
      <c r="DII5" s="296"/>
      <c r="DIJ5" s="296"/>
      <c r="DIK5" s="296"/>
      <c r="DIL5" s="296"/>
      <c r="DIM5" s="296"/>
      <c r="DIN5" s="296"/>
      <c r="DIO5" s="296"/>
      <c r="DIP5" s="296"/>
      <c r="DIQ5" s="296"/>
      <c r="DIR5" s="296"/>
      <c r="DIS5" s="296"/>
      <c r="DIT5" s="296"/>
      <c r="DIU5" s="296"/>
      <c r="DIV5" s="296"/>
      <c r="DIW5" s="296"/>
      <c r="DIX5" s="296"/>
      <c r="DIY5" s="296"/>
      <c r="DIZ5" s="296"/>
      <c r="DJA5" s="296"/>
      <c r="DJB5" s="296"/>
      <c r="DJC5" s="296"/>
      <c r="DJD5" s="296"/>
      <c r="DJE5" s="296"/>
      <c r="DJF5" s="296"/>
      <c r="DJG5" s="296"/>
      <c r="DJH5" s="296"/>
      <c r="DJI5" s="296"/>
      <c r="DJJ5" s="296"/>
      <c r="DJK5" s="296"/>
      <c r="DJL5" s="296"/>
      <c r="DJM5" s="296"/>
      <c r="DJN5" s="296"/>
      <c r="DJO5" s="296"/>
      <c r="DJP5" s="296"/>
      <c r="DJQ5" s="296"/>
      <c r="DJR5" s="296"/>
      <c r="DJS5" s="296"/>
      <c r="DJT5" s="296"/>
      <c r="DJU5" s="296"/>
      <c r="DJV5" s="296"/>
      <c r="DJW5" s="296"/>
      <c r="DJX5" s="296"/>
      <c r="DJY5" s="296"/>
      <c r="DJZ5" s="296"/>
      <c r="DKA5" s="296"/>
      <c r="DKB5" s="296"/>
      <c r="DKC5" s="296"/>
      <c r="DKD5" s="296"/>
      <c r="DKE5" s="296"/>
      <c r="DKF5" s="296"/>
      <c r="DKG5" s="296"/>
      <c r="DKH5" s="296"/>
      <c r="DKI5" s="296"/>
      <c r="DKJ5" s="296"/>
      <c r="DKK5" s="296"/>
      <c r="DKL5" s="296"/>
      <c r="DKM5" s="296"/>
      <c r="DKN5" s="296"/>
      <c r="DKO5" s="296"/>
      <c r="DKP5" s="296"/>
      <c r="DKQ5" s="296"/>
      <c r="DKR5" s="296"/>
      <c r="DKS5" s="296"/>
      <c r="DKT5" s="296"/>
      <c r="DKU5" s="296"/>
      <c r="DKV5" s="296"/>
      <c r="DKW5" s="296"/>
      <c r="DKX5" s="296"/>
      <c r="DKY5" s="296"/>
      <c r="DKZ5" s="296"/>
      <c r="DLA5" s="296"/>
      <c r="DLB5" s="296"/>
      <c r="DLC5" s="296"/>
      <c r="DLD5" s="296"/>
      <c r="DLE5" s="296"/>
      <c r="DLF5" s="296"/>
      <c r="DLG5" s="296"/>
      <c r="DLH5" s="296"/>
      <c r="DLI5" s="296"/>
      <c r="DLJ5" s="296"/>
      <c r="DLK5" s="296"/>
      <c r="DLL5" s="296"/>
      <c r="DLM5" s="296"/>
      <c r="DLN5" s="296"/>
      <c r="DLO5" s="296"/>
      <c r="DLP5" s="296"/>
      <c r="DLQ5" s="296"/>
      <c r="DLR5" s="296"/>
      <c r="DLS5" s="296"/>
      <c r="DLT5" s="296"/>
      <c r="DLU5" s="296"/>
      <c r="DLV5" s="296"/>
      <c r="DLW5" s="296"/>
      <c r="DLX5" s="296"/>
      <c r="DLY5" s="296"/>
      <c r="DLZ5" s="296"/>
      <c r="DMA5" s="296"/>
      <c r="DMB5" s="296"/>
      <c r="DMC5" s="296"/>
      <c r="DMD5" s="296"/>
      <c r="DME5" s="296"/>
      <c r="DMF5" s="296"/>
      <c r="DMG5" s="296"/>
      <c r="DMH5" s="296"/>
      <c r="DMI5" s="296"/>
      <c r="DMJ5" s="296"/>
      <c r="DMK5" s="296"/>
      <c r="DML5" s="296"/>
      <c r="DMM5" s="296"/>
      <c r="DMN5" s="296"/>
      <c r="DMO5" s="296"/>
      <c r="DMP5" s="296"/>
      <c r="DMQ5" s="296"/>
      <c r="DMR5" s="296"/>
      <c r="DMS5" s="296"/>
      <c r="DMT5" s="296"/>
      <c r="DMU5" s="296"/>
      <c r="DMV5" s="296"/>
      <c r="DMW5" s="296"/>
      <c r="DMX5" s="296"/>
      <c r="DMY5" s="296"/>
      <c r="DMZ5" s="296"/>
      <c r="DNA5" s="296"/>
      <c r="DNB5" s="296"/>
      <c r="DNC5" s="296"/>
      <c r="DND5" s="296"/>
      <c r="DNE5" s="296"/>
      <c r="DNF5" s="296"/>
      <c r="DNG5" s="296"/>
      <c r="DNH5" s="296"/>
      <c r="DNI5" s="296"/>
      <c r="DNJ5" s="296"/>
      <c r="DNK5" s="296"/>
      <c r="DNL5" s="296"/>
      <c r="DNM5" s="296"/>
      <c r="DNN5" s="296"/>
      <c r="DNO5" s="296"/>
      <c r="DNP5" s="296"/>
      <c r="DNQ5" s="296"/>
      <c r="DNR5" s="296"/>
      <c r="DNS5" s="296"/>
      <c r="DNT5" s="296"/>
      <c r="DNU5" s="296"/>
      <c r="DNV5" s="296"/>
      <c r="DNW5" s="296"/>
      <c r="DNX5" s="296"/>
      <c r="DNY5" s="296"/>
      <c r="DNZ5" s="296"/>
      <c r="DOA5" s="296"/>
      <c r="DOB5" s="296"/>
      <c r="DOC5" s="296"/>
      <c r="DOD5" s="296"/>
      <c r="DOE5" s="296"/>
      <c r="DOF5" s="296"/>
      <c r="DOG5" s="296"/>
      <c r="DOH5" s="296"/>
      <c r="DOI5" s="296"/>
      <c r="DOJ5" s="296"/>
      <c r="DOK5" s="296"/>
      <c r="DOL5" s="296"/>
      <c r="DOM5" s="296"/>
      <c r="DON5" s="296"/>
      <c r="DOO5" s="296"/>
      <c r="DOP5" s="296"/>
      <c r="DOQ5" s="296"/>
      <c r="DOR5" s="296"/>
      <c r="DOS5" s="296"/>
      <c r="DOT5" s="296"/>
      <c r="DOU5" s="296"/>
      <c r="DOV5" s="296"/>
      <c r="DOW5" s="296"/>
      <c r="DOX5" s="296"/>
      <c r="DOY5" s="296"/>
      <c r="DOZ5" s="296"/>
      <c r="DPA5" s="296"/>
      <c r="DPB5" s="296"/>
      <c r="DPC5" s="296"/>
      <c r="DPD5" s="296"/>
      <c r="DPE5" s="296"/>
      <c r="DPF5" s="296"/>
      <c r="DPG5" s="296"/>
      <c r="DPH5" s="296"/>
      <c r="DPI5" s="296"/>
      <c r="DPJ5" s="296"/>
      <c r="DPK5" s="296"/>
      <c r="DPL5" s="296"/>
      <c r="DPM5" s="296"/>
      <c r="DPN5" s="296"/>
      <c r="DPO5" s="296"/>
      <c r="DPP5" s="296"/>
      <c r="DPQ5" s="296"/>
      <c r="DPR5" s="296"/>
      <c r="DPS5" s="296"/>
      <c r="DPT5" s="296"/>
      <c r="DPU5" s="296"/>
      <c r="DPV5" s="296"/>
      <c r="DPW5" s="296"/>
      <c r="DPX5" s="296"/>
      <c r="DPY5" s="296"/>
      <c r="DPZ5" s="296"/>
      <c r="DQA5" s="296"/>
      <c r="DQB5" s="296"/>
      <c r="DQC5" s="296"/>
      <c r="DQD5" s="296"/>
      <c r="DQE5" s="296"/>
      <c r="DQF5" s="296"/>
      <c r="DQG5" s="296"/>
      <c r="DQH5" s="296"/>
      <c r="DQI5" s="296"/>
      <c r="DQJ5" s="296"/>
      <c r="DQK5" s="296"/>
      <c r="DQL5" s="296"/>
      <c r="DQM5" s="296"/>
      <c r="DQN5" s="296"/>
      <c r="DQO5" s="296"/>
      <c r="DQP5" s="296"/>
      <c r="DQQ5" s="296"/>
      <c r="DQR5" s="296"/>
      <c r="DQS5" s="296"/>
      <c r="DQT5" s="296"/>
      <c r="DQU5" s="296"/>
      <c r="DQV5" s="296"/>
      <c r="DQW5" s="296"/>
      <c r="DQX5" s="296"/>
      <c r="DQY5" s="296"/>
      <c r="DQZ5" s="296"/>
      <c r="DRA5" s="296"/>
      <c r="DRB5" s="296"/>
      <c r="DRC5" s="296"/>
      <c r="DRD5" s="296"/>
      <c r="DRE5" s="296"/>
      <c r="DRF5" s="296"/>
      <c r="DRG5" s="296"/>
      <c r="DRH5" s="296"/>
      <c r="DRI5" s="296"/>
      <c r="DRJ5" s="296"/>
      <c r="DRK5" s="296"/>
      <c r="DRL5" s="296"/>
      <c r="DRM5" s="296"/>
      <c r="DRN5" s="296"/>
      <c r="DRO5" s="296"/>
      <c r="DRP5" s="296"/>
      <c r="DRQ5" s="296"/>
      <c r="DRR5" s="296"/>
      <c r="DRS5" s="296"/>
      <c r="DRT5" s="296"/>
      <c r="DRU5" s="296"/>
      <c r="DRV5" s="296"/>
      <c r="DRW5" s="296"/>
      <c r="DRX5" s="296"/>
      <c r="DRY5" s="296"/>
      <c r="DRZ5" s="296"/>
      <c r="DSA5" s="296"/>
      <c r="DSB5" s="296"/>
      <c r="DSC5" s="296"/>
      <c r="DSD5" s="296"/>
      <c r="DSE5" s="296"/>
      <c r="DSF5" s="296"/>
      <c r="DSG5" s="296"/>
      <c r="DSH5" s="296"/>
      <c r="DSI5" s="296"/>
      <c r="DSJ5" s="296"/>
      <c r="DSK5" s="296"/>
      <c r="DSL5" s="296"/>
      <c r="DSM5" s="296"/>
      <c r="DSN5" s="296"/>
      <c r="DSO5" s="296"/>
      <c r="DSP5" s="296"/>
      <c r="DSQ5" s="296"/>
      <c r="DSR5" s="296"/>
      <c r="DSS5" s="296"/>
      <c r="DST5" s="296"/>
      <c r="DSU5" s="296"/>
      <c r="DSV5" s="296"/>
      <c r="DSW5" s="296"/>
      <c r="DSX5" s="296"/>
      <c r="DSY5" s="296"/>
      <c r="DSZ5" s="296"/>
      <c r="DTA5" s="296"/>
      <c r="DTB5" s="296"/>
      <c r="DTC5" s="296"/>
      <c r="DTD5" s="296"/>
      <c r="DTE5" s="296"/>
      <c r="DTF5" s="296"/>
      <c r="DTG5" s="296"/>
      <c r="DTH5" s="296"/>
      <c r="DTI5" s="296"/>
      <c r="DTJ5" s="296"/>
      <c r="DTK5" s="296"/>
      <c r="DTL5" s="296"/>
      <c r="DTM5" s="296"/>
      <c r="DTN5" s="296"/>
      <c r="DTO5" s="296"/>
      <c r="DTP5" s="296"/>
      <c r="DTQ5" s="296"/>
      <c r="DTR5" s="296"/>
      <c r="DTS5" s="296"/>
      <c r="DTT5" s="296"/>
      <c r="DTU5" s="296"/>
      <c r="DTV5" s="296"/>
      <c r="DTW5" s="296"/>
      <c r="DTX5" s="296"/>
      <c r="DTY5" s="296"/>
      <c r="DTZ5" s="296"/>
      <c r="DUA5" s="296"/>
      <c r="DUB5" s="296"/>
      <c r="DUC5" s="296"/>
      <c r="DUD5" s="296"/>
      <c r="DUE5" s="296"/>
      <c r="DUF5" s="296"/>
      <c r="DUG5" s="296"/>
      <c r="DUH5" s="296"/>
      <c r="DUI5" s="296"/>
      <c r="DUJ5" s="296"/>
      <c r="DUK5" s="296"/>
      <c r="DUL5" s="296"/>
      <c r="DUM5" s="296"/>
      <c r="DUN5" s="296"/>
      <c r="DUO5" s="296"/>
      <c r="DUP5" s="296"/>
      <c r="DUQ5" s="296"/>
      <c r="DUR5" s="296"/>
      <c r="DUS5" s="296"/>
      <c r="DUT5" s="296"/>
      <c r="DUU5" s="296"/>
      <c r="DUV5" s="296"/>
      <c r="DUW5" s="296"/>
      <c r="DUX5" s="296"/>
      <c r="DUY5" s="296"/>
      <c r="DUZ5" s="296"/>
      <c r="DVA5" s="296"/>
      <c r="DVB5" s="296"/>
      <c r="DVC5" s="296"/>
      <c r="DVD5" s="296"/>
      <c r="DVE5" s="296"/>
      <c r="DVF5" s="296"/>
      <c r="DVG5" s="296"/>
      <c r="DVH5" s="296"/>
      <c r="DVI5" s="296"/>
      <c r="DVJ5" s="296"/>
      <c r="DVK5" s="296"/>
      <c r="DVL5" s="296"/>
      <c r="DVM5" s="296"/>
      <c r="DVN5" s="296"/>
      <c r="DVO5" s="296"/>
      <c r="DVP5" s="296"/>
      <c r="DVQ5" s="296"/>
      <c r="DVR5" s="296"/>
      <c r="DVS5" s="296"/>
      <c r="DVT5" s="296"/>
      <c r="DVU5" s="296"/>
      <c r="DVV5" s="296"/>
      <c r="DVW5" s="296"/>
      <c r="DVX5" s="296"/>
      <c r="DVY5" s="296"/>
      <c r="DVZ5" s="296"/>
      <c r="DWA5" s="296"/>
      <c r="DWB5" s="296"/>
      <c r="DWC5" s="296"/>
      <c r="DWD5" s="296"/>
      <c r="DWE5" s="296"/>
      <c r="DWF5" s="296"/>
      <c r="DWG5" s="296"/>
      <c r="DWH5" s="296"/>
      <c r="DWI5" s="296"/>
      <c r="DWJ5" s="296"/>
      <c r="DWK5" s="296"/>
      <c r="DWL5" s="296"/>
      <c r="DWM5" s="296"/>
      <c r="DWN5" s="296"/>
      <c r="DWO5" s="296"/>
      <c r="DWP5" s="296"/>
      <c r="DWQ5" s="296"/>
      <c r="DWR5" s="296"/>
      <c r="DWS5" s="296"/>
      <c r="DWT5" s="296"/>
      <c r="DWU5" s="296"/>
      <c r="DWV5" s="296"/>
      <c r="DWW5" s="296"/>
      <c r="DWX5" s="296"/>
      <c r="DWY5" s="296"/>
      <c r="DWZ5" s="296"/>
      <c r="DXA5" s="296"/>
      <c r="DXB5" s="296"/>
      <c r="DXC5" s="296"/>
      <c r="DXD5" s="296"/>
      <c r="DXE5" s="296"/>
      <c r="DXF5" s="296"/>
      <c r="DXG5" s="296"/>
      <c r="DXH5" s="296"/>
      <c r="DXI5" s="296"/>
      <c r="DXJ5" s="296"/>
      <c r="DXK5" s="296"/>
      <c r="DXL5" s="296"/>
      <c r="DXM5" s="296"/>
      <c r="DXN5" s="296"/>
      <c r="DXO5" s="296"/>
      <c r="DXP5" s="296"/>
      <c r="DXQ5" s="296"/>
      <c r="DXR5" s="296"/>
      <c r="DXS5" s="296"/>
      <c r="DXT5" s="296"/>
      <c r="DXU5" s="296"/>
      <c r="DXV5" s="296"/>
      <c r="DXW5" s="296"/>
      <c r="DXX5" s="296"/>
      <c r="DXY5" s="296"/>
      <c r="DXZ5" s="296"/>
      <c r="DYA5" s="296"/>
      <c r="DYB5" s="296"/>
      <c r="DYC5" s="296"/>
      <c r="DYD5" s="296"/>
      <c r="DYE5" s="296"/>
      <c r="DYF5" s="296"/>
      <c r="DYG5" s="296"/>
      <c r="DYH5" s="296"/>
      <c r="DYI5" s="296"/>
      <c r="DYJ5" s="296"/>
      <c r="DYK5" s="296"/>
      <c r="DYL5" s="296"/>
      <c r="DYM5" s="296"/>
      <c r="DYN5" s="296"/>
      <c r="DYO5" s="296"/>
      <c r="DYP5" s="296"/>
      <c r="DYQ5" s="296"/>
      <c r="DYR5" s="296"/>
      <c r="DYS5" s="296"/>
      <c r="DYT5" s="296"/>
      <c r="DYU5" s="296"/>
      <c r="DYV5" s="296"/>
      <c r="DYW5" s="296"/>
      <c r="DYX5" s="296"/>
      <c r="DYY5" s="296"/>
      <c r="DYZ5" s="296"/>
      <c r="DZA5" s="296"/>
      <c r="DZB5" s="296"/>
      <c r="DZC5" s="296"/>
      <c r="DZD5" s="296"/>
      <c r="DZE5" s="296"/>
      <c r="DZF5" s="296"/>
      <c r="DZG5" s="296"/>
      <c r="DZH5" s="296"/>
      <c r="DZI5" s="296"/>
      <c r="DZJ5" s="296"/>
      <c r="DZK5" s="296"/>
      <c r="DZL5" s="296"/>
      <c r="DZM5" s="296"/>
      <c r="DZN5" s="296"/>
      <c r="DZO5" s="296"/>
      <c r="DZP5" s="296"/>
      <c r="DZQ5" s="296"/>
      <c r="DZR5" s="296"/>
      <c r="DZS5" s="296"/>
      <c r="DZT5" s="296"/>
      <c r="DZU5" s="296"/>
      <c r="DZV5" s="296"/>
      <c r="DZW5" s="296"/>
      <c r="DZX5" s="296"/>
      <c r="DZY5" s="296"/>
      <c r="DZZ5" s="296"/>
      <c r="EAA5" s="296"/>
      <c r="EAB5" s="296"/>
      <c r="EAC5" s="296"/>
      <c r="EAD5" s="296"/>
      <c r="EAE5" s="296"/>
      <c r="EAF5" s="296"/>
      <c r="EAG5" s="296"/>
      <c r="EAH5" s="296"/>
      <c r="EAI5" s="296"/>
      <c r="EAJ5" s="296"/>
      <c r="EAK5" s="296"/>
      <c r="EAL5" s="296"/>
      <c r="EAM5" s="296"/>
      <c r="EAN5" s="296"/>
      <c r="EAO5" s="296"/>
      <c r="EAP5" s="296"/>
      <c r="EAQ5" s="296"/>
      <c r="EAR5" s="296"/>
      <c r="EAS5" s="296"/>
      <c r="EAT5" s="296"/>
      <c r="EAU5" s="296"/>
      <c r="EAV5" s="296"/>
      <c r="EAW5" s="296"/>
      <c r="EAX5" s="296"/>
      <c r="EAY5" s="296"/>
      <c r="EAZ5" s="296"/>
      <c r="EBA5" s="296"/>
      <c r="EBB5" s="296"/>
      <c r="EBC5" s="296"/>
      <c r="EBD5" s="296"/>
      <c r="EBE5" s="296"/>
      <c r="EBF5" s="296"/>
      <c r="EBG5" s="296"/>
      <c r="EBH5" s="296"/>
      <c r="EBI5" s="296"/>
      <c r="EBJ5" s="296"/>
      <c r="EBK5" s="296"/>
      <c r="EBL5" s="296"/>
      <c r="EBM5" s="296"/>
      <c r="EBN5" s="296"/>
      <c r="EBO5" s="296"/>
      <c r="EBP5" s="296"/>
      <c r="EBQ5" s="296"/>
      <c r="EBR5" s="296"/>
      <c r="EBS5" s="296"/>
      <c r="EBT5" s="296"/>
      <c r="EBU5" s="296"/>
      <c r="EBV5" s="296"/>
      <c r="EBW5" s="296"/>
      <c r="EBX5" s="296"/>
      <c r="EBY5" s="296"/>
      <c r="EBZ5" s="296"/>
      <c r="ECA5" s="296"/>
      <c r="ECB5" s="296"/>
      <c r="ECC5" s="296"/>
      <c r="ECD5" s="296"/>
      <c r="ECE5" s="296"/>
      <c r="ECF5" s="296"/>
      <c r="ECG5" s="296"/>
      <c r="ECH5" s="296"/>
      <c r="ECI5" s="296"/>
      <c r="ECJ5" s="296"/>
      <c r="ECK5" s="296"/>
      <c r="ECL5" s="296"/>
      <c r="ECM5" s="296"/>
      <c r="ECN5" s="296"/>
      <c r="ECO5" s="296"/>
      <c r="ECP5" s="296"/>
      <c r="ECQ5" s="296"/>
      <c r="ECR5" s="296"/>
      <c r="ECS5" s="296"/>
      <c r="ECT5" s="296"/>
      <c r="ECU5" s="296"/>
      <c r="ECV5" s="296"/>
      <c r="ECW5" s="296"/>
      <c r="ECX5" s="296"/>
      <c r="ECY5" s="296"/>
      <c r="ECZ5" s="296"/>
      <c r="EDA5" s="296"/>
      <c r="EDB5" s="296"/>
      <c r="EDC5" s="296"/>
      <c r="EDD5" s="296"/>
      <c r="EDE5" s="296"/>
      <c r="EDF5" s="296"/>
      <c r="EDG5" s="296"/>
      <c r="EDH5" s="296"/>
      <c r="EDI5" s="296"/>
      <c r="EDJ5" s="296"/>
      <c r="EDK5" s="296"/>
      <c r="EDL5" s="296"/>
      <c r="EDM5" s="296"/>
      <c r="EDN5" s="296"/>
      <c r="EDO5" s="296"/>
      <c r="EDP5" s="296"/>
      <c r="EDQ5" s="296"/>
      <c r="EDR5" s="296"/>
      <c r="EDS5" s="296"/>
      <c r="EDT5" s="296"/>
      <c r="EDU5" s="296"/>
      <c r="EDV5" s="296"/>
      <c r="EDW5" s="296"/>
      <c r="EDX5" s="296"/>
      <c r="EDY5" s="296"/>
      <c r="EDZ5" s="296"/>
      <c r="EEA5" s="296"/>
      <c r="EEB5" s="296"/>
      <c r="EEC5" s="296"/>
      <c r="EED5" s="296"/>
      <c r="EEE5" s="296"/>
      <c r="EEF5" s="296"/>
      <c r="EEG5" s="296"/>
      <c r="EEH5" s="296"/>
      <c r="EEI5" s="296"/>
      <c r="EEJ5" s="296"/>
      <c r="EEK5" s="296"/>
      <c r="EEL5" s="296"/>
      <c r="EEM5" s="296"/>
      <c r="EEN5" s="296"/>
      <c r="EEO5" s="296"/>
      <c r="EEP5" s="296"/>
      <c r="EEQ5" s="296"/>
      <c r="EER5" s="296"/>
      <c r="EES5" s="296"/>
      <c r="EET5" s="296"/>
      <c r="EEU5" s="296"/>
      <c r="EEV5" s="296"/>
      <c r="EEW5" s="296"/>
      <c r="EEX5" s="296"/>
      <c r="EEY5" s="296"/>
      <c r="EEZ5" s="296"/>
      <c r="EFA5" s="296"/>
      <c r="EFB5" s="296"/>
      <c r="EFC5" s="296"/>
      <c r="EFD5" s="296"/>
      <c r="EFE5" s="296"/>
      <c r="EFF5" s="296"/>
      <c r="EFG5" s="296"/>
      <c r="EFH5" s="296"/>
      <c r="EFI5" s="296"/>
      <c r="EFJ5" s="296"/>
      <c r="EFK5" s="296"/>
      <c r="EFL5" s="296"/>
      <c r="EFM5" s="296"/>
      <c r="EFN5" s="296"/>
      <c r="EFO5" s="296"/>
      <c r="EFP5" s="296"/>
      <c r="EFQ5" s="296"/>
      <c r="EFR5" s="296"/>
      <c r="EFS5" s="296"/>
      <c r="EFT5" s="296"/>
      <c r="EFU5" s="296"/>
      <c r="EFV5" s="296"/>
      <c r="EFW5" s="296"/>
      <c r="EFX5" s="296"/>
      <c r="EFY5" s="296"/>
      <c r="EFZ5" s="296"/>
      <c r="EGA5" s="296"/>
      <c r="EGB5" s="296"/>
      <c r="EGC5" s="296"/>
      <c r="EGD5" s="296"/>
      <c r="EGE5" s="296"/>
      <c r="EGF5" s="296"/>
      <c r="EGG5" s="296"/>
      <c r="EGH5" s="296"/>
      <c r="EGI5" s="296"/>
      <c r="EGJ5" s="296"/>
      <c r="EGK5" s="296"/>
      <c r="EGL5" s="296"/>
      <c r="EGM5" s="296"/>
      <c r="EGN5" s="296"/>
      <c r="EGO5" s="296"/>
      <c r="EGP5" s="296"/>
      <c r="EGQ5" s="296"/>
      <c r="EGR5" s="296"/>
      <c r="EGS5" s="296"/>
      <c r="EGT5" s="296"/>
      <c r="EGU5" s="296"/>
      <c r="EGV5" s="296"/>
      <c r="EGW5" s="296"/>
      <c r="EGX5" s="296"/>
      <c r="EGY5" s="296"/>
      <c r="EGZ5" s="296"/>
      <c r="EHA5" s="296"/>
      <c r="EHB5" s="296"/>
      <c r="EHC5" s="296"/>
      <c r="EHD5" s="296"/>
      <c r="EHE5" s="296"/>
      <c r="EHF5" s="296"/>
      <c r="EHG5" s="296"/>
      <c r="EHH5" s="296"/>
      <c r="EHI5" s="296"/>
      <c r="EHJ5" s="296"/>
      <c r="EHK5" s="296"/>
      <c r="EHL5" s="296"/>
      <c r="EHM5" s="296"/>
      <c r="EHN5" s="296"/>
      <c r="EHO5" s="296"/>
      <c r="EHP5" s="296"/>
      <c r="EHQ5" s="296"/>
      <c r="EHR5" s="296"/>
      <c r="EHS5" s="296"/>
      <c r="EHT5" s="296"/>
      <c r="EHU5" s="296"/>
      <c r="EHV5" s="296"/>
      <c r="EHW5" s="296"/>
      <c r="EHX5" s="296"/>
      <c r="EHY5" s="296"/>
      <c r="EHZ5" s="296"/>
      <c r="EIA5" s="296"/>
      <c r="EIB5" s="296"/>
      <c r="EIC5" s="296"/>
      <c r="EID5" s="296"/>
      <c r="EIE5" s="296"/>
      <c r="EIF5" s="296"/>
      <c r="EIG5" s="296"/>
      <c r="EIH5" s="296"/>
      <c r="EII5" s="296"/>
      <c r="EIJ5" s="296"/>
      <c r="EIK5" s="296"/>
      <c r="EIL5" s="296"/>
      <c r="EIM5" s="296"/>
      <c r="EIN5" s="296"/>
      <c r="EIO5" s="296"/>
      <c r="EIP5" s="296"/>
      <c r="EIQ5" s="296"/>
      <c r="EIR5" s="296"/>
      <c r="EIS5" s="296"/>
      <c r="EIT5" s="296"/>
      <c r="EIU5" s="296"/>
      <c r="EIV5" s="296"/>
      <c r="EIW5" s="296"/>
      <c r="EIX5" s="296"/>
      <c r="EIY5" s="296"/>
      <c r="EIZ5" s="296"/>
      <c r="EJA5" s="296"/>
      <c r="EJB5" s="296"/>
      <c r="EJC5" s="296"/>
      <c r="EJD5" s="296"/>
      <c r="EJE5" s="296"/>
      <c r="EJF5" s="296"/>
      <c r="EJG5" s="296"/>
      <c r="EJH5" s="296"/>
      <c r="EJI5" s="296"/>
      <c r="EJJ5" s="296"/>
      <c r="EJK5" s="296"/>
      <c r="EJL5" s="296"/>
      <c r="EJM5" s="296"/>
      <c r="EJN5" s="296"/>
      <c r="EJO5" s="296"/>
      <c r="EJP5" s="296"/>
      <c r="EJQ5" s="296"/>
      <c r="EJR5" s="296"/>
      <c r="EJS5" s="296"/>
      <c r="EJT5" s="296"/>
      <c r="EJU5" s="296"/>
      <c r="EJV5" s="296"/>
      <c r="EJW5" s="296"/>
      <c r="EJX5" s="296"/>
      <c r="EJY5" s="296"/>
      <c r="EJZ5" s="296"/>
      <c r="EKA5" s="296"/>
      <c r="EKB5" s="296"/>
      <c r="EKC5" s="296"/>
      <c r="EKD5" s="296"/>
      <c r="EKE5" s="296"/>
      <c r="EKF5" s="296"/>
      <c r="EKG5" s="296"/>
      <c r="EKH5" s="296"/>
      <c r="EKI5" s="296"/>
      <c r="EKJ5" s="296"/>
      <c r="EKK5" s="296"/>
      <c r="EKL5" s="296"/>
      <c r="EKM5" s="296"/>
      <c r="EKN5" s="296"/>
      <c r="EKO5" s="296"/>
      <c r="EKP5" s="296"/>
      <c r="EKQ5" s="296"/>
      <c r="EKR5" s="296"/>
      <c r="EKS5" s="296"/>
      <c r="EKT5" s="296"/>
      <c r="EKU5" s="296"/>
      <c r="EKV5" s="296"/>
      <c r="EKW5" s="296"/>
      <c r="EKX5" s="296"/>
      <c r="EKY5" s="296"/>
      <c r="EKZ5" s="296"/>
      <c r="ELA5" s="296"/>
      <c r="ELB5" s="296"/>
      <c r="ELC5" s="296"/>
      <c r="ELD5" s="296"/>
      <c r="ELE5" s="296"/>
      <c r="ELF5" s="296"/>
      <c r="ELG5" s="296"/>
      <c r="ELH5" s="296"/>
      <c r="ELI5" s="296"/>
      <c r="ELJ5" s="296"/>
      <c r="ELK5" s="296"/>
      <c r="ELL5" s="296"/>
      <c r="ELM5" s="296"/>
      <c r="ELN5" s="296"/>
      <c r="ELO5" s="296"/>
      <c r="ELP5" s="296"/>
      <c r="ELQ5" s="296"/>
      <c r="ELR5" s="296"/>
      <c r="ELS5" s="296"/>
      <c r="ELT5" s="296"/>
      <c r="ELU5" s="296"/>
      <c r="ELV5" s="296"/>
      <c r="ELW5" s="296"/>
      <c r="ELX5" s="296"/>
      <c r="ELY5" s="296"/>
      <c r="ELZ5" s="296"/>
      <c r="EMA5" s="296"/>
      <c r="EMB5" s="296"/>
      <c r="EMC5" s="296"/>
      <c r="EMD5" s="296"/>
      <c r="EME5" s="296"/>
      <c r="EMF5" s="296"/>
      <c r="EMG5" s="296"/>
      <c r="EMH5" s="296"/>
      <c r="EMI5" s="296"/>
      <c r="EMJ5" s="296"/>
      <c r="EMK5" s="296"/>
      <c r="EML5" s="296"/>
      <c r="EMM5" s="296"/>
      <c r="EMN5" s="296"/>
      <c r="EMO5" s="296"/>
      <c r="EMP5" s="296"/>
      <c r="EMQ5" s="296"/>
      <c r="EMR5" s="296"/>
      <c r="EMS5" s="296"/>
      <c r="EMT5" s="296"/>
      <c r="EMU5" s="296"/>
      <c r="EMV5" s="296"/>
      <c r="EMW5" s="296"/>
      <c r="EMX5" s="296"/>
      <c r="EMY5" s="296"/>
      <c r="EMZ5" s="296"/>
      <c r="ENA5" s="296"/>
      <c r="ENB5" s="296"/>
      <c r="ENC5" s="296"/>
      <c r="END5" s="296"/>
      <c r="ENE5" s="296"/>
      <c r="ENF5" s="296"/>
      <c r="ENG5" s="296"/>
      <c r="ENH5" s="296"/>
      <c r="ENI5" s="296"/>
      <c r="ENJ5" s="296"/>
      <c r="ENK5" s="296"/>
      <c r="ENL5" s="296"/>
      <c r="ENM5" s="296"/>
      <c r="ENN5" s="296"/>
      <c r="ENO5" s="296"/>
      <c r="ENP5" s="296"/>
      <c r="ENQ5" s="296"/>
      <c r="ENR5" s="296"/>
      <c r="ENS5" s="296"/>
      <c r="ENT5" s="296"/>
      <c r="ENU5" s="296"/>
      <c r="ENV5" s="296"/>
      <c r="ENW5" s="296"/>
      <c r="ENX5" s="296"/>
      <c r="ENY5" s="296"/>
      <c r="ENZ5" s="296"/>
      <c r="EOA5" s="296"/>
      <c r="EOB5" s="296"/>
      <c r="EOC5" s="296"/>
      <c r="EOD5" s="296"/>
      <c r="EOE5" s="296"/>
      <c r="EOF5" s="296"/>
      <c r="EOG5" s="296"/>
      <c r="EOH5" s="296"/>
      <c r="EOI5" s="296"/>
      <c r="EOJ5" s="296"/>
      <c r="EOK5" s="296"/>
      <c r="EOL5" s="296"/>
      <c r="EOM5" s="296"/>
      <c r="EON5" s="296"/>
      <c r="EOO5" s="296"/>
      <c r="EOP5" s="296"/>
      <c r="EOQ5" s="296"/>
      <c r="EOR5" s="296"/>
      <c r="EOS5" s="296"/>
      <c r="EOT5" s="296"/>
      <c r="EOU5" s="296"/>
      <c r="EOV5" s="296"/>
      <c r="EOW5" s="296"/>
      <c r="EOX5" s="296"/>
      <c r="EOY5" s="296"/>
      <c r="EOZ5" s="296"/>
      <c r="EPA5" s="296"/>
      <c r="EPB5" s="296"/>
      <c r="EPC5" s="296"/>
      <c r="EPD5" s="296"/>
      <c r="EPE5" s="296"/>
      <c r="EPF5" s="296"/>
      <c r="EPG5" s="296"/>
      <c r="EPH5" s="296"/>
      <c r="EPI5" s="296"/>
      <c r="EPJ5" s="296"/>
      <c r="EPK5" s="296"/>
      <c r="EPL5" s="296"/>
      <c r="EPM5" s="296"/>
      <c r="EPN5" s="296"/>
      <c r="EPO5" s="296"/>
      <c r="EPP5" s="296"/>
      <c r="EPQ5" s="296"/>
      <c r="EPR5" s="296"/>
      <c r="EPS5" s="296"/>
      <c r="EPT5" s="296"/>
      <c r="EPU5" s="296"/>
      <c r="EPV5" s="296"/>
      <c r="EPW5" s="296"/>
      <c r="EPX5" s="296"/>
      <c r="EPY5" s="296"/>
      <c r="EPZ5" s="296"/>
      <c r="EQA5" s="296"/>
      <c r="EQB5" s="296"/>
      <c r="EQC5" s="296"/>
      <c r="EQD5" s="296"/>
      <c r="EQE5" s="296"/>
      <c r="EQF5" s="296"/>
      <c r="EQG5" s="296"/>
      <c r="EQH5" s="296"/>
      <c r="EQI5" s="296"/>
      <c r="EQJ5" s="296"/>
      <c r="EQK5" s="296"/>
      <c r="EQL5" s="296"/>
      <c r="EQM5" s="296"/>
      <c r="EQN5" s="296"/>
      <c r="EQO5" s="296"/>
      <c r="EQP5" s="296"/>
      <c r="EQQ5" s="296"/>
      <c r="EQR5" s="296"/>
      <c r="EQS5" s="296"/>
      <c r="EQT5" s="296"/>
      <c r="EQU5" s="296"/>
      <c r="EQV5" s="296"/>
      <c r="EQW5" s="296"/>
      <c r="EQX5" s="296"/>
      <c r="EQY5" s="296"/>
      <c r="EQZ5" s="296"/>
      <c r="ERA5" s="296"/>
      <c r="ERB5" s="296"/>
      <c r="ERC5" s="296"/>
      <c r="ERD5" s="296"/>
      <c r="ERE5" s="296"/>
      <c r="ERF5" s="296"/>
      <c r="ERG5" s="296"/>
      <c r="ERH5" s="296"/>
      <c r="ERI5" s="296"/>
      <c r="ERJ5" s="296"/>
      <c r="ERK5" s="296"/>
      <c r="ERL5" s="296"/>
      <c r="ERM5" s="296"/>
      <c r="ERN5" s="296"/>
      <c r="ERO5" s="296"/>
      <c r="ERP5" s="296"/>
      <c r="ERQ5" s="296"/>
      <c r="ERR5" s="296"/>
      <c r="ERS5" s="296"/>
      <c r="ERT5" s="296"/>
      <c r="ERU5" s="296"/>
      <c r="ERV5" s="296"/>
      <c r="ERW5" s="296"/>
      <c r="ERX5" s="296"/>
      <c r="ERY5" s="296"/>
      <c r="ERZ5" s="296"/>
      <c r="ESA5" s="296"/>
      <c r="ESB5" s="296"/>
      <c r="ESC5" s="296"/>
      <c r="ESD5" s="296"/>
      <c r="ESE5" s="296"/>
      <c r="ESF5" s="296"/>
      <c r="ESG5" s="296"/>
      <c r="ESH5" s="296"/>
      <c r="ESI5" s="296"/>
      <c r="ESJ5" s="296"/>
      <c r="ESK5" s="296"/>
      <c r="ESL5" s="296"/>
      <c r="ESM5" s="296"/>
      <c r="ESN5" s="296"/>
      <c r="ESO5" s="296"/>
      <c r="ESP5" s="296"/>
      <c r="ESQ5" s="296"/>
      <c r="ESR5" s="296"/>
      <c r="ESS5" s="296"/>
      <c r="EST5" s="296"/>
      <c r="ESU5" s="296"/>
      <c r="ESV5" s="296"/>
      <c r="ESW5" s="296"/>
      <c r="ESX5" s="296"/>
      <c r="ESY5" s="296"/>
      <c r="ESZ5" s="296"/>
      <c r="ETA5" s="296"/>
      <c r="ETB5" s="296"/>
      <c r="ETC5" s="296"/>
      <c r="ETD5" s="296"/>
      <c r="ETE5" s="296"/>
      <c r="ETF5" s="296"/>
      <c r="ETG5" s="296"/>
      <c r="ETH5" s="296"/>
      <c r="ETI5" s="296"/>
      <c r="ETJ5" s="296"/>
      <c r="ETK5" s="296"/>
      <c r="ETL5" s="296"/>
      <c r="ETM5" s="296"/>
      <c r="ETN5" s="296"/>
      <c r="ETO5" s="296"/>
      <c r="ETP5" s="296"/>
      <c r="ETQ5" s="296"/>
      <c r="ETR5" s="296"/>
      <c r="ETS5" s="296"/>
      <c r="ETT5" s="296"/>
      <c r="ETU5" s="296"/>
      <c r="ETV5" s="296"/>
      <c r="ETW5" s="296"/>
      <c r="ETX5" s="296"/>
      <c r="ETY5" s="296"/>
      <c r="ETZ5" s="296"/>
      <c r="EUA5" s="296"/>
      <c r="EUB5" s="296"/>
      <c r="EUC5" s="296"/>
      <c r="EUD5" s="296"/>
      <c r="EUE5" s="296"/>
      <c r="EUF5" s="296"/>
      <c r="EUG5" s="296"/>
      <c r="EUH5" s="296"/>
      <c r="EUI5" s="296"/>
      <c r="EUJ5" s="296"/>
      <c r="EUK5" s="296"/>
      <c r="EUL5" s="296"/>
      <c r="EUM5" s="296"/>
      <c r="EUN5" s="296"/>
      <c r="EUO5" s="296"/>
      <c r="EUP5" s="296"/>
      <c r="EUQ5" s="296"/>
      <c r="EUR5" s="296"/>
      <c r="EUS5" s="296"/>
      <c r="EUT5" s="296"/>
      <c r="EUU5" s="296"/>
      <c r="EUV5" s="296"/>
      <c r="EUW5" s="296"/>
      <c r="EUX5" s="296"/>
      <c r="EUY5" s="296"/>
      <c r="EUZ5" s="296"/>
      <c r="EVA5" s="296"/>
      <c r="EVB5" s="296"/>
      <c r="EVC5" s="296"/>
      <c r="EVD5" s="296"/>
      <c r="EVE5" s="296"/>
      <c r="EVF5" s="296"/>
      <c r="EVG5" s="296"/>
      <c r="EVH5" s="296"/>
      <c r="EVI5" s="296"/>
      <c r="EVJ5" s="296"/>
      <c r="EVK5" s="296"/>
      <c r="EVL5" s="296"/>
      <c r="EVM5" s="296"/>
      <c r="EVN5" s="296"/>
      <c r="EVO5" s="296"/>
      <c r="EVP5" s="296"/>
      <c r="EVQ5" s="296"/>
      <c r="EVR5" s="296"/>
      <c r="EVS5" s="296"/>
      <c r="EVT5" s="296"/>
      <c r="EVU5" s="296"/>
      <c r="EVV5" s="296"/>
      <c r="EVW5" s="296"/>
      <c r="EVX5" s="296"/>
      <c r="EVY5" s="296"/>
      <c r="EVZ5" s="296"/>
      <c r="EWA5" s="296"/>
      <c r="EWB5" s="296"/>
      <c r="EWC5" s="296"/>
      <c r="EWD5" s="296"/>
      <c r="EWE5" s="296"/>
      <c r="EWF5" s="296"/>
      <c r="EWG5" s="296"/>
      <c r="EWH5" s="296"/>
      <c r="EWI5" s="296"/>
      <c r="EWJ5" s="296"/>
      <c r="EWK5" s="296"/>
      <c r="EWL5" s="296"/>
      <c r="EWM5" s="296"/>
      <c r="EWN5" s="296"/>
      <c r="EWO5" s="296"/>
      <c r="EWP5" s="296"/>
      <c r="EWQ5" s="296"/>
      <c r="EWR5" s="296"/>
      <c r="EWS5" s="296"/>
      <c r="EWT5" s="296"/>
      <c r="EWU5" s="296"/>
      <c r="EWV5" s="296"/>
      <c r="EWW5" s="296"/>
      <c r="EWX5" s="296"/>
      <c r="EWY5" s="296"/>
      <c r="EWZ5" s="296"/>
      <c r="EXA5" s="296"/>
      <c r="EXB5" s="296"/>
      <c r="EXC5" s="296"/>
      <c r="EXD5" s="296"/>
      <c r="EXE5" s="296"/>
      <c r="EXF5" s="296"/>
      <c r="EXG5" s="296"/>
      <c r="EXH5" s="296"/>
      <c r="EXI5" s="296"/>
      <c r="EXJ5" s="296"/>
      <c r="EXK5" s="296"/>
      <c r="EXL5" s="296"/>
      <c r="EXM5" s="296"/>
      <c r="EXN5" s="296"/>
      <c r="EXO5" s="296"/>
      <c r="EXP5" s="296"/>
      <c r="EXQ5" s="296"/>
      <c r="EXR5" s="296"/>
      <c r="EXS5" s="296"/>
      <c r="EXT5" s="296"/>
      <c r="EXU5" s="296"/>
      <c r="EXV5" s="296"/>
      <c r="EXW5" s="296"/>
      <c r="EXX5" s="296"/>
      <c r="EXY5" s="296"/>
      <c r="EXZ5" s="296"/>
      <c r="EYA5" s="296"/>
      <c r="EYB5" s="296"/>
      <c r="EYC5" s="296"/>
      <c r="EYD5" s="296"/>
      <c r="EYE5" s="296"/>
      <c r="EYF5" s="296"/>
      <c r="EYG5" s="296"/>
      <c r="EYH5" s="296"/>
      <c r="EYI5" s="296"/>
      <c r="EYJ5" s="296"/>
      <c r="EYK5" s="296"/>
      <c r="EYL5" s="296"/>
      <c r="EYM5" s="296"/>
      <c r="EYN5" s="296"/>
      <c r="EYO5" s="296"/>
      <c r="EYP5" s="296"/>
      <c r="EYQ5" s="296"/>
      <c r="EYR5" s="296"/>
      <c r="EYS5" s="296"/>
      <c r="EYT5" s="296"/>
      <c r="EYU5" s="296"/>
      <c r="EYV5" s="296"/>
      <c r="EYW5" s="296"/>
      <c r="EYX5" s="296"/>
      <c r="EYY5" s="296"/>
      <c r="EYZ5" s="296"/>
      <c r="EZA5" s="296"/>
      <c r="EZB5" s="296"/>
      <c r="EZC5" s="296"/>
      <c r="EZD5" s="296"/>
      <c r="EZE5" s="296"/>
      <c r="EZF5" s="296"/>
      <c r="EZG5" s="296"/>
      <c r="EZH5" s="296"/>
      <c r="EZI5" s="296"/>
      <c r="EZJ5" s="296"/>
      <c r="EZK5" s="296"/>
      <c r="EZL5" s="296"/>
      <c r="EZM5" s="296"/>
      <c r="EZN5" s="296"/>
      <c r="EZO5" s="296"/>
      <c r="EZP5" s="296"/>
      <c r="EZQ5" s="296"/>
      <c r="EZR5" s="296"/>
      <c r="EZS5" s="296"/>
      <c r="EZT5" s="296"/>
      <c r="EZU5" s="296"/>
      <c r="EZV5" s="296"/>
      <c r="EZW5" s="296"/>
      <c r="EZX5" s="296"/>
      <c r="EZY5" s="296"/>
      <c r="EZZ5" s="296"/>
      <c r="FAA5" s="296"/>
      <c r="FAB5" s="296"/>
      <c r="FAC5" s="296"/>
      <c r="FAD5" s="296"/>
      <c r="FAE5" s="296"/>
      <c r="FAF5" s="296"/>
      <c r="FAG5" s="296"/>
      <c r="FAH5" s="296"/>
      <c r="FAI5" s="296"/>
      <c r="FAJ5" s="296"/>
      <c r="FAK5" s="296"/>
      <c r="FAL5" s="296"/>
      <c r="FAM5" s="296"/>
      <c r="FAN5" s="296"/>
      <c r="FAO5" s="296"/>
      <c r="FAP5" s="296"/>
      <c r="FAQ5" s="296"/>
      <c r="FAR5" s="296"/>
      <c r="FAS5" s="296"/>
      <c r="FAT5" s="296"/>
      <c r="FAU5" s="296"/>
      <c r="FAV5" s="296"/>
      <c r="FAW5" s="296"/>
      <c r="FAX5" s="296"/>
      <c r="FAY5" s="296"/>
      <c r="FAZ5" s="296"/>
      <c r="FBA5" s="296"/>
      <c r="FBB5" s="296"/>
      <c r="FBC5" s="296"/>
      <c r="FBD5" s="296"/>
      <c r="FBE5" s="296"/>
      <c r="FBF5" s="296"/>
      <c r="FBG5" s="296"/>
      <c r="FBH5" s="296"/>
      <c r="FBI5" s="296"/>
      <c r="FBJ5" s="296"/>
      <c r="FBK5" s="296"/>
      <c r="FBL5" s="296"/>
      <c r="FBM5" s="296"/>
      <c r="FBN5" s="296"/>
      <c r="FBO5" s="296"/>
      <c r="FBP5" s="296"/>
      <c r="FBQ5" s="296"/>
      <c r="FBR5" s="296"/>
      <c r="FBS5" s="296"/>
      <c r="FBT5" s="296"/>
      <c r="FBU5" s="296"/>
      <c r="FBV5" s="296"/>
      <c r="FBW5" s="296"/>
      <c r="FBX5" s="296"/>
      <c r="FBY5" s="296"/>
      <c r="FBZ5" s="296"/>
      <c r="FCA5" s="296"/>
      <c r="FCB5" s="296"/>
      <c r="FCC5" s="296"/>
      <c r="FCD5" s="296"/>
      <c r="FCE5" s="296"/>
      <c r="FCF5" s="296"/>
      <c r="FCG5" s="296"/>
      <c r="FCH5" s="296"/>
      <c r="FCI5" s="296"/>
      <c r="FCJ5" s="296"/>
      <c r="FCK5" s="296"/>
      <c r="FCL5" s="296"/>
      <c r="FCM5" s="296"/>
      <c r="FCN5" s="296"/>
      <c r="FCO5" s="296"/>
      <c r="FCP5" s="296"/>
      <c r="FCQ5" s="296"/>
      <c r="FCR5" s="296"/>
      <c r="FCS5" s="296"/>
      <c r="FCT5" s="296"/>
      <c r="FCU5" s="296"/>
      <c r="FCV5" s="296"/>
      <c r="FCW5" s="296"/>
      <c r="FCX5" s="296"/>
      <c r="FCY5" s="296"/>
      <c r="FCZ5" s="296"/>
      <c r="FDA5" s="296"/>
      <c r="FDB5" s="296"/>
      <c r="FDC5" s="296"/>
      <c r="FDD5" s="296"/>
      <c r="FDE5" s="296"/>
      <c r="FDF5" s="296"/>
      <c r="FDG5" s="296"/>
      <c r="FDH5" s="296"/>
      <c r="FDI5" s="296"/>
      <c r="FDJ5" s="296"/>
      <c r="FDK5" s="296"/>
      <c r="FDL5" s="296"/>
      <c r="FDM5" s="296"/>
      <c r="FDN5" s="296"/>
      <c r="FDO5" s="296"/>
      <c r="FDP5" s="296"/>
      <c r="FDQ5" s="296"/>
      <c r="FDR5" s="296"/>
      <c r="FDS5" s="296"/>
      <c r="FDT5" s="296"/>
      <c r="FDU5" s="296"/>
      <c r="FDV5" s="296"/>
      <c r="FDW5" s="296"/>
      <c r="FDX5" s="296"/>
      <c r="FDY5" s="296"/>
      <c r="FDZ5" s="296"/>
      <c r="FEA5" s="296"/>
      <c r="FEB5" s="296"/>
      <c r="FEC5" s="296"/>
      <c r="FED5" s="296"/>
      <c r="FEE5" s="296"/>
      <c r="FEF5" s="296"/>
      <c r="FEG5" s="296"/>
      <c r="FEH5" s="296"/>
      <c r="FEI5" s="296"/>
      <c r="FEJ5" s="296"/>
      <c r="FEK5" s="296"/>
      <c r="FEL5" s="296"/>
      <c r="FEM5" s="296"/>
      <c r="FEN5" s="296"/>
      <c r="FEO5" s="296"/>
      <c r="FEP5" s="296"/>
      <c r="FEQ5" s="296"/>
      <c r="FER5" s="296"/>
      <c r="FES5" s="296"/>
      <c r="FET5" s="296"/>
      <c r="FEU5" s="296"/>
      <c r="FEV5" s="296"/>
      <c r="FEW5" s="296"/>
      <c r="FEX5" s="296"/>
      <c r="FEY5" s="296"/>
      <c r="FEZ5" s="296"/>
      <c r="FFA5" s="296"/>
      <c r="FFB5" s="296"/>
      <c r="FFC5" s="296"/>
      <c r="FFD5" s="296"/>
      <c r="FFE5" s="296"/>
      <c r="FFF5" s="296"/>
      <c r="FFG5" s="296"/>
      <c r="FFH5" s="296"/>
      <c r="FFI5" s="296"/>
      <c r="FFJ5" s="296"/>
      <c r="FFK5" s="296"/>
      <c r="FFL5" s="296"/>
      <c r="FFM5" s="296"/>
      <c r="FFN5" s="296"/>
      <c r="FFO5" s="296"/>
      <c r="FFP5" s="296"/>
      <c r="FFQ5" s="296"/>
      <c r="FFR5" s="296"/>
      <c r="FFS5" s="296"/>
      <c r="FFT5" s="296"/>
      <c r="FFU5" s="296"/>
      <c r="FFV5" s="296"/>
      <c r="FFW5" s="296"/>
      <c r="FFX5" s="296"/>
      <c r="FFY5" s="296"/>
      <c r="FFZ5" s="296"/>
      <c r="FGA5" s="296"/>
      <c r="FGB5" s="296"/>
      <c r="FGC5" s="296"/>
      <c r="FGD5" s="296"/>
      <c r="FGE5" s="296"/>
      <c r="FGF5" s="296"/>
      <c r="FGG5" s="296"/>
      <c r="FGH5" s="296"/>
      <c r="FGI5" s="296"/>
      <c r="FGJ5" s="296"/>
      <c r="FGK5" s="296"/>
      <c r="FGL5" s="296"/>
      <c r="FGM5" s="296"/>
      <c r="FGN5" s="296"/>
      <c r="FGO5" s="296"/>
      <c r="FGP5" s="296"/>
      <c r="FGQ5" s="296"/>
      <c r="FGR5" s="296"/>
      <c r="FGS5" s="296"/>
      <c r="FGT5" s="296"/>
      <c r="FGU5" s="296"/>
      <c r="FGV5" s="296"/>
      <c r="FGW5" s="296"/>
      <c r="FGX5" s="296"/>
      <c r="FGY5" s="296"/>
      <c r="FGZ5" s="296"/>
      <c r="FHA5" s="296"/>
      <c r="FHB5" s="296"/>
      <c r="FHC5" s="296"/>
      <c r="FHD5" s="296"/>
      <c r="FHE5" s="296"/>
      <c r="FHF5" s="296"/>
      <c r="FHG5" s="296"/>
      <c r="FHH5" s="296"/>
      <c r="FHI5" s="296"/>
      <c r="FHJ5" s="296"/>
      <c r="FHK5" s="296"/>
      <c r="FHL5" s="296"/>
      <c r="FHM5" s="296"/>
      <c r="FHN5" s="296"/>
      <c r="FHO5" s="296"/>
      <c r="FHP5" s="296"/>
      <c r="FHQ5" s="296"/>
      <c r="FHR5" s="296"/>
      <c r="FHS5" s="296"/>
      <c r="FHT5" s="296"/>
      <c r="FHU5" s="296"/>
      <c r="FHV5" s="296"/>
      <c r="FHW5" s="296"/>
      <c r="FHX5" s="296"/>
      <c r="FHY5" s="296"/>
      <c r="FHZ5" s="296"/>
      <c r="FIA5" s="296"/>
      <c r="FIB5" s="296"/>
      <c r="FIC5" s="296"/>
      <c r="FID5" s="296"/>
      <c r="FIE5" s="296"/>
      <c r="FIF5" s="296"/>
      <c r="FIG5" s="296"/>
      <c r="FIH5" s="296"/>
      <c r="FII5" s="296"/>
      <c r="FIJ5" s="296"/>
      <c r="FIK5" s="296"/>
      <c r="FIL5" s="296"/>
      <c r="FIM5" s="296"/>
      <c r="FIN5" s="296"/>
      <c r="FIO5" s="296"/>
      <c r="FIP5" s="296"/>
      <c r="FIQ5" s="296"/>
      <c r="FIR5" s="296"/>
      <c r="FIS5" s="296"/>
      <c r="FIT5" s="296"/>
      <c r="FIU5" s="296"/>
      <c r="FIV5" s="296"/>
      <c r="FIW5" s="296"/>
      <c r="FIX5" s="296"/>
      <c r="FIY5" s="296"/>
      <c r="FIZ5" s="296"/>
      <c r="FJA5" s="296"/>
      <c r="FJB5" s="296"/>
      <c r="FJC5" s="296"/>
      <c r="FJD5" s="296"/>
      <c r="FJE5" s="296"/>
      <c r="FJF5" s="296"/>
      <c r="FJG5" s="296"/>
      <c r="FJH5" s="296"/>
      <c r="FJI5" s="296"/>
      <c r="FJJ5" s="296"/>
      <c r="FJK5" s="296"/>
      <c r="FJL5" s="296"/>
      <c r="FJM5" s="296"/>
      <c r="FJN5" s="296"/>
      <c r="FJO5" s="296"/>
      <c r="FJP5" s="296"/>
      <c r="FJQ5" s="296"/>
      <c r="FJR5" s="296"/>
      <c r="FJS5" s="296"/>
      <c r="FJT5" s="296"/>
      <c r="FJU5" s="296"/>
      <c r="FJV5" s="296"/>
      <c r="FJW5" s="296"/>
      <c r="FJX5" s="296"/>
      <c r="FJY5" s="296"/>
      <c r="FJZ5" s="296"/>
      <c r="FKA5" s="296"/>
      <c r="FKB5" s="296"/>
      <c r="FKC5" s="296"/>
      <c r="FKD5" s="296"/>
      <c r="FKE5" s="296"/>
      <c r="FKF5" s="296"/>
      <c r="FKG5" s="296"/>
      <c r="FKH5" s="296"/>
      <c r="FKI5" s="296"/>
      <c r="FKJ5" s="296"/>
      <c r="FKK5" s="296"/>
      <c r="FKL5" s="296"/>
      <c r="FKM5" s="296"/>
      <c r="FKN5" s="296"/>
      <c r="FKO5" s="296"/>
      <c r="FKP5" s="296"/>
      <c r="FKQ5" s="296"/>
      <c r="FKR5" s="296"/>
      <c r="FKS5" s="296"/>
      <c r="FKT5" s="296"/>
      <c r="FKU5" s="296"/>
      <c r="FKV5" s="296"/>
      <c r="FKW5" s="296"/>
      <c r="FKX5" s="296"/>
      <c r="FKY5" s="296"/>
      <c r="FKZ5" s="296"/>
      <c r="FLA5" s="296"/>
      <c r="FLB5" s="296"/>
      <c r="FLC5" s="296"/>
      <c r="FLD5" s="296"/>
      <c r="FLE5" s="296"/>
      <c r="FLF5" s="296"/>
      <c r="FLG5" s="296"/>
      <c r="FLH5" s="296"/>
      <c r="FLI5" s="296"/>
      <c r="FLJ5" s="296"/>
      <c r="FLK5" s="296"/>
      <c r="FLL5" s="296"/>
      <c r="FLM5" s="296"/>
      <c r="FLN5" s="296"/>
      <c r="FLO5" s="296"/>
      <c r="FLP5" s="296"/>
      <c r="FLQ5" s="296"/>
      <c r="FLR5" s="296"/>
      <c r="FLS5" s="296"/>
      <c r="FLT5" s="296"/>
      <c r="FLU5" s="296"/>
      <c r="FLV5" s="296"/>
      <c r="FLW5" s="296"/>
      <c r="FLX5" s="296"/>
      <c r="FLY5" s="296"/>
      <c r="FLZ5" s="296"/>
      <c r="FMA5" s="296"/>
      <c r="FMB5" s="296"/>
      <c r="FMC5" s="296"/>
      <c r="FMD5" s="296"/>
      <c r="FME5" s="296"/>
      <c r="FMF5" s="296"/>
      <c r="FMG5" s="296"/>
      <c r="FMH5" s="296"/>
      <c r="FMI5" s="296"/>
      <c r="FMJ5" s="296"/>
      <c r="FMK5" s="296"/>
      <c r="FML5" s="296"/>
      <c r="FMM5" s="296"/>
      <c r="FMN5" s="296"/>
      <c r="FMO5" s="296"/>
      <c r="FMP5" s="296"/>
      <c r="FMQ5" s="296"/>
      <c r="FMR5" s="296"/>
      <c r="FMS5" s="296"/>
      <c r="FMT5" s="296"/>
      <c r="FMU5" s="296"/>
      <c r="FMV5" s="296"/>
      <c r="FMW5" s="296"/>
      <c r="FMX5" s="296"/>
      <c r="FMY5" s="296"/>
      <c r="FMZ5" s="296"/>
      <c r="FNA5" s="296"/>
      <c r="FNB5" s="296"/>
      <c r="FNC5" s="296"/>
      <c r="FND5" s="296"/>
      <c r="FNE5" s="296"/>
      <c r="FNF5" s="296"/>
      <c r="FNG5" s="296"/>
      <c r="FNH5" s="296"/>
      <c r="FNI5" s="296"/>
      <c r="FNJ5" s="296"/>
      <c r="FNK5" s="296"/>
      <c r="FNL5" s="296"/>
      <c r="FNM5" s="296"/>
      <c r="FNN5" s="296"/>
      <c r="FNO5" s="296"/>
      <c r="FNP5" s="296"/>
      <c r="FNQ5" s="296"/>
      <c r="FNR5" s="296"/>
      <c r="FNS5" s="296"/>
      <c r="FNT5" s="296"/>
      <c r="FNU5" s="296"/>
      <c r="FNV5" s="296"/>
      <c r="FNW5" s="296"/>
      <c r="FNX5" s="296"/>
      <c r="FNY5" s="296"/>
      <c r="FNZ5" s="296"/>
      <c r="FOA5" s="296"/>
      <c r="FOB5" s="296"/>
      <c r="FOC5" s="296"/>
      <c r="FOD5" s="296"/>
      <c r="FOE5" s="296"/>
      <c r="FOF5" s="296"/>
      <c r="FOG5" s="296"/>
      <c r="FOH5" s="296"/>
      <c r="FOI5" s="296"/>
      <c r="FOJ5" s="296"/>
      <c r="FOK5" s="296"/>
      <c r="FOL5" s="296"/>
      <c r="FOM5" s="296"/>
      <c r="FON5" s="296"/>
      <c r="FOO5" s="296"/>
      <c r="FOP5" s="296"/>
      <c r="FOQ5" s="296"/>
      <c r="FOR5" s="296"/>
      <c r="FOS5" s="296"/>
      <c r="FOT5" s="296"/>
      <c r="FOU5" s="296"/>
      <c r="FOV5" s="296"/>
      <c r="FOW5" s="296"/>
      <c r="FOX5" s="296"/>
      <c r="FOY5" s="296"/>
      <c r="FOZ5" s="296"/>
      <c r="FPA5" s="296"/>
      <c r="FPB5" s="296"/>
      <c r="FPC5" s="296"/>
      <c r="FPD5" s="296"/>
      <c r="FPE5" s="296"/>
      <c r="FPF5" s="296"/>
      <c r="FPG5" s="296"/>
      <c r="FPH5" s="296"/>
      <c r="FPI5" s="296"/>
      <c r="FPJ5" s="296"/>
      <c r="FPK5" s="296"/>
      <c r="FPL5" s="296"/>
      <c r="FPM5" s="296"/>
      <c r="FPN5" s="296"/>
      <c r="FPO5" s="296"/>
      <c r="FPP5" s="296"/>
      <c r="FPQ5" s="296"/>
      <c r="FPR5" s="296"/>
      <c r="FPS5" s="296"/>
      <c r="FPT5" s="296"/>
      <c r="FPU5" s="296"/>
      <c r="FPV5" s="296"/>
      <c r="FPW5" s="296"/>
      <c r="FPX5" s="296"/>
      <c r="FPY5" s="296"/>
      <c r="FPZ5" s="296"/>
      <c r="FQA5" s="296"/>
      <c r="FQB5" s="296"/>
      <c r="FQC5" s="296"/>
      <c r="FQD5" s="296"/>
      <c r="FQE5" s="296"/>
      <c r="FQF5" s="296"/>
      <c r="FQG5" s="296"/>
      <c r="FQH5" s="296"/>
      <c r="FQI5" s="296"/>
      <c r="FQJ5" s="296"/>
      <c r="FQK5" s="296"/>
      <c r="FQL5" s="296"/>
      <c r="FQM5" s="296"/>
      <c r="FQN5" s="296"/>
      <c r="FQO5" s="296"/>
      <c r="FQP5" s="296"/>
      <c r="FQQ5" s="296"/>
      <c r="FQR5" s="296"/>
      <c r="FQS5" s="296"/>
      <c r="FQT5" s="296"/>
      <c r="FQU5" s="296"/>
      <c r="FQV5" s="296"/>
      <c r="FQW5" s="296"/>
      <c r="FQX5" s="296"/>
      <c r="FQY5" s="296"/>
      <c r="FQZ5" s="296"/>
      <c r="FRA5" s="296"/>
      <c r="FRB5" s="296"/>
      <c r="FRC5" s="296"/>
      <c r="FRD5" s="296"/>
      <c r="FRE5" s="296"/>
      <c r="FRF5" s="296"/>
      <c r="FRG5" s="296"/>
      <c r="FRH5" s="296"/>
      <c r="FRI5" s="296"/>
      <c r="FRJ5" s="296"/>
      <c r="FRK5" s="296"/>
      <c r="FRL5" s="296"/>
      <c r="FRM5" s="296"/>
      <c r="FRN5" s="296"/>
      <c r="FRO5" s="296"/>
      <c r="FRP5" s="296"/>
      <c r="FRQ5" s="296"/>
      <c r="FRR5" s="296"/>
      <c r="FRS5" s="296"/>
      <c r="FRT5" s="296"/>
      <c r="FRU5" s="296"/>
      <c r="FRV5" s="296"/>
      <c r="FRW5" s="296"/>
      <c r="FRX5" s="296"/>
      <c r="FRY5" s="296"/>
      <c r="FRZ5" s="296"/>
      <c r="FSA5" s="296"/>
      <c r="FSB5" s="296"/>
      <c r="FSC5" s="296"/>
      <c r="FSD5" s="296"/>
      <c r="FSE5" s="296"/>
      <c r="FSF5" s="296"/>
      <c r="FSG5" s="296"/>
      <c r="FSH5" s="296"/>
      <c r="FSI5" s="296"/>
      <c r="FSJ5" s="296"/>
      <c r="FSK5" s="296"/>
      <c r="FSL5" s="296"/>
      <c r="FSM5" s="296"/>
      <c r="FSN5" s="296"/>
      <c r="FSO5" s="296"/>
      <c r="FSP5" s="296"/>
      <c r="FSQ5" s="296"/>
      <c r="FSR5" s="296"/>
      <c r="FSS5" s="296"/>
      <c r="FST5" s="296"/>
      <c r="FSU5" s="296"/>
      <c r="FSV5" s="296"/>
      <c r="FSW5" s="296"/>
      <c r="FSX5" s="296"/>
      <c r="FSY5" s="296"/>
      <c r="FSZ5" s="296"/>
      <c r="FTA5" s="296"/>
      <c r="FTB5" s="296"/>
      <c r="FTC5" s="296"/>
      <c r="FTD5" s="296"/>
      <c r="FTE5" s="296"/>
      <c r="FTF5" s="296"/>
      <c r="FTG5" s="296"/>
      <c r="FTH5" s="296"/>
      <c r="FTI5" s="296"/>
      <c r="FTJ5" s="296"/>
      <c r="FTK5" s="296"/>
      <c r="FTL5" s="296"/>
      <c r="FTM5" s="296"/>
      <c r="FTN5" s="296"/>
      <c r="FTO5" s="296"/>
      <c r="FTP5" s="296"/>
      <c r="FTQ5" s="296"/>
      <c r="FTR5" s="296"/>
      <c r="FTS5" s="296"/>
      <c r="FTT5" s="296"/>
      <c r="FTU5" s="296"/>
      <c r="FTV5" s="296"/>
      <c r="FTW5" s="296"/>
      <c r="FTX5" s="296"/>
      <c r="FTY5" s="296"/>
      <c r="FTZ5" s="296"/>
      <c r="FUA5" s="296"/>
      <c r="FUB5" s="296"/>
      <c r="FUC5" s="296"/>
      <c r="FUD5" s="296"/>
      <c r="FUE5" s="296"/>
      <c r="FUF5" s="296"/>
      <c r="FUG5" s="296"/>
      <c r="FUH5" s="296"/>
      <c r="FUI5" s="296"/>
      <c r="FUJ5" s="296"/>
      <c r="FUK5" s="296"/>
      <c r="FUL5" s="296"/>
      <c r="FUM5" s="296"/>
      <c r="FUN5" s="296"/>
      <c r="FUO5" s="296"/>
      <c r="FUP5" s="296"/>
      <c r="FUQ5" s="296"/>
      <c r="FUR5" s="296"/>
      <c r="FUS5" s="296"/>
      <c r="FUT5" s="296"/>
      <c r="FUU5" s="296"/>
      <c r="FUV5" s="296"/>
      <c r="FUW5" s="296"/>
      <c r="FUX5" s="296"/>
      <c r="FUY5" s="296"/>
      <c r="FUZ5" s="296"/>
      <c r="FVA5" s="296"/>
      <c r="FVB5" s="296"/>
      <c r="FVC5" s="296"/>
      <c r="FVD5" s="296"/>
      <c r="FVE5" s="296"/>
      <c r="FVF5" s="296"/>
      <c r="FVG5" s="296"/>
      <c r="FVH5" s="296"/>
      <c r="FVI5" s="296"/>
      <c r="FVJ5" s="296"/>
      <c r="FVK5" s="296"/>
      <c r="FVL5" s="296"/>
      <c r="FVM5" s="296"/>
      <c r="FVN5" s="296"/>
      <c r="FVO5" s="296"/>
      <c r="FVP5" s="296"/>
      <c r="FVQ5" s="296"/>
      <c r="FVR5" s="296"/>
      <c r="FVS5" s="296"/>
      <c r="FVT5" s="296"/>
      <c r="FVU5" s="296"/>
      <c r="FVV5" s="296"/>
      <c r="FVW5" s="296"/>
      <c r="FVX5" s="296"/>
      <c r="FVY5" s="296"/>
      <c r="FVZ5" s="296"/>
      <c r="FWA5" s="296"/>
      <c r="FWB5" s="296"/>
      <c r="FWC5" s="296"/>
      <c r="FWD5" s="296"/>
      <c r="FWE5" s="296"/>
      <c r="FWF5" s="296"/>
      <c r="FWG5" s="296"/>
      <c r="FWH5" s="296"/>
      <c r="FWI5" s="296"/>
      <c r="FWJ5" s="296"/>
      <c r="FWK5" s="296"/>
      <c r="FWL5" s="296"/>
      <c r="FWM5" s="296"/>
      <c r="FWN5" s="296"/>
      <c r="FWO5" s="296"/>
      <c r="FWP5" s="296"/>
      <c r="FWQ5" s="296"/>
      <c r="FWR5" s="296"/>
      <c r="FWS5" s="296"/>
      <c r="FWT5" s="296"/>
      <c r="FWU5" s="296"/>
      <c r="FWV5" s="296"/>
      <c r="FWW5" s="296"/>
      <c r="FWX5" s="296"/>
      <c r="FWY5" s="296"/>
      <c r="FWZ5" s="296"/>
      <c r="FXA5" s="296"/>
      <c r="FXB5" s="296"/>
      <c r="FXC5" s="296"/>
      <c r="FXD5" s="296"/>
      <c r="FXE5" s="296"/>
      <c r="FXF5" s="296"/>
      <c r="FXG5" s="296"/>
      <c r="FXH5" s="296"/>
      <c r="FXI5" s="296"/>
      <c r="FXJ5" s="296"/>
      <c r="FXK5" s="296"/>
      <c r="FXL5" s="296"/>
      <c r="FXM5" s="296"/>
      <c r="FXN5" s="296"/>
      <c r="FXO5" s="296"/>
      <c r="FXP5" s="296"/>
      <c r="FXQ5" s="296"/>
      <c r="FXR5" s="296"/>
      <c r="FXS5" s="296"/>
      <c r="FXT5" s="296"/>
      <c r="FXU5" s="296"/>
      <c r="FXV5" s="296"/>
      <c r="FXW5" s="296"/>
      <c r="FXX5" s="296"/>
      <c r="FXY5" s="296"/>
      <c r="FXZ5" s="296"/>
      <c r="FYA5" s="296"/>
      <c r="FYB5" s="296"/>
      <c r="FYC5" s="296"/>
      <c r="FYD5" s="296"/>
      <c r="FYE5" s="296"/>
      <c r="FYF5" s="296"/>
      <c r="FYG5" s="296"/>
      <c r="FYH5" s="296"/>
      <c r="FYI5" s="296"/>
      <c r="FYJ5" s="296"/>
      <c r="FYK5" s="296"/>
      <c r="FYL5" s="296"/>
      <c r="FYM5" s="296"/>
      <c r="FYN5" s="296"/>
      <c r="FYO5" s="296"/>
      <c r="FYP5" s="296"/>
      <c r="FYQ5" s="296"/>
      <c r="FYR5" s="296"/>
      <c r="FYS5" s="296"/>
      <c r="FYT5" s="296"/>
      <c r="FYU5" s="296"/>
      <c r="FYV5" s="296"/>
      <c r="FYW5" s="296"/>
      <c r="FYX5" s="296"/>
      <c r="FYY5" s="296"/>
      <c r="FYZ5" s="296"/>
      <c r="FZA5" s="296"/>
      <c r="FZB5" s="296"/>
      <c r="FZC5" s="296"/>
      <c r="FZD5" s="296"/>
      <c r="FZE5" s="296"/>
      <c r="FZF5" s="296"/>
      <c r="FZG5" s="296"/>
      <c r="FZH5" s="296"/>
      <c r="FZI5" s="296"/>
      <c r="FZJ5" s="296"/>
      <c r="FZK5" s="296"/>
      <c r="FZL5" s="296"/>
      <c r="FZM5" s="296"/>
      <c r="FZN5" s="296"/>
      <c r="FZO5" s="296"/>
      <c r="FZP5" s="296"/>
      <c r="FZQ5" s="296"/>
      <c r="FZR5" s="296"/>
      <c r="FZS5" s="296"/>
      <c r="FZT5" s="296"/>
      <c r="FZU5" s="296"/>
      <c r="FZV5" s="296"/>
      <c r="FZW5" s="296"/>
      <c r="FZX5" s="296"/>
      <c r="FZY5" s="296"/>
      <c r="FZZ5" s="296"/>
      <c r="GAA5" s="296"/>
      <c r="GAB5" s="296"/>
      <c r="GAC5" s="296"/>
      <c r="GAD5" s="296"/>
      <c r="GAE5" s="296"/>
      <c r="GAF5" s="296"/>
      <c r="GAG5" s="296"/>
      <c r="GAH5" s="296"/>
      <c r="GAI5" s="296"/>
      <c r="GAJ5" s="296"/>
      <c r="GAK5" s="296"/>
      <c r="GAL5" s="296"/>
      <c r="GAM5" s="296"/>
      <c r="GAN5" s="296"/>
      <c r="GAO5" s="296"/>
      <c r="GAP5" s="296"/>
      <c r="GAQ5" s="296"/>
      <c r="GAR5" s="296"/>
      <c r="GAS5" s="296"/>
      <c r="GAT5" s="296"/>
      <c r="GAU5" s="296"/>
      <c r="GAV5" s="296"/>
      <c r="GAW5" s="296"/>
      <c r="GAX5" s="296"/>
      <c r="GAY5" s="296"/>
      <c r="GAZ5" s="296"/>
      <c r="GBA5" s="296"/>
      <c r="GBB5" s="296"/>
      <c r="GBC5" s="296"/>
      <c r="GBD5" s="296"/>
      <c r="GBE5" s="296"/>
      <c r="GBF5" s="296"/>
      <c r="GBG5" s="296"/>
      <c r="GBH5" s="296"/>
      <c r="GBI5" s="296"/>
      <c r="GBJ5" s="296"/>
      <c r="GBK5" s="296"/>
      <c r="GBL5" s="296"/>
      <c r="GBM5" s="296"/>
      <c r="GBN5" s="296"/>
      <c r="GBO5" s="296"/>
      <c r="GBP5" s="296"/>
      <c r="GBQ5" s="296"/>
      <c r="GBR5" s="296"/>
      <c r="GBS5" s="296"/>
      <c r="GBT5" s="296"/>
      <c r="GBU5" s="296"/>
      <c r="GBV5" s="296"/>
      <c r="GBW5" s="296"/>
      <c r="GBX5" s="296"/>
      <c r="GBY5" s="296"/>
      <c r="GBZ5" s="296"/>
      <c r="GCA5" s="296"/>
      <c r="GCB5" s="296"/>
      <c r="GCC5" s="296"/>
      <c r="GCD5" s="296"/>
      <c r="GCE5" s="296"/>
      <c r="GCF5" s="296"/>
      <c r="GCG5" s="296"/>
      <c r="GCH5" s="296"/>
      <c r="GCI5" s="296"/>
      <c r="GCJ5" s="296"/>
      <c r="GCK5" s="296"/>
      <c r="GCL5" s="296"/>
      <c r="GCM5" s="296"/>
      <c r="GCN5" s="296"/>
      <c r="GCO5" s="296"/>
      <c r="GCP5" s="296"/>
      <c r="GCQ5" s="296"/>
      <c r="GCR5" s="296"/>
      <c r="GCS5" s="296"/>
      <c r="GCT5" s="296"/>
      <c r="GCU5" s="296"/>
      <c r="GCV5" s="296"/>
      <c r="GCW5" s="296"/>
      <c r="GCX5" s="296"/>
      <c r="GCY5" s="296"/>
      <c r="GCZ5" s="296"/>
      <c r="GDA5" s="296"/>
      <c r="GDB5" s="296"/>
      <c r="GDC5" s="296"/>
      <c r="GDD5" s="296"/>
      <c r="GDE5" s="296"/>
      <c r="GDF5" s="296"/>
      <c r="GDG5" s="296"/>
      <c r="GDH5" s="296"/>
      <c r="GDI5" s="296"/>
      <c r="GDJ5" s="296"/>
      <c r="GDK5" s="296"/>
      <c r="GDL5" s="296"/>
      <c r="GDM5" s="296"/>
      <c r="GDN5" s="296"/>
      <c r="GDO5" s="296"/>
      <c r="GDP5" s="296"/>
      <c r="GDQ5" s="296"/>
      <c r="GDR5" s="296"/>
      <c r="GDS5" s="296"/>
      <c r="GDT5" s="296"/>
      <c r="GDU5" s="296"/>
      <c r="GDV5" s="296"/>
      <c r="GDW5" s="296"/>
      <c r="GDX5" s="296"/>
      <c r="GDY5" s="296"/>
      <c r="GDZ5" s="296"/>
      <c r="GEA5" s="296"/>
      <c r="GEB5" s="296"/>
      <c r="GEC5" s="296"/>
      <c r="GED5" s="296"/>
      <c r="GEE5" s="296"/>
      <c r="GEF5" s="296"/>
      <c r="GEG5" s="296"/>
      <c r="GEH5" s="296"/>
      <c r="GEI5" s="296"/>
      <c r="GEJ5" s="296"/>
      <c r="GEK5" s="296"/>
      <c r="GEL5" s="296"/>
      <c r="GEM5" s="296"/>
      <c r="GEN5" s="296"/>
      <c r="GEO5" s="296"/>
      <c r="GEP5" s="296"/>
      <c r="GEQ5" s="296"/>
      <c r="GER5" s="296"/>
      <c r="GES5" s="296"/>
      <c r="GET5" s="296"/>
      <c r="GEU5" s="296"/>
      <c r="GEV5" s="296"/>
      <c r="GEW5" s="296"/>
      <c r="GEX5" s="296"/>
      <c r="GEY5" s="296"/>
      <c r="GEZ5" s="296"/>
      <c r="GFA5" s="296"/>
      <c r="GFB5" s="296"/>
      <c r="GFC5" s="296"/>
      <c r="GFD5" s="296"/>
      <c r="GFE5" s="296"/>
      <c r="GFF5" s="296"/>
      <c r="GFG5" s="296"/>
      <c r="GFH5" s="296"/>
      <c r="GFI5" s="296"/>
      <c r="GFJ5" s="296"/>
      <c r="GFK5" s="296"/>
      <c r="GFL5" s="296"/>
      <c r="GFM5" s="296"/>
      <c r="GFN5" s="296"/>
      <c r="GFO5" s="296"/>
      <c r="GFP5" s="296"/>
      <c r="GFQ5" s="296"/>
      <c r="GFR5" s="296"/>
      <c r="GFS5" s="296"/>
      <c r="GFT5" s="296"/>
      <c r="GFU5" s="296"/>
      <c r="GFV5" s="296"/>
      <c r="GFW5" s="296"/>
      <c r="GFX5" s="296"/>
      <c r="GFY5" s="296"/>
      <c r="GFZ5" s="296"/>
      <c r="GGA5" s="296"/>
      <c r="GGB5" s="296"/>
      <c r="GGC5" s="296"/>
      <c r="GGD5" s="296"/>
      <c r="GGE5" s="296"/>
      <c r="GGF5" s="296"/>
      <c r="GGG5" s="296"/>
      <c r="GGH5" s="296"/>
      <c r="GGI5" s="296"/>
      <c r="GGJ5" s="296"/>
      <c r="GGK5" s="296"/>
      <c r="GGL5" s="296"/>
      <c r="GGM5" s="296"/>
      <c r="GGN5" s="296"/>
      <c r="GGO5" s="296"/>
      <c r="GGP5" s="296"/>
      <c r="GGQ5" s="296"/>
      <c r="GGR5" s="296"/>
      <c r="GGS5" s="296"/>
      <c r="GGT5" s="296"/>
      <c r="GGU5" s="296"/>
      <c r="GGV5" s="296"/>
      <c r="GGW5" s="296"/>
      <c r="GGX5" s="296"/>
      <c r="GGY5" s="296"/>
      <c r="GGZ5" s="296"/>
      <c r="GHA5" s="296"/>
      <c r="GHB5" s="296"/>
      <c r="GHC5" s="296"/>
      <c r="GHD5" s="296"/>
      <c r="GHE5" s="296"/>
      <c r="GHF5" s="296"/>
      <c r="GHG5" s="296"/>
      <c r="GHH5" s="296"/>
      <c r="GHI5" s="296"/>
      <c r="GHJ5" s="296"/>
      <c r="GHK5" s="296"/>
      <c r="GHL5" s="296"/>
      <c r="GHM5" s="296"/>
      <c r="GHN5" s="296"/>
      <c r="GHO5" s="296"/>
      <c r="GHP5" s="296"/>
      <c r="GHQ5" s="296"/>
      <c r="GHR5" s="296"/>
      <c r="GHS5" s="296"/>
      <c r="GHT5" s="296"/>
      <c r="GHU5" s="296"/>
      <c r="GHV5" s="296"/>
      <c r="GHW5" s="296"/>
      <c r="GHX5" s="296"/>
      <c r="GHY5" s="296"/>
      <c r="GHZ5" s="296"/>
      <c r="GIA5" s="296"/>
      <c r="GIB5" s="296"/>
      <c r="GIC5" s="296"/>
      <c r="GID5" s="296"/>
      <c r="GIE5" s="296"/>
      <c r="GIF5" s="296"/>
      <c r="GIG5" s="296"/>
      <c r="GIH5" s="296"/>
      <c r="GII5" s="296"/>
      <c r="GIJ5" s="296"/>
      <c r="GIK5" s="296"/>
      <c r="GIL5" s="296"/>
      <c r="GIM5" s="296"/>
      <c r="GIN5" s="296"/>
      <c r="GIO5" s="296"/>
      <c r="GIP5" s="296"/>
      <c r="GIQ5" s="296"/>
      <c r="GIR5" s="296"/>
      <c r="GIS5" s="296"/>
      <c r="GIT5" s="296"/>
      <c r="GIU5" s="296"/>
      <c r="GIV5" s="296"/>
      <c r="GIW5" s="296"/>
      <c r="GIX5" s="296"/>
      <c r="GIY5" s="296"/>
      <c r="GIZ5" s="296"/>
      <c r="GJA5" s="296"/>
      <c r="GJB5" s="296"/>
      <c r="GJC5" s="296"/>
      <c r="GJD5" s="296"/>
      <c r="GJE5" s="296"/>
      <c r="GJF5" s="296"/>
      <c r="GJG5" s="296"/>
      <c r="GJH5" s="296"/>
      <c r="GJI5" s="296"/>
      <c r="GJJ5" s="296"/>
      <c r="GJK5" s="296"/>
      <c r="GJL5" s="296"/>
      <c r="GJM5" s="296"/>
      <c r="GJN5" s="296"/>
      <c r="GJO5" s="296"/>
      <c r="GJP5" s="296"/>
      <c r="GJQ5" s="296"/>
      <c r="GJR5" s="296"/>
      <c r="GJS5" s="296"/>
      <c r="GJT5" s="296"/>
      <c r="GJU5" s="296"/>
      <c r="GJV5" s="296"/>
      <c r="GJW5" s="296"/>
      <c r="GJX5" s="296"/>
      <c r="GJY5" s="296"/>
      <c r="GJZ5" s="296"/>
      <c r="GKA5" s="296"/>
      <c r="GKB5" s="296"/>
      <c r="GKC5" s="296"/>
      <c r="GKD5" s="296"/>
      <c r="GKE5" s="296"/>
      <c r="GKF5" s="296"/>
      <c r="GKG5" s="296"/>
      <c r="GKH5" s="296"/>
      <c r="GKI5" s="296"/>
      <c r="GKJ5" s="296"/>
      <c r="GKK5" s="296"/>
      <c r="GKL5" s="296"/>
      <c r="GKM5" s="296"/>
      <c r="GKN5" s="296"/>
      <c r="GKO5" s="296"/>
      <c r="GKP5" s="296"/>
      <c r="GKQ5" s="296"/>
      <c r="GKR5" s="296"/>
      <c r="GKS5" s="296"/>
      <c r="GKT5" s="296"/>
      <c r="GKU5" s="296"/>
      <c r="GKV5" s="296"/>
      <c r="GKW5" s="296"/>
      <c r="GKX5" s="296"/>
      <c r="GKY5" s="296"/>
      <c r="GKZ5" s="296"/>
      <c r="GLA5" s="296"/>
      <c r="GLB5" s="296"/>
      <c r="GLC5" s="296"/>
      <c r="GLD5" s="296"/>
      <c r="GLE5" s="296"/>
      <c r="GLF5" s="296"/>
      <c r="GLG5" s="296"/>
      <c r="GLH5" s="296"/>
      <c r="GLI5" s="296"/>
      <c r="GLJ5" s="296"/>
      <c r="GLK5" s="296"/>
      <c r="GLL5" s="296"/>
      <c r="GLM5" s="296"/>
      <c r="GLN5" s="296"/>
      <c r="GLO5" s="296"/>
      <c r="GLP5" s="296"/>
      <c r="GLQ5" s="296"/>
      <c r="GLR5" s="296"/>
      <c r="GLS5" s="296"/>
      <c r="GLT5" s="296"/>
      <c r="GLU5" s="296"/>
      <c r="GLV5" s="296"/>
      <c r="GLW5" s="296"/>
      <c r="GLX5" s="296"/>
      <c r="GLY5" s="296"/>
      <c r="GLZ5" s="296"/>
      <c r="GMA5" s="296"/>
      <c r="GMB5" s="296"/>
      <c r="GMC5" s="296"/>
      <c r="GMD5" s="296"/>
      <c r="GME5" s="296"/>
      <c r="GMF5" s="296"/>
      <c r="GMG5" s="296"/>
      <c r="GMH5" s="296"/>
      <c r="GMI5" s="296"/>
      <c r="GMJ5" s="296"/>
      <c r="GMK5" s="296"/>
      <c r="GML5" s="296"/>
      <c r="GMM5" s="296"/>
      <c r="GMN5" s="296"/>
      <c r="GMO5" s="296"/>
      <c r="GMP5" s="296"/>
      <c r="GMQ5" s="296"/>
      <c r="GMR5" s="296"/>
      <c r="GMS5" s="296"/>
      <c r="GMT5" s="296"/>
      <c r="GMU5" s="296"/>
      <c r="GMV5" s="296"/>
      <c r="GMW5" s="296"/>
      <c r="GMX5" s="296"/>
      <c r="GMY5" s="296"/>
      <c r="GMZ5" s="296"/>
      <c r="GNA5" s="296"/>
      <c r="GNB5" s="296"/>
      <c r="GNC5" s="296"/>
      <c r="GND5" s="296"/>
      <c r="GNE5" s="296"/>
      <c r="GNF5" s="296"/>
      <c r="GNG5" s="296"/>
      <c r="GNH5" s="296"/>
      <c r="GNI5" s="296"/>
      <c r="GNJ5" s="296"/>
      <c r="GNK5" s="296"/>
      <c r="GNL5" s="296"/>
      <c r="GNM5" s="296"/>
      <c r="GNN5" s="296"/>
      <c r="GNO5" s="296"/>
      <c r="GNP5" s="296"/>
      <c r="GNQ5" s="296"/>
      <c r="GNR5" s="296"/>
      <c r="GNS5" s="296"/>
      <c r="GNT5" s="296"/>
      <c r="GNU5" s="296"/>
      <c r="GNV5" s="296"/>
      <c r="GNW5" s="296"/>
      <c r="GNX5" s="296"/>
      <c r="GNY5" s="296"/>
      <c r="GNZ5" s="296"/>
      <c r="GOA5" s="296"/>
      <c r="GOB5" s="296"/>
      <c r="GOC5" s="296"/>
      <c r="GOD5" s="296"/>
      <c r="GOE5" s="296"/>
      <c r="GOF5" s="296"/>
      <c r="GOG5" s="296"/>
      <c r="GOH5" s="296"/>
      <c r="GOI5" s="296"/>
      <c r="GOJ5" s="296"/>
      <c r="GOK5" s="296"/>
      <c r="GOL5" s="296"/>
      <c r="GOM5" s="296"/>
      <c r="GON5" s="296"/>
      <c r="GOO5" s="296"/>
      <c r="GOP5" s="296"/>
      <c r="GOQ5" s="296"/>
      <c r="GOR5" s="296"/>
      <c r="GOS5" s="296"/>
      <c r="GOT5" s="296"/>
      <c r="GOU5" s="296"/>
      <c r="GOV5" s="296"/>
      <c r="GOW5" s="296"/>
      <c r="GOX5" s="296"/>
      <c r="GOY5" s="296"/>
      <c r="GOZ5" s="296"/>
      <c r="GPA5" s="296"/>
      <c r="GPB5" s="296"/>
      <c r="GPC5" s="296"/>
      <c r="GPD5" s="296"/>
      <c r="GPE5" s="296"/>
      <c r="GPF5" s="296"/>
      <c r="GPG5" s="296"/>
      <c r="GPH5" s="296"/>
      <c r="GPI5" s="296"/>
      <c r="GPJ5" s="296"/>
      <c r="GPK5" s="296"/>
      <c r="GPL5" s="296"/>
      <c r="GPM5" s="296"/>
      <c r="GPN5" s="296"/>
      <c r="GPO5" s="296"/>
      <c r="GPP5" s="296"/>
      <c r="GPQ5" s="296"/>
      <c r="GPR5" s="296"/>
      <c r="GPS5" s="296"/>
      <c r="GPT5" s="296"/>
      <c r="GPU5" s="296"/>
      <c r="GPV5" s="296"/>
      <c r="GPW5" s="296"/>
      <c r="GPX5" s="296"/>
      <c r="GPY5" s="296"/>
      <c r="GPZ5" s="296"/>
      <c r="GQA5" s="296"/>
      <c r="GQB5" s="296"/>
      <c r="GQC5" s="296"/>
      <c r="GQD5" s="296"/>
      <c r="GQE5" s="296"/>
      <c r="GQF5" s="296"/>
      <c r="GQG5" s="296"/>
      <c r="GQH5" s="296"/>
      <c r="GQI5" s="296"/>
      <c r="GQJ5" s="296"/>
      <c r="GQK5" s="296"/>
      <c r="GQL5" s="296"/>
      <c r="GQM5" s="296"/>
      <c r="GQN5" s="296"/>
      <c r="GQO5" s="296"/>
      <c r="GQP5" s="296"/>
      <c r="GQQ5" s="296"/>
      <c r="GQR5" s="296"/>
      <c r="GQS5" s="296"/>
      <c r="GQT5" s="296"/>
      <c r="GQU5" s="296"/>
      <c r="GQV5" s="296"/>
      <c r="GQW5" s="296"/>
      <c r="GQX5" s="296"/>
      <c r="GQY5" s="296"/>
      <c r="GQZ5" s="296"/>
      <c r="GRA5" s="296"/>
      <c r="GRB5" s="296"/>
      <c r="GRC5" s="296"/>
      <c r="GRD5" s="296"/>
      <c r="GRE5" s="296"/>
      <c r="GRF5" s="296"/>
      <c r="GRG5" s="296"/>
      <c r="GRH5" s="296"/>
      <c r="GRI5" s="296"/>
      <c r="GRJ5" s="296"/>
      <c r="GRK5" s="296"/>
      <c r="GRL5" s="296"/>
      <c r="GRM5" s="296"/>
      <c r="GRN5" s="296"/>
      <c r="GRO5" s="296"/>
      <c r="GRP5" s="296"/>
      <c r="GRQ5" s="296"/>
      <c r="GRR5" s="296"/>
      <c r="GRS5" s="296"/>
      <c r="GRT5" s="296"/>
      <c r="GRU5" s="296"/>
      <c r="GRV5" s="296"/>
      <c r="GRW5" s="296"/>
      <c r="GRX5" s="296"/>
      <c r="GRY5" s="296"/>
      <c r="GRZ5" s="296"/>
      <c r="GSA5" s="296"/>
      <c r="GSB5" s="296"/>
      <c r="GSC5" s="296"/>
      <c r="GSD5" s="296"/>
      <c r="GSE5" s="296"/>
      <c r="GSF5" s="296"/>
      <c r="GSG5" s="296"/>
      <c r="GSH5" s="296"/>
      <c r="GSI5" s="296"/>
      <c r="GSJ5" s="296"/>
      <c r="GSK5" s="296"/>
      <c r="GSL5" s="296"/>
      <c r="GSM5" s="296"/>
      <c r="GSN5" s="296"/>
      <c r="GSO5" s="296"/>
      <c r="GSP5" s="296"/>
      <c r="GSQ5" s="296"/>
      <c r="GSR5" s="296"/>
      <c r="GSS5" s="296"/>
      <c r="GST5" s="296"/>
      <c r="GSU5" s="296"/>
      <c r="GSV5" s="296"/>
      <c r="GSW5" s="296"/>
      <c r="GSX5" s="296"/>
      <c r="GSY5" s="296"/>
      <c r="GSZ5" s="296"/>
      <c r="GTA5" s="296"/>
      <c r="GTB5" s="296"/>
      <c r="GTC5" s="296"/>
      <c r="GTD5" s="296"/>
      <c r="GTE5" s="296"/>
      <c r="GTF5" s="296"/>
      <c r="GTG5" s="296"/>
      <c r="GTH5" s="296"/>
      <c r="GTI5" s="296"/>
      <c r="GTJ5" s="296"/>
      <c r="GTK5" s="296"/>
      <c r="GTL5" s="296"/>
      <c r="GTM5" s="296"/>
      <c r="GTN5" s="296"/>
      <c r="GTO5" s="296"/>
      <c r="GTP5" s="296"/>
      <c r="GTQ5" s="296"/>
      <c r="GTR5" s="296"/>
      <c r="GTS5" s="296"/>
      <c r="GTT5" s="296"/>
      <c r="GTU5" s="296"/>
      <c r="GTV5" s="296"/>
      <c r="GTW5" s="296"/>
      <c r="GTX5" s="296"/>
      <c r="GTY5" s="296"/>
      <c r="GTZ5" s="296"/>
      <c r="GUA5" s="296"/>
      <c r="GUB5" s="296"/>
      <c r="GUC5" s="296"/>
      <c r="GUD5" s="296"/>
      <c r="GUE5" s="296"/>
      <c r="GUF5" s="296"/>
      <c r="GUG5" s="296"/>
      <c r="GUH5" s="296"/>
      <c r="GUI5" s="296"/>
      <c r="GUJ5" s="296"/>
      <c r="GUK5" s="296"/>
      <c r="GUL5" s="296"/>
      <c r="GUM5" s="296"/>
      <c r="GUN5" s="296"/>
      <c r="GUO5" s="296"/>
      <c r="GUP5" s="296"/>
      <c r="GUQ5" s="296"/>
      <c r="GUR5" s="296"/>
      <c r="GUS5" s="296"/>
      <c r="GUT5" s="296"/>
      <c r="GUU5" s="296"/>
      <c r="GUV5" s="296"/>
      <c r="GUW5" s="296"/>
      <c r="GUX5" s="296"/>
      <c r="GUY5" s="296"/>
      <c r="GUZ5" s="296"/>
      <c r="GVA5" s="296"/>
      <c r="GVB5" s="296"/>
      <c r="GVC5" s="296"/>
      <c r="GVD5" s="296"/>
      <c r="GVE5" s="296"/>
      <c r="GVF5" s="296"/>
      <c r="GVG5" s="296"/>
      <c r="GVH5" s="296"/>
      <c r="GVI5" s="296"/>
      <c r="GVJ5" s="296"/>
      <c r="GVK5" s="296"/>
      <c r="GVL5" s="296"/>
      <c r="GVM5" s="296"/>
      <c r="GVN5" s="296"/>
      <c r="GVO5" s="296"/>
      <c r="GVP5" s="296"/>
      <c r="GVQ5" s="296"/>
      <c r="GVR5" s="296"/>
      <c r="GVS5" s="296"/>
      <c r="GVT5" s="296"/>
      <c r="GVU5" s="296"/>
      <c r="GVV5" s="296"/>
      <c r="GVW5" s="296"/>
      <c r="GVX5" s="296"/>
      <c r="GVY5" s="296"/>
      <c r="GVZ5" s="296"/>
      <c r="GWA5" s="296"/>
      <c r="GWB5" s="296"/>
      <c r="GWC5" s="296"/>
      <c r="GWD5" s="296"/>
      <c r="GWE5" s="296"/>
      <c r="GWF5" s="296"/>
      <c r="GWG5" s="296"/>
      <c r="GWH5" s="296"/>
      <c r="GWI5" s="296"/>
      <c r="GWJ5" s="296"/>
      <c r="GWK5" s="296"/>
      <c r="GWL5" s="296"/>
      <c r="GWM5" s="296"/>
      <c r="GWN5" s="296"/>
      <c r="GWO5" s="296"/>
      <c r="GWP5" s="296"/>
      <c r="GWQ5" s="296"/>
      <c r="GWR5" s="296"/>
      <c r="GWS5" s="296"/>
      <c r="GWT5" s="296"/>
      <c r="GWU5" s="296"/>
      <c r="GWV5" s="296"/>
      <c r="GWW5" s="296"/>
      <c r="GWX5" s="296"/>
      <c r="GWY5" s="296"/>
      <c r="GWZ5" s="296"/>
      <c r="GXA5" s="296"/>
      <c r="GXB5" s="296"/>
      <c r="GXC5" s="296"/>
      <c r="GXD5" s="296"/>
      <c r="GXE5" s="296"/>
      <c r="GXF5" s="296"/>
      <c r="GXG5" s="296"/>
      <c r="GXH5" s="296"/>
      <c r="GXI5" s="296"/>
      <c r="GXJ5" s="296"/>
      <c r="GXK5" s="296"/>
      <c r="GXL5" s="296"/>
      <c r="GXM5" s="296"/>
      <c r="GXN5" s="296"/>
      <c r="GXO5" s="296"/>
      <c r="GXP5" s="296"/>
      <c r="GXQ5" s="296"/>
      <c r="GXR5" s="296"/>
      <c r="GXS5" s="296"/>
      <c r="GXT5" s="296"/>
      <c r="GXU5" s="296"/>
      <c r="GXV5" s="296"/>
      <c r="GXW5" s="296"/>
      <c r="GXX5" s="296"/>
      <c r="GXY5" s="296"/>
      <c r="GXZ5" s="296"/>
      <c r="GYA5" s="296"/>
      <c r="GYB5" s="296"/>
      <c r="GYC5" s="296"/>
      <c r="GYD5" s="296"/>
      <c r="GYE5" s="296"/>
      <c r="GYF5" s="296"/>
      <c r="GYG5" s="296"/>
      <c r="GYH5" s="296"/>
      <c r="GYI5" s="296"/>
      <c r="GYJ5" s="296"/>
      <c r="GYK5" s="296"/>
      <c r="GYL5" s="296"/>
      <c r="GYM5" s="296"/>
      <c r="GYN5" s="296"/>
      <c r="GYO5" s="296"/>
      <c r="GYP5" s="296"/>
      <c r="GYQ5" s="296"/>
      <c r="GYR5" s="296"/>
      <c r="GYS5" s="296"/>
      <c r="GYT5" s="296"/>
      <c r="GYU5" s="296"/>
      <c r="GYV5" s="296"/>
      <c r="GYW5" s="296"/>
      <c r="GYX5" s="296"/>
      <c r="GYY5" s="296"/>
      <c r="GYZ5" s="296"/>
      <c r="GZA5" s="296"/>
      <c r="GZB5" s="296"/>
      <c r="GZC5" s="296"/>
      <c r="GZD5" s="296"/>
      <c r="GZE5" s="296"/>
      <c r="GZF5" s="296"/>
      <c r="GZG5" s="296"/>
      <c r="GZH5" s="296"/>
      <c r="GZI5" s="296"/>
      <c r="GZJ5" s="296"/>
      <c r="GZK5" s="296"/>
      <c r="GZL5" s="296"/>
      <c r="GZM5" s="296"/>
      <c r="GZN5" s="296"/>
      <c r="GZO5" s="296"/>
      <c r="GZP5" s="296"/>
      <c r="GZQ5" s="296"/>
      <c r="GZR5" s="296"/>
      <c r="GZS5" s="296"/>
      <c r="GZT5" s="296"/>
      <c r="GZU5" s="296"/>
      <c r="GZV5" s="296"/>
      <c r="GZW5" s="296"/>
      <c r="GZX5" s="296"/>
      <c r="GZY5" s="296"/>
      <c r="GZZ5" s="296"/>
      <c r="HAA5" s="296"/>
      <c r="HAB5" s="296"/>
      <c r="HAC5" s="296"/>
      <c r="HAD5" s="296"/>
      <c r="HAE5" s="296"/>
      <c r="HAF5" s="296"/>
      <c r="HAG5" s="296"/>
      <c r="HAH5" s="296"/>
      <c r="HAI5" s="296"/>
      <c r="HAJ5" s="296"/>
      <c r="HAK5" s="296"/>
      <c r="HAL5" s="296"/>
      <c r="HAM5" s="296"/>
      <c r="HAN5" s="296"/>
      <c r="HAO5" s="296"/>
      <c r="HAP5" s="296"/>
      <c r="HAQ5" s="296"/>
      <c r="HAR5" s="296"/>
      <c r="HAS5" s="296"/>
      <c r="HAT5" s="296"/>
      <c r="HAU5" s="296"/>
      <c r="HAV5" s="296"/>
      <c r="HAW5" s="296"/>
      <c r="HAX5" s="296"/>
      <c r="HAY5" s="296"/>
      <c r="HAZ5" s="296"/>
      <c r="HBA5" s="296"/>
      <c r="HBB5" s="296"/>
      <c r="HBC5" s="296"/>
      <c r="HBD5" s="296"/>
      <c r="HBE5" s="296"/>
      <c r="HBF5" s="296"/>
      <c r="HBG5" s="296"/>
      <c r="HBH5" s="296"/>
      <c r="HBI5" s="296"/>
      <c r="HBJ5" s="296"/>
      <c r="HBK5" s="296"/>
      <c r="HBL5" s="296"/>
      <c r="HBM5" s="296"/>
      <c r="HBN5" s="296"/>
      <c r="HBO5" s="296"/>
      <c r="HBP5" s="296"/>
      <c r="HBQ5" s="296"/>
      <c r="HBR5" s="296"/>
      <c r="HBS5" s="296"/>
      <c r="HBT5" s="296"/>
      <c r="HBU5" s="296"/>
      <c r="HBV5" s="296"/>
      <c r="HBW5" s="296"/>
      <c r="HBX5" s="296"/>
      <c r="HBY5" s="296"/>
      <c r="HBZ5" s="296"/>
      <c r="HCA5" s="296"/>
      <c r="HCB5" s="296"/>
      <c r="HCC5" s="296"/>
      <c r="HCD5" s="296"/>
      <c r="HCE5" s="296"/>
      <c r="HCF5" s="296"/>
      <c r="HCG5" s="296"/>
      <c r="HCH5" s="296"/>
      <c r="HCI5" s="296"/>
      <c r="HCJ5" s="296"/>
      <c r="HCK5" s="296"/>
      <c r="HCL5" s="296"/>
      <c r="HCM5" s="296"/>
      <c r="HCN5" s="296"/>
      <c r="HCO5" s="296"/>
      <c r="HCP5" s="296"/>
      <c r="HCQ5" s="296"/>
      <c r="HCR5" s="296"/>
      <c r="HCS5" s="296"/>
      <c r="HCT5" s="296"/>
      <c r="HCU5" s="296"/>
      <c r="HCV5" s="296"/>
      <c r="HCW5" s="296"/>
      <c r="HCX5" s="296"/>
      <c r="HCY5" s="296"/>
      <c r="HCZ5" s="296"/>
      <c r="HDA5" s="296"/>
      <c r="HDB5" s="296"/>
      <c r="HDC5" s="296"/>
      <c r="HDD5" s="296"/>
      <c r="HDE5" s="296"/>
      <c r="HDF5" s="296"/>
      <c r="HDG5" s="296"/>
      <c r="HDH5" s="296"/>
      <c r="HDI5" s="296"/>
      <c r="HDJ5" s="296"/>
      <c r="HDK5" s="296"/>
      <c r="HDL5" s="296"/>
      <c r="HDM5" s="296"/>
      <c r="HDN5" s="296"/>
      <c r="HDO5" s="296"/>
      <c r="HDP5" s="296"/>
      <c r="HDQ5" s="296"/>
      <c r="HDR5" s="296"/>
      <c r="HDS5" s="296"/>
      <c r="HDT5" s="296"/>
      <c r="HDU5" s="296"/>
      <c r="HDV5" s="296"/>
      <c r="HDW5" s="296"/>
      <c r="HDX5" s="296"/>
      <c r="HDY5" s="296"/>
      <c r="HDZ5" s="296"/>
      <c r="HEA5" s="296"/>
      <c r="HEB5" s="296"/>
      <c r="HEC5" s="296"/>
      <c r="HED5" s="296"/>
      <c r="HEE5" s="296"/>
      <c r="HEF5" s="296"/>
      <c r="HEG5" s="296"/>
      <c r="HEH5" s="296"/>
      <c r="HEI5" s="296"/>
      <c r="HEJ5" s="296"/>
      <c r="HEK5" s="296"/>
      <c r="HEL5" s="296"/>
      <c r="HEM5" s="296"/>
      <c r="HEN5" s="296"/>
      <c r="HEO5" s="296"/>
      <c r="HEP5" s="296"/>
      <c r="HEQ5" s="296"/>
      <c r="HER5" s="296"/>
      <c r="HES5" s="296"/>
      <c r="HET5" s="296"/>
      <c r="HEU5" s="296"/>
      <c r="HEV5" s="296"/>
      <c r="HEW5" s="296"/>
      <c r="HEX5" s="296"/>
      <c r="HEY5" s="296"/>
      <c r="HEZ5" s="296"/>
      <c r="HFA5" s="296"/>
      <c r="HFB5" s="296"/>
      <c r="HFC5" s="296"/>
      <c r="HFD5" s="296"/>
      <c r="HFE5" s="296"/>
      <c r="HFF5" s="296"/>
      <c r="HFG5" s="296"/>
      <c r="HFH5" s="296"/>
      <c r="HFI5" s="296"/>
      <c r="HFJ5" s="296"/>
      <c r="HFK5" s="296"/>
      <c r="HFL5" s="296"/>
      <c r="HFM5" s="296"/>
      <c r="HFN5" s="296"/>
      <c r="HFO5" s="296"/>
      <c r="HFP5" s="296"/>
      <c r="HFQ5" s="296"/>
      <c r="HFR5" s="296"/>
      <c r="HFS5" s="296"/>
      <c r="HFT5" s="296"/>
      <c r="HFU5" s="296"/>
      <c r="HFV5" s="296"/>
      <c r="HFW5" s="296"/>
      <c r="HFX5" s="296"/>
      <c r="HFY5" s="296"/>
      <c r="HFZ5" s="296"/>
      <c r="HGA5" s="296"/>
      <c r="HGB5" s="296"/>
      <c r="HGC5" s="296"/>
      <c r="HGD5" s="296"/>
      <c r="HGE5" s="296"/>
      <c r="HGF5" s="296"/>
      <c r="HGG5" s="296"/>
      <c r="HGH5" s="296"/>
      <c r="HGI5" s="296"/>
      <c r="HGJ5" s="296"/>
      <c r="HGK5" s="296"/>
      <c r="HGL5" s="296"/>
      <c r="HGM5" s="296"/>
      <c r="HGN5" s="296"/>
      <c r="HGO5" s="296"/>
      <c r="HGP5" s="296"/>
      <c r="HGQ5" s="296"/>
      <c r="HGR5" s="296"/>
      <c r="HGS5" s="296"/>
      <c r="HGT5" s="296"/>
      <c r="HGU5" s="296"/>
      <c r="HGV5" s="296"/>
      <c r="HGW5" s="296"/>
      <c r="HGX5" s="296"/>
      <c r="HGY5" s="296"/>
      <c r="HGZ5" s="296"/>
      <c r="HHA5" s="296"/>
      <c r="HHB5" s="296"/>
      <c r="HHC5" s="296"/>
      <c r="HHD5" s="296"/>
      <c r="HHE5" s="296"/>
      <c r="HHF5" s="296"/>
      <c r="HHG5" s="296"/>
      <c r="HHH5" s="296"/>
      <c r="HHI5" s="296"/>
      <c r="HHJ5" s="296"/>
      <c r="HHK5" s="296"/>
      <c r="HHL5" s="296"/>
      <c r="HHM5" s="296"/>
      <c r="HHN5" s="296"/>
      <c r="HHO5" s="296"/>
      <c r="HHP5" s="296"/>
      <c r="HHQ5" s="296"/>
      <c r="HHR5" s="296"/>
      <c r="HHS5" s="296"/>
      <c r="HHT5" s="296"/>
      <c r="HHU5" s="296"/>
      <c r="HHV5" s="296"/>
      <c r="HHW5" s="296"/>
      <c r="HHX5" s="296"/>
      <c r="HHY5" s="296"/>
      <c r="HHZ5" s="296"/>
      <c r="HIA5" s="296"/>
      <c r="HIB5" s="296"/>
      <c r="HIC5" s="296"/>
      <c r="HID5" s="296"/>
      <c r="HIE5" s="296"/>
      <c r="HIF5" s="296"/>
      <c r="HIG5" s="296"/>
      <c r="HIH5" s="296"/>
      <c r="HII5" s="296"/>
      <c r="HIJ5" s="296"/>
      <c r="HIK5" s="296"/>
      <c r="HIL5" s="296"/>
      <c r="HIM5" s="296"/>
      <c r="HIN5" s="296"/>
      <c r="HIO5" s="296"/>
      <c r="HIP5" s="296"/>
      <c r="HIQ5" s="296"/>
      <c r="HIR5" s="296"/>
      <c r="HIS5" s="296"/>
      <c r="HIT5" s="296"/>
      <c r="HIU5" s="296"/>
      <c r="HIV5" s="296"/>
      <c r="HIW5" s="296"/>
      <c r="HIX5" s="296"/>
      <c r="HIY5" s="296"/>
      <c r="HIZ5" s="296"/>
      <c r="HJA5" s="296"/>
      <c r="HJB5" s="296"/>
      <c r="HJC5" s="296"/>
      <c r="HJD5" s="296"/>
      <c r="HJE5" s="296"/>
      <c r="HJF5" s="296"/>
      <c r="HJG5" s="296"/>
      <c r="HJH5" s="296"/>
      <c r="HJI5" s="296"/>
      <c r="HJJ5" s="296"/>
      <c r="HJK5" s="296"/>
      <c r="HJL5" s="296"/>
      <c r="HJM5" s="296"/>
      <c r="HJN5" s="296"/>
      <c r="HJO5" s="296"/>
      <c r="HJP5" s="296"/>
      <c r="HJQ5" s="296"/>
      <c r="HJR5" s="296"/>
      <c r="HJS5" s="296"/>
      <c r="HJT5" s="296"/>
      <c r="HJU5" s="296"/>
      <c r="HJV5" s="296"/>
      <c r="HJW5" s="296"/>
      <c r="HJX5" s="296"/>
      <c r="HJY5" s="296"/>
      <c r="HJZ5" s="296"/>
      <c r="HKA5" s="296"/>
      <c r="HKB5" s="296"/>
      <c r="HKC5" s="296"/>
      <c r="HKD5" s="296"/>
      <c r="HKE5" s="296"/>
      <c r="HKF5" s="296"/>
      <c r="HKG5" s="296"/>
      <c r="HKH5" s="296"/>
      <c r="HKI5" s="296"/>
      <c r="HKJ5" s="296"/>
      <c r="HKK5" s="296"/>
      <c r="HKL5" s="296"/>
      <c r="HKM5" s="296"/>
      <c r="HKN5" s="296"/>
      <c r="HKO5" s="296"/>
      <c r="HKP5" s="296"/>
      <c r="HKQ5" s="296"/>
      <c r="HKR5" s="296"/>
      <c r="HKS5" s="296"/>
      <c r="HKT5" s="296"/>
      <c r="HKU5" s="296"/>
      <c r="HKV5" s="296"/>
      <c r="HKW5" s="296"/>
      <c r="HKX5" s="296"/>
      <c r="HKY5" s="296"/>
      <c r="HKZ5" s="296"/>
      <c r="HLA5" s="296"/>
      <c r="HLB5" s="296"/>
      <c r="HLC5" s="296"/>
      <c r="HLD5" s="296"/>
      <c r="HLE5" s="296"/>
      <c r="HLF5" s="296"/>
      <c r="HLG5" s="296"/>
      <c r="HLH5" s="296"/>
      <c r="HLI5" s="296"/>
      <c r="HLJ5" s="296"/>
      <c r="HLK5" s="296"/>
      <c r="HLL5" s="296"/>
      <c r="HLM5" s="296"/>
      <c r="HLN5" s="296"/>
      <c r="HLO5" s="296"/>
      <c r="HLP5" s="296"/>
      <c r="HLQ5" s="296"/>
      <c r="HLR5" s="296"/>
      <c r="HLS5" s="296"/>
      <c r="HLT5" s="296"/>
      <c r="HLU5" s="296"/>
      <c r="HLV5" s="296"/>
      <c r="HLW5" s="296"/>
      <c r="HLX5" s="296"/>
      <c r="HLY5" s="296"/>
      <c r="HLZ5" s="296"/>
      <c r="HMA5" s="296"/>
      <c r="HMB5" s="296"/>
      <c r="HMC5" s="296"/>
      <c r="HMD5" s="296"/>
      <c r="HME5" s="296"/>
      <c r="HMF5" s="296"/>
      <c r="HMG5" s="296"/>
      <c r="HMH5" s="296"/>
      <c r="HMI5" s="296"/>
      <c r="HMJ5" s="296"/>
      <c r="HMK5" s="296"/>
      <c r="HML5" s="296"/>
      <c r="HMM5" s="296"/>
      <c r="HMN5" s="296"/>
      <c r="HMO5" s="296"/>
      <c r="HMP5" s="296"/>
      <c r="HMQ5" s="296"/>
      <c r="HMR5" s="296"/>
      <c r="HMS5" s="296"/>
      <c r="HMT5" s="296"/>
      <c r="HMU5" s="296"/>
      <c r="HMV5" s="296"/>
      <c r="HMW5" s="296"/>
      <c r="HMX5" s="296"/>
      <c r="HMY5" s="296"/>
      <c r="HMZ5" s="296"/>
      <c r="HNA5" s="296"/>
      <c r="HNB5" s="296"/>
      <c r="HNC5" s="296"/>
      <c r="HND5" s="296"/>
      <c r="HNE5" s="296"/>
      <c r="HNF5" s="296"/>
      <c r="HNG5" s="296"/>
      <c r="HNH5" s="296"/>
      <c r="HNI5" s="296"/>
      <c r="HNJ5" s="296"/>
      <c r="HNK5" s="296"/>
      <c r="HNL5" s="296"/>
      <c r="HNM5" s="296"/>
      <c r="HNN5" s="296"/>
      <c r="HNO5" s="296"/>
      <c r="HNP5" s="296"/>
      <c r="HNQ5" s="296"/>
      <c r="HNR5" s="296"/>
      <c r="HNS5" s="296"/>
      <c r="HNT5" s="296"/>
      <c r="HNU5" s="296"/>
      <c r="HNV5" s="296"/>
      <c r="HNW5" s="296"/>
      <c r="HNX5" s="296"/>
      <c r="HNY5" s="296"/>
      <c r="HNZ5" s="296"/>
      <c r="HOA5" s="296"/>
      <c r="HOB5" s="296"/>
      <c r="HOC5" s="296"/>
      <c r="HOD5" s="296"/>
      <c r="HOE5" s="296"/>
      <c r="HOF5" s="296"/>
      <c r="HOG5" s="296"/>
      <c r="HOH5" s="296"/>
      <c r="HOI5" s="296"/>
      <c r="HOJ5" s="296"/>
      <c r="HOK5" s="296"/>
      <c r="HOL5" s="296"/>
      <c r="HOM5" s="296"/>
      <c r="HON5" s="296"/>
      <c r="HOO5" s="296"/>
      <c r="HOP5" s="296"/>
      <c r="HOQ5" s="296"/>
      <c r="HOR5" s="296"/>
      <c r="HOS5" s="296"/>
      <c r="HOT5" s="296"/>
      <c r="HOU5" s="296"/>
      <c r="HOV5" s="296"/>
      <c r="HOW5" s="296"/>
      <c r="HOX5" s="296"/>
      <c r="HOY5" s="296"/>
      <c r="HOZ5" s="296"/>
      <c r="HPA5" s="296"/>
      <c r="HPB5" s="296"/>
      <c r="HPC5" s="296"/>
      <c r="HPD5" s="296"/>
      <c r="HPE5" s="296"/>
      <c r="HPF5" s="296"/>
      <c r="HPG5" s="296"/>
      <c r="HPH5" s="296"/>
      <c r="HPI5" s="296"/>
      <c r="HPJ5" s="296"/>
      <c r="HPK5" s="296"/>
      <c r="HPL5" s="296"/>
      <c r="HPM5" s="296"/>
      <c r="HPN5" s="296"/>
      <c r="HPO5" s="296"/>
      <c r="HPP5" s="296"/>
      <c r="HPQ5" s="296"/>
      <c r="HPR5" s="296"/>
      <c r="HPS5" s="296"/>
      <c r="HPT5" s="296"/>
      <c r="HPU5" s="296"/>
      <c r="HPV5" s="296"/>
      <c r="HPW5" s="296"/>
      <c r="HPX5" s="296"/>
      <c r="HPY5" s="296"/>
      <c r="HPZ5" s="296"/>
      <c r="HQA5" s="296"/>
      <c r="HQB5" s="296"/>
      <c r="HQC5" s="296"/>
      <c r="HQD5" s="296"/>
      <c r="HQE5" s="296"/>
      <c r="HQF5" s="296"/>
      <c r="HQG5" s="296"/>
      <c r="HQH5" s="296"/>
      <c r="HQI5" s="296"/>
      <c r="HQJ5" s="296"/>
      <c r="HQK5" s="296"/>
      <c r="HQL5" s="296"/>
      <c r="HQM5" s="296"/>
      <c r="HQN5" s="296"/>
      <c r="HQO5" s="296"/>
      <c r="HQP5" s="296"/>
      <c r="HQQ5" s="296"/>
      <c r="HQR5" s="296"/>
      <c r="HQS5" s="296"/>
      <c r="HQT5" s="296"/>
      <c r="HQU5" s="296"/>
      <c r="HQV5" s="296"/>
      <c r="HQW5" s="296"/>
      <c r="HQX5" s="296"/>
      <c r="HQY5" s="296"/>
      <c r="HQZ5" s="296"/>
      <c r="HRA5" s="296"/>
      <c r="HRB5" s="296"/>
      <c r="HRC5" s="296"/>
      <c r="HRD5" s="296"/>
      <c r="HRE5" s="296"/>
      <c r="HRF5" s="296"/>
      <c r="HRG5" s="296"/>
      <c r="HRH5" s="296"/>
      <c r="HRI5" s="296"/>
      <c r="HRJ5" s="296"/>
      <c r="HRK5" s="296"/>
      <c r="HRL5" s="296"/>
      <c r="HRM5" s="296"/>
      <c r="HRN5" s="296"/>
      <c r="HRO5" s="296"/>
      <c r="HRP5" s="296"/>
      <c r="HRQ5" s="296"/>
      <c r="HRR5" s="296"/>
      <c r="HRS5" s="296"/>
      <c r="HRT5" s="296"/>
      <c r="HRU5" s="296"/>
      <c r="HRV5" s="296"/>
      <c r="HRW5" s="296"/>
      <c r="HRX5" s="296"/>
      <c r="HRY5" s="296"/>
      <c r="HRZ5" s="296"/>
      <c r="HSA5" s="296"/>
      <c r="HSB5" s="296"/>
      <c r="HSC5" s="296"/>
      <c r="HSD5" s="296"/>
      <c r="HSE5" s="296"/>
      <c r="HSF5" s="296"/>
      <c r="HSG5" s="296"/>
      <c r="HSH5" s="296"/>
      <c r="HSI5" s="296"/>
      <c r="HSJ5" s="296"/>
      <c r="HSK5" s="296"/>
      <c r="HSL5" s="296"/>
      <c r="HSM5" s="296"/>
      <c r="HSN5" s="296"/>
      <c r="HSO5" s="296"/>
      <c r="HSP5" s="296"/>
      <c r="HSQ5" s="296"/>
      <c r="HSR5" s="296"/>
      <c r="HSS5" s="296"/>
      <c r="HST5" s="296"/>
      <c r="HSU5" s="296"/>
      <c r="HSV5" s="296"/>
      <c r="HSW5" s="296"/>
      <c r="HSX5" s="296"/>
      <c r="HSY5" s="296"/>
      <c r="HSZ5" s="296"/>
      <c r="HTA5" s="296"/>
      <c r="HTB5" s="296"/>
      <c r="HTC5" s="296"/>
      <c r="HTD5" s="296"/>
      <c r="HTE5" s="296"/>
      <c r="HTF5" s="296"/>
      <c r="HTG5" s="296"/>
      <c r="HTH5" s="296"/>
      <c r="HTI5" s="296"/>
      <c r="HTJ5" s="296"/>
      <c r="HTK5" s="296"/>
      <c r="HTL5" s="296"/>
      <c r="HTM5" s="296"/>
      <c r="HTN5" s="296"/>
      <c r="HTO5" s="296"/>
      <c r="HTP5" s="296"/>
      <c r="HTQ5" s="296"/>
      <c r="HTR5" s="296"/>
      <c r="HTS5" s="296"/>
      <c r="HTT5" s="296"/>
      <c r="HTU5" s="296"/>
      <c r="HTV5" s="296"/>
      <c r="HTW5" s="296"/>
      <c r="HTX5" s="296"/>
      <c r="HTY5" s="296"/>
      <c r="HTZ5" s="296"/>
      <c r="HUA5" s="296"/>
      <c r="HUB5" s="296"/>
      <c r="HUC5" s="296"/>
      <c r="HUD5" s="296"/>
      <c r="HUE5" s="296"/>
      <c r="HUF5" s="296"/>
      <c r="HUG5" s="296"/>
      <c r="HUH5" s="296"/>
      <c r="HUI5" s="296"/>
      <c r="HUJ5" s="296"/>
      <c r="HUK5" s="296"/>
      <c r="HUL5" s="296"/>
      <c r="HUM5" s="296"/>
      <c r="HUN5" s="296"/>
      <c r="HUO5" s="296"/>
      <c r="HUP5" s="296"/>
      <c r="HUQ5" s="296"/>
      <c r="HUR5" s="296"/>
      <c r="HUS5" s="296"/>
      <c r="HUT5" s="296"/>
      <c r="HUU5" s="296"/>
      <c r="HUV5" s="296"/>
      <c r="HUW5" s="296"/>
      <c r="HUX5" s="296"/>
      <c r="HUY5" s="296"/>
      <c r="HUZ5" s="296"/>
      <c r="HVA5" s="296"/>
      <c r="HVB5" s="296"/>
      <c r="HVC5" s="296"/>
      <c r="HVD5" s="296"/>
      <c r="HVE5" s="296"/>
      <c r="HVF5" s="296"/>
      <c r="HVG5" s="296"/>
      <c r="HVH5" s="296"/>
      <c r="HVI5" s="296"/>
      <c r="HVJ5" s="296"/>
      <c r="HVK5" s="296"/>
      <c r="HVL5" s="296"/>
      <c r="HVM5" s="296"/>
      <c r="HVN5" s="296"/>
      <c r="HVO5" s="296"/>
      <c r="HVP5" s="296"/>
      <c r="HVQ5" s="296"/>
      <c r="HVR5" s="296"/>
      <c r="HVS5" s="296"/>
      <c r="HVT5" s="296"/>
      <c r="HVU5" s="296"/>
      <c r="HVV5" s="296"/>
      <c r="HVW5" s="296"/>
      <c r="HVX5" s="296"/>
      <c r="HVY5" s="296"/>
      <c r="HVZ5" s="296"/>
      <c r="HWA5" s="296"/>
      <c r="HWB5" s="296"/>
      <c r="HWC5" s="296"/>
      <c r="HWD5" s="296"/>
      <c r="HWE5" s="296"/>
      <c r="HWF5" s="296"/>
      <c r="HWG5" s="296"/>
      <c r="HWH5" s="296"/>
      <c r="HWI5" s="296"/>
      <c r="HWJ5" s="296"/>
      <c r="HWK5" s="296"/>
      <c r="HWL5" s="296"/>
      <c r="HWM5" s="296"/>
      <c r="HWN5" s="296"/>
      <c r="HWO5" s="296"/>
      <c r="HWP5" s="296"/>
      <c r="HWQ5" s="296"/>
      <c r="HWR5" s="296"/>
      <c r="HWS5" s="296"/>
      <c r="HWT5" s="296"/>
      <c r="HWU5" s="296"/>
      <c r="HWV5" s="296"/>
      <c r="HWW5" s="296"/>
      <c r="HWX5" s="296"/>
      <c r="HWY5" s="296"/>
      <c r="HWZ5" s="296"/>
      <c r="HXA5" s="296"/>
      <c r="HXB5" s="296"/>
      <c r="HXC5" s="296"/>
      <c r="HXD5" s="296"/>
      <c r="HXE5" s="296"/>
      <c r="HXF5" s="296"/>
      <c r="HXG5" s="296"/>
      <c r="HXH5" s="296"/>
      <c r="HXI5" s="296"/>
      <c r="HXJ5" s="296"/>
      <c r="HXK5" s="296"/>
      <c r="HXL5" s="296"/>
      <c r="HXM5" s="296"/>
      <c r="HXN5" s="296"/>
      <c r="HXO5" s="296"/>
      <c r="HXP5" s="296"/>
      <c r="HXQ5" s="296"/>
      <c r="HXR5" s="296"/>
      <c r="HXS5" s="296"/>
      <c r="HXT5" s="296"/>
      <c r="HXU5" s="296"/>
      <c r="HXV5" s="296"/>
      <c r="HXW5" s="296"/>
      <c r="HXX5" s="296"/>
      <c r="HXY5" s="296"/>
      <c r="HXZ5" s="296"/>
      <c r="HYA5" s="296"/>
      <c r="HYB5" s="296"/>
      <c r="HYC5" s="296"/>
      <c r="HYD5" s="296"/>
      <c r="HYE5" s="296"/>
      <c r="HYF5" s="296"/>
      <c r="HYG5" s="296"/>
      <c r="HYH5" s="296"/>
      <c r="HYI5" s="296"/>
      <c r="HYJ5" s="296"/>
      <c r="HYK5" s="296"/>
      <c r="HYL5" s="296"/>
      <c r="HYM5" s="296"/>
      <c r="HYN5" s="296"/>
      <c r="HYO5" s="296"/>
      <c r="HYP5" s="296"/>
      <c r="HYQ5" s="296"/>
      <c r="HYR5" s="296"/>
      <c r="HYS5" s="296"/>
      <c r="HYT5" s="296"/>
      <c r="HYU5" s="296"/>
      <c r="HYV5" s="296"/>
      <c r="HYW5" s="296"/>
      <c r="HYX5" s="296"/>
      <c r="HYY5" s="296"/>
      <c r="HYZ5" s="296"/>
      <c r="HZA5" s="296"/>
      <c r="HZB5" s="296"/>
      <c r="HZC5" s="296"/>
      <c r="HZD5" s="296"/>
      <c r="HZE5" s="296"/>
      <c r="HZF5" s="296"/>
      <c r="HZG5" s="296"/>
      <c r="HZH5" s="296"/>
      <c r="HZI5" s="296"/>
      <c r="HZJ5" s="296"/>
      <c r="HZK5" s="296"/>
      <c r="HZL5" s="296"/>
      <c r="HZM5" s="296"/>
      <c r="HZN5" s="296"/>
      <c r="HZO5" s="296"/>
      <c r="HZP5" s="296"/>
      <c r="HZQ5" s="296"/>
      <c r="HZR5" s="296"/>
      <c r="HZS5" s="296"/>
      <c r="HZT5" s="296"/>
      <c r="HZU5" s="296"/>
      <c r="HZV5" s="296"/>
      <c r="HZW5" s="296"/>
      <c r="HZX5" s="296"/>
      <c r="HZY5" s="296"/>
      <c r="HZZ5" s="296"/>
      <c r="IAA5" s="296"/>
      <c r="IAB5" s="296"/>
      <c r="IAC5" s="296"/>
      <c r="IAD5" s="296"/>
      <c r="IAE5" s="296"/>
      <c r="IAF5" s="296"/>
      <c r="IAG5" s="296"/>
      <c r="IAH5" s="296"/>
      <c r="IAI5" s="296"/>
      <c r="IAJ5" s="296"/>
      <c r="IAK5" s="296"/>
      <c r="IAL5" s="296"/>
      <c r="IAM5" s="296"/>
      <c r="IAN5" s="296"/>
      <c r="IAO5" s="296"/>
      <c r="IAP5" s="296"/>
      <c r="IAQ5" s="296"/>
      <c r="IAR5" s="296"/>
      <c r="IAS5" s="296"/>
      <c r="IAT5" s="296"/>
      <c r="IAU5" s="296"/>
      <c r="IAV5" s="296"/>
      <c r="IAW5" s="296"/>
      <c r="IAX5" s="296"/>
      <c r="IAY5" s="296"/>
      <c r="IAZ5" s="296"/>
      <c r="IBA5" s="296"/>
      <c r="IBB5" s="296"/>
      <c r="IBC5" s="296"/>
      <c r="IBD5" s="296"/>
      <c r="IBE5" s="296"/>
      <c r="IBF5" s="296"/>
      <c r="IBG5" s="296"/>
      <c r="IBH5" s="296"/>
      <c r="IBI5" s="296"/>
      <c r="IBJ5" s="296"/>
      <c r="IBK5" s="296"/>
      <c r="IBL5" s="296"/>
      <c r="IBM5" s="296"/>
      <c r="IBN5" s="296"/>
      <c r="IBO5" s="296"/>
      <c r="IBP5" s="296"/>
      <c r="IBQ5" s="296"/>
      <c r="IBR5" s="296"/>
      <c r="IBS5" s="296"/>
      <c r="IBT5" s="296"/>
      <c r="IBU5" s="296"/>
      <c r="IBV5" s="296"/>
      <c r="IBW5" s="296"/>
      <c r="IBX5" s="296"/>
      <c r="IBY5" s="296"/>
      <c r="IBZ5" s="296"/>
      <c r="ICA5" s="296"/>
      <c r="ICB5" s="296"/>
      <c r="ICC5" s="296"/>
      <c r="ICD5" s="296"/>
      <c r="ICE5" s="296"/>
      <c r="ICF5" s="296"/>
      <c r="ICG5" s="296"/>
      <c r="ICH5" s="296"/>
      <c r="ICI5" s="296"/>
      <c r="ICJ5" s="296"/>
      <c r="ICK5" s="296"/>
      <c r="ICL5" s="296"/>
      <c r="ICM5" s="296"/>
      <c r="ICN5" s="296"/>
      <c r="ICO5" s="296"/>
      <c r="ICP5" s="296"/>
      <c r="ICQ5" s="296"/>
      <c r="ICR5" s="296"/>
      <c r="ICS5" s="296"/>
      <c r="ICT5" s="296"/>
      <c r="ICU5" s="296"/>
      <c r="ICV5" s="296"/>
      <c r="ICW5" s="296"/>
      <c r="ICX5" s="296"/>
      <c r="ICY5" s="296"/>
      <c r="ICZ5" s="296"/>
      <c r="IDA5" s="296"/>
      <c r="IDB5" s="296"/>
      <c r="IDC5" s="296"/>
      <c r="IDD5" s="296"/>
      <c r="IDE5" s="296"/>
      <c r="IDF5" s="296"/>
      <c r="IDG5" s="296"/>
      <c r="IDH5" s="296"/>
      <c r="IDI5" s="296"/>
      <c r="IDJ5" s="296"/>
      <c r="IDK5" s="296"/>
      <c r="IDL5" s="296"/>
      <c r="IDM5" s="296"/>
      <c r="IDN5" s="296"/>
      <c r="IDO5" s="296"/>
      <c r="IDP5" s="296"/>
      <c r="IDQ5" s="296"/>
      <c r="IDR5" s="296"/>
      <c r="IDS5" s="296"/>
      <c r="IDT5" s="296"/>
      <c r="IDU5" s="296"/>
      <c r="IDV5" s="296"/>
      <c r="IDW5" s="296"/>
      <c r="IDX5" s="296"/>
      <c r="IDY5" s="296"/>
      <c r="IDZ5" s="296"/>
      <c r="IEA5" s="296"/>
      <c r="IEB5" s="296"/>
      <c r="IEC5" s="296"/>
      <c r="IED5" s="296"/>
      <c r="IEE5" s="296"/>
      <c r="IEF5" s="296"/>
      <c r="IEG5" s="296"/>
      <c r="IEH5" s="296"/>
      <c r="IEI5" s="296"/>
      <c r="IEJ5" s="296"/>
      <c r="IEK5" s="296"/>
      <c r="IEL5" s="296"/>
      <c r="IEM5" s="296"/>
      <c r="IEN5" s="296"/>
      <c r="IEO5" s="296"/>
      <c r="IEP5" s="296"/>
      <c r="IEQ5" s="296"/>
      <c r="IER5" s="296"/>
      <c r="IES5" s="296"/>
      <c r="IET5" s="296"/>
      <c r="IEU5" s="296"/>
      <c r="IEV5" s="296"/>
      <c r="IEW5" s="296"/>
      <c r="IEX5" s="296"/>
      <c r="IEY5" s="296"/>
      <c r="IEZ5" s="296"/>
      <c r="IFA5" s="296"/>
      <c r="IFB5" s="296"/>
      <c r="IFC5" s="296"/>
      <c r="IFD5" s="296"/>
      <c r="IFE5" s="296"/>
      <c r="IFF5" s="296"/>
      <c r="IFG5" s="296"/>
      <c r="IFH5" s="296"/>
      <c r="IFI5" s="296"/>
      <c r="IFJ5" s="296"/>
      <c r="IFK5" s="296"/>
      <c r="IFL5" s="296"/>
      <c r="IFM5" s="296"/>
      <c r="IFN5" s="296"/>
      <c r="IFO5" s="296"/>
      <c r="IFP5" s="296"/>
      <c r="IFQ5" s="296"/>
      <c r="IFR5" s="296"/>
      <c r="IFS5" s="296"/>
      <c r="IFT5" s="296"/>
      <c r="IFU5" s="296"/>
      <c r="IFV5" s="296"/>
      <c r="IFW5" s="296"/>
      <c r="IFX5" s="296"/>
      <c r="IFY5" s="296"/>
      <c r="IFZ5" s="296"/>
      <c r="IGA5" s="296"/>
      <c r="IGB5" s="296"/>
      <c r="IGC5" s="296"/>
      <c r="IGD5" s="296"/>
      <c r="IGE5" s="296"/>
      <c r="IGF5" s="296"/>
      <c r="IGG5" s="296"/>
      <c r="IGH5" s="296"/>
      <c r="IGI5" s="296"/>
      <c r="IGJ5" s="296"/>
      <c r="IGK5" s="296"/>
      <c r="IGL5" s="296"/>
      <c r="IGM5" s="296"/>
      <c r="IGN5" s="296"/>
      <c r="IGO5" s="296"/>
      <c r="IGP5" s="296"/>
      <c r="IGQ5" s="296"/>
      <c r="IGR5" s="296"/>
      <c r="IGS5" s="296"/>
      <c r="IGT5" s="296"/>
      <c r="IGU5" s="296"/>
      <c r="IGV5" s="296"/>
      <c r="IGW5" s="296"/>
      <c r="IGX5" s="296"/>
      <c r="IGY5" s="296"/>
      <c r="IGZ5" s="296"/>
      <c r="IHA5" s="296"/>
      <c r="IHB5" s="296"/>
      <c r="IHC5" s="296"/>
      <c r="IHD5" s="296"/>
      <c r="IHE5" s="296"/>
      <c r="IHF5" s="296"/>
      <c r="IHG5" s="296"/>
      <c r="IHH5" s="296"/>
      <c r="IHI5" s="296"/>
      <c r="IHJ5" s="296"/>
      <c r="IHK5" s="296"/>
      <c r="IHL5" s="296"/>
      <c r="IHM5" s="296"/>
      <c r="IHN5" s="296"/>
      <c r="IHO5" s="296"/>
      <c r="IHP5" s="296"/>
      <c r="IHQ5" s="296"/>
      <c r="IHR5" s="296"/>
      <c r="IHS5" s="296"/>
      <c r="IHT5" s="296"/>
      <c r="IHU5" s="296"/>
      <c r="IHV5" s="296"/>
      <c r="IHW5" s="296"/>
      <c r="IHX5" s="296"/>
      <c r="IHY5" s="296"/>
      <c r="IHZ5" s="296"/>
      <c r="IIA5" s="296"/>
      <c r="IIB5" s="296"/>
      <c r="IIC5" s="296"/>
      <c r="IID5" s="296"/>
      <c r="IIE5" s="296"/>
      <c r="IIF5" s="296"/>
      <c r="IIG5" s="296"/>
      <c r="IIH5" s="296"/>
      <c r="III5" s="296"/>
      <c r="IIJ5" s="296"/>
      <c r="IIK5" s="296"/>
      <c r="IIL5" s="296"/>
      <c r="IIM5" s="296"/>
      <c r="IIN5" s="296"/>
      <c r="IIO5" s="296"/>
      <c r="IIP5" s="296"/>
      <c r="IIQ5" s="296"/>
      <c r="IIR5" s="296"/>
      <c r="IIS5" s="296"/>
      <c r="IIT5" s="296"/>
      <c r="IIU5" s="296"/>
      <c r="IIV5" s="296"/>
      <c r="IIW5" s="296"/>
      <c r="IIX5" s="296"/>
      <c r="IIY5" s="296"/>
      <c r="IIZ5" s="296"/>
      <c r="IJA5" s="296"/>
      <c r="IJB5" s="296"/>
      <c r="IJC5" s="296"/>
      <c r="IJD5" s="296"/>
      <c r="IJE5" s="296"/>
      <c r="IJF5" s="296"/>
      <c r="IJG5" s="296"/>
      <c r="IJH5" s="296"/>
      <c r="IJI5" s="296"/>
      <c r="IJJ5" s="296"/>
      <c r="IJK5" s="296"/>
      <c r="IJL5" s="296"/>
      <c r="IJM5" s="296"/>
      <c r="IJN5" s="296"/>
      <c r="IJO5" s="296"/>
      <c r="IJP5" s="296"/>
      <c r="IJQ5" s="296"/>
      <c r="IJR5" s="296"/>
      <c r="IJS5" s="296"/>
      <c r="IJT5" s="296"/>
      <c r="IJU5" s="296"/>
      <c r="IJV5" s="296"/>
      <c r="IJW5" s="296"/>
      <c r="IJX5" s="296"/>
      <c r="IJY5" s="296"/>
      <c r="IJZ5" s="296"/>
      <c r="IKA5" s="296"/>
      <c r="IKB5" s="296"/>
      <c r="IKC5" s="296"/>
      <c r="IKD5" s="296"/>
      <c r="IKE5" s="296"/>
      <c r="IKF5" s="296"/>
      <c r="IKG5" s="296"/>
      <c r="IKH5" s="296"/>
      <c r="IKI5" s="296"/>
      <c r="IKJ5" s="296"/>
      <c r="IKK5" s="296"/>
      <c r="IKL5" s="296"/>
      <c r="IKM5" s="296"/>
      <c r="IKN5" s="296"/>
      <c r="IKO5" s="296"/>
      <c r="IKP5" s="296"/>
      <c r="IKQ5" s="296"/>
      <c r="IKR5" s="296"/>
      <c r="IKS5" s="296"/>
      <c r="IKT5" s="296"/>
      <c r="IKU5" s="296"/>
      <c r="IKV5" s="296"/>
      <c r="IKW5" s="296"/>
      <c r="IKX5" s="296"/>
      <c r="IKY5" s="296"/>
      <c r="IKZ5" s="296"/>
      <c r="ILA5" s="296"/>
      <c r="ILB5" s="296"/>
      <c r="ILC5" s="296"/>
      <c r="ILD5" s="296"/>
      <c r="ILE5" s="296"/>
      <c r="ILF5" s="296"/>
      <c r="ILG5" s="296"/>
      <c r="ILH5" s="296"/>
      <c r="ILI5" s="296"/>
      <c r="ILJ5" s="296"/>
      <c r="ILK5" s="296"/>
      <c r="ILL5" s="296"/>
      <c r="ILM5" s="296"/>
      <c r="ILN5" s="296"/>
      <c r="ILO5" s="296"/>
      <c r="ILP5" s="296"/>
      <c r="ILQ5" s="296"/>
      <c r="ILR5" s="296"/>
      <c r="ILS5" s="296"/>
      <c r="ILT5" s="296"/>
      <c r="ILU5" s="296"/>
      <c r="ILV5" s="296"/>
      <c r="ILW5" s="296"/>
      <c r="ILX5" s="296"/>
      <c r="ILY5" s="296"/>
      <c r="ILZ5" s="296"/>
      <c r="IMA5" s="296"/>
      <c r="IMB5" s="296"/>
      <c r="IMC5" s="296"/>
      <c r="IMD5" s="296"/>
      <c r="IME5" s="296"/>
      <c r="IMF5" s="296"/>
      <c r="IMG5" s="296"/>
      <c r="IMH5" s="296"/>
      <c r="IMI5" s="296"/>
      <c r="IMJ5" s="296"/>
      <c r="IMK5" s="296"/>
      <c r="IML5" s="296"/>
      <c r="IMM5" s="296"/>
      <c r="IMN5" s="296"/>
      <c r="IMO5" s="296"/>
      <c r="IMP5" s="296"/>
      <c r="IMQ5" s="296"/>
      <c r="IMR5" s="296"/>
      <c r="IMS5" s="296"/>
      <c r="IMT5" s="296"/>
      <c r="IMU5" s="296"/>
      <c r="IMV5" s="296"/>
      <c r="IMW5" s="296"/>
      <c r="IMX5" s="296"/>
      <c r="IMY5" s="296"/>
      <c r="IMZ5" s="296"/>
      <c r="INA5" s="296"/>
      <c r="INB5" s="296"/>
      <c r="INC5" s="296"/>
      <c r="IND5" s="296"/>
      <c r="INE5" s="296"/>
      <c r="INF5" s="296"/>
      <c r="ING5" s="296"/>
      <c r="INH5" s="296"/>
      <c r="INI5" s="296"/>
      <c r="INJ5" s="296"/>
      <c r="INK5" s="296"/>
      <c r="INL5" s="296"/>
      <c r="INM5" s="296"/>
      <c r="INN5" s="296"/>
      <c r="INO5" s="296"/>
      <c r="INP5" s="296"/>
      <c r="INQ5" s="296"/>
      <c r="INR5" s="296"/>
      <c r="INS5" s="296"/>
      <c r="INT5" s="296"/>
      <c r="INU5" s="296"/>
      <c r="INV5" s="296"/>
      <c r="INW5" s="296"/>
      <c r="INX5" s="296"/>
      <c r="INY5" s="296"/>
      <c r="INZ5" s="296"/>
      <c r="IOA5" s="296"/>
      <c r="IOB5" s="296"/>
      <c r="IOC5" s="296"/>
      <c r="IOD5" s="296"/>
      <c r="IOE5" s="296"/>
      <c r="IOF5" s="296"/>
      <c r="IOG5" s="296"/>
      <c r="IOH5" s="296"/>
      <c r="IOI5" s="296"/>
      <c r="IOJ5" s="296"/>
      <c r="IOK5" s="296"/>
      <c r="IOL5" s="296"/>
      <c r="IOM5" s="296"/>
      <c r="ION5" s="296"/>
      <c r="IOO5" s="296"/>
      <c r="IOP5" s="296"/>
      <c r="IOQ5" s="296"/>
      <c r="IOR5" s="296"/>
      <c r="IOS5" s="296"/>
      <c r="IOT5" s="296"/>
      <c r="IOU5" s="296"/>
      <c r="IOV5" s="296"/>
      <c r="IOW5" s="296"/>
      <c r="IOX5" s="296"/>
      <c r="IOY5" s="296"/>
      <c r="IOZ5" s="296"/>
      <c r="IPA5" s="296"/>
      <c r="IPB5" s="296"/>
      <c r="IPC5" s="296"/>
      <c r="IPD5" s="296"/>
      <c r="IPE5" s="296"/>
      <c r="IPF5" s="296"/>
      <c r="IPG5" s="296"/>
      <c r="IPH5" s="296"/>
      <c r="IPI5" s="296"/>
      <c r="IPJ5" s="296"/>
      <c r="IPK5" s="296"/>
      <c r="IPL5" s="296"/>
      <c r="IPM5" s="296"/>
      <c r="IPN5" s="296"/>
      <c r="IPO5" s="296"/>
      <c r="IPP5" s="296"/>
      <c r="IPQ5" s="296"/>
      <c r="IPR5" s="296"/>
      <c r="IPS5" s="296"/>
      <c r="IPT5" s="296"/>
      <c r="IPU5" s="296"/>
      <c r="IPV5" s="296"/>
      <c r="IPW5" s="296"/>
      <c r="IPX5" s="296"/>
      <c r="IPY5" s="296"/>
      <c r="IPZ5" s="296"/>
      <c r="IQA5" s="296"/>
      <c r="IQB5" s="296"/>
      <c r="IQC5" s="296"/>
      <c r="IQD5" s="296"/>
      <c r="IQE5" s="296"/>
      <c r="IQF5" s="296"/>
      <c r="IQG5" s="296"/>
      <c r="IQH5" s="296"/>
      <c r="IQI5" s="296"/>
      <c r="IQJ5" s="296"/>
      <c r="IQK5" s="296"/>
      <c r="IQL5" s="296"/>
      <c r="IQM5" s="296"/>
      <c r="IQN5" s="296"/>
      <c r="IQO5" s="296"/>
      <c r="IQP5" s="296"/>
      <c r="IQQ5" s="296"/>
      <c r="IQR5" s="296"/>
      <c r="IQS5" s="296"/>
      <c r="IQT5" s="296"/>
      <c r="IQU5" s="296"/>
      <c r="IQV5" s="296"/>
      <c r="IQW5" s="296"/>
      <c r="IQX5" s="296"/>
      <c r="IQY5" s="296"/>
      <c r="IQZ5" s="296"/>
      <c r="IRA5" s="296"/>
      <c r="IRB5" s="296"/>
      <c r="IRC5" s="296"/>
      <c r="IRD5" s="296"/>
      <c r="IRE5" s="296"/>
      <c r="IRF5" s="296"/>
      <c r="IRG5" s="296"/>
      <c r="IRH5" s="296"/>
      <c r="IRI5" s="296"/>
      <c r="IRJ5" s="296"/>
      <c r="IRK5" s="296"/>
      <c r="IRL5" s="296"/>
      <c r="IRM5" s="296"/>
      <c r="IRN5" s="296"/>
      <c r="IRO5" s="296"/>
      <c r="IRP5" s="296"/>
      <c r="IRQ5" s="296"/>
      <c r="IRR5" s="296"/>
      <c r="IRS5" s="296"/>
      <c r="IRT5" s="296"/>
      <c r="IRU5" s="296"/>
      <c r="IRV5" s="296"/>
      <c r="IRW5" s="296"/>
      <c r="IRX5" s="296"/>
      <c r="IRY5" s="296"/>
      <c r="IRZ5" s="296"/>
      <c r="ISA5" s="296"/>
      <c r="ISB5" s="296"/>
      <c r="ISC5" s="296"/>
      <c r="ISD5" s="296"/>
      <c r="ISE5" s="296"/>
      <c r="ISF5" s="296"/>
      <c r="ISG5" s="296"/>
      <c r="ISH5" s="296"/>
      <c r="ISI5" s="296"/>
      <c r="ISJ5" s="296"/>
      <c r="ISK5" s="296"/>
      <c r="ISL5" s="296"/>
      <c r="ISM5" s="296"/>
      <c r="ISN5" s="296"/>
      <c r="ISO5" s="296"/>
      <c r="ISP5" s="296"/>
      <c r="ISQ5" s="296"/>
      <c r="ISR5" s="296"/>
      <c r="ISS5" s="296"/>
      <c r="IST5" s="296"/>
      <c r="ISU5" s="296"/>
      <c r="ISV5" s="296"/>
      <c r="ISW5" s="296"/>
      <c r="ISX5" s="296"/>
      <c r="ISY5" s="296"/>
      <c r="ISZ5" s="296"/>
      <c r="ITA5" s="296"/>
      <c r="ITB5" s="296"/>
      <c r="ITC5" s="296"/>
      <c r="ITD5" s="296"/>
      <c r="ITE5" s="296"/>
      <c r="ITF5" s="296"/>
      <c r="ITG5" s="296"/>
      <c r="ITH5" s="296"/>
      <c r="ITI5" s="296"/>
      <c r="ITJ5" s="296"/>
      <c r="ITK5" s="296"/>
      <c r="ITL5" s="296"/>
      <c r="ITM5" s="296"/>
      <c r="ITN5" s="296"/>
      <c r="ITO5" s="296"/>
      <c r="ITP5" s="296"/>
      <c r="ITQ5" s="296"/>
      <c r="ITR5" s="296"/>
      <c r="ITS5" s="296"/>
      <c r="ITT5" s="296"/>
      <c r="ITU5" s="296"/>
      <c r="ITV5" s="296"/>
      <c r="ITW5" s="296"/>
      <c r="ITX5" s="296"/>
      <c r="ITY5" s="296"/>
      <c r="ITZ5" s="296"/>
      <c r="IUA5" s="296"/>
      <c r="IUB5" s="296"/>
      <c r="IUC5" s="296"/>
      <c r="IUD5" s="296"/>
      <c r="IUE5" s="296"/>
      <c r="IUF5" s="296"/>
      <c r="IUG5" s="296"/>
      <c r="IUH5" s="296"/>
      <c r="IUI5" s="296"/>
      <c r="IUJ5" s="296"/>
      <c r="IUK5" s="296"/>
      <c r="IUL5" s="296"/>
      <c r="IUM5" s="296"/>
      <c r="IUN5" s="296"/>
      <c r="IUO5" s="296"/>
      <c r="IUP5" s="296"/>
      <c r="IUQ5" s="296"/>
      <c r="IUR5" s="296"/>
      <c r="IUS5" s="296"/>
      <c r="IUT5" s="296"/>
      <c r="IUU5" s="296"/>
      <c r="IUV5" s="296"/>
      <c r="IUW5" s="296"/>
      <c r="IUX5" s="296"/>
      <c r="IUY5" s="296"/>
      <c r="IUZ5" s="296"/>
      <c r="IVA5" s="296"/>
      <c r="IVB5" s="296"/>
      <c r="IVC5" s="296"/>
      <c r="IVD5" s="296"/>
      <c r="IVE5" s="296"/>
      <c r="IVF5" s="296"/>
      <c r="IVG5" s="296"/>
      <c r="IVH5" s="296"/>
      <c r="IVI5" s="296"/>
      <c r="IVJ5" s="296"/>
      <c r="IVK5" s="296"/>
      <c r="IVL5" s="296"/>
      <c r="IVM5" s="296"/>
      <c r="IVN5" s="296"/>
      <c r="IVO5" s="296"/>
      <c r="IVP5" s="296"/>
      <c r="IVQ5" s="296"/>
      <c r="IVR5" s="296"/>
      <c r="IVS5" s="296"/>
      <c r="IVT5" s="296"/>
      <c r="IVU5" s="296"/>
      <c r="IVV5" s="296"/>
      <c r="IVW5" s="296"/>
      <c r="IVX5" s="296"/>
      <c r="IVY5" s="296"/>
      <c r="IVZ5" s="296"/>
      <c r="IWA5" s="296"/>
      <c r="IWB5" s="296"/>
      <c r="IWC5" s="296"/>
      <c r="IWD5" s="296"/>
      <c r="IWE5" s="296"/>
      <c r="IWF5" s="296"/>
      <c r="IWG5" s="296"/>
      <c r="IWH5" s="296"/>
      <c r="IWI5" s="296"/>
      <c r="IWJ5" s="296"/>
      <c r="IWK5" s="296"/>
      <c r="IWL5" s="296"/>
      <c r="IWM5" s="296"/>
      <c r="IWN5" s="296"/>
      <c r="IWO5" s="296"/>
      <c r="IWP5" s="296"/>
      <c r="IWQ5" s="296"/>
      <c r="IWR5" s="296"/>
      <c r="IWS5" s="296"/>
      <c r="IWT5" s="296"/>
      <c r="IWU5" s="296"/>
      <c r="IWV5" s="296"/>
      <c r="IWW5" s="296"/>
      <c r="IWX5" s="296"/>
      <c r="IWY5" s="296"/>
      <c r="IWZ5" s="296"/>
      <c r="IXA5" s="296"/>
      <c r="IXB5" s="296"/>
      <c r="IXC5" s="296"/>
      <c r="IXD5" s="296"/>
      <c r="IXE5" s="296"/>
      <c r="IXF5" s="296"/>
      <c r="IXG5" s="296"/>
      <c r="IXH5" s="296"/>
      <c r="IXI5" s="296"/>
      <c r="IXJ5" s="296"/>
      <c r="IXK5" s="296"/>
      <c r="IXL5" s="296"/>
      <c r="IXM5" s="296"/>
      <c r="IXN5" s="296"/>
      <c r="IXO5" s="296"/>
      <c r="IXP5" s="296"/>
      <c r="IXQ5" s="296"/>
      <c r="IXR5" s="296"/>
      <c r="IXS5" s="296"/>
      <c r="IXT5" s="296"/>
      <c r="IXU5" s="296"/>
      <c r="IXV5" s="296"/>
      <c r="IXW5" s="296"/>
      <c r="IXX5" s="296"/>
      <c r="IXY5" s="296"/>
      <c r="IXZ5" s="296"/>
      <c r="IYA5" s="296"/>
      <c r="IYB5" s="296"/>
      <c r="IYC5" s="296"/>
      <c r="IYD5" s="296"/>
      <c r="IYE5" s="296"/>
      <c r="IYF5" s="296"/>
      <c r="IYG5" s="296"/>
      <c r="IYH5" s="296"/>
      <c r="IYI5" s="296"/>
      <c r="IYJ5" s="296"/>
      <c r="IYK5" s="296"/>
      <c r="IYL5" s="296"/>
      <c r="IYM5" s="296"/>
      <c r="IYN5" s="296"/>
      <c r="IYO5" s="296"/>
      <c r="IYP5" s="296"/>
      <c r="IYQ5" s="296"/>
      <c r="IYR5" s="296"/>
      <c r="IYS5" s="296"/>
      <c r="IYT5" s="296"/>
      <c r="IYU5" s="296"/>
      <c r="IYV5" s="296"/>
      <c r="IYW5" s="296"/>
      <c r="IYX5" s="296"/>
      <c r="IYY5" s="296"/>
      <c r="IYZ5" s="296"/>
      <c r="IZA5" s="296"/>
      <c r="IZB5" s="296"/>
      <c r="IZC5" s="296"/>
      <c r="IZD5" s="296"/>
      <c r="IZE5" s="296"/>
      <c r="IZF5" s="296"/>
      <c r="IZG5" s="296"/>
      <c r="IZH5" s="296"/>
      <c r="IZI5" s="296"/>
      <c r="IZJ5" s="296"/>
      <c r="IZK5" s="296"/>
      <c r="IZL5" s="296"/>
      <c r="IZM5" s="296"/>
      <c r="IZN5" s="296"/>
      <c r="IZO5" s="296"/>
      <c r="IZP5" s="296"/>
      <c r="IZQ5" s="296"/>
      <c r="IZR5" s="296"/>
      <c r="IZS5" s="296"/>
      <c r="IZT5" s="296"/>
      <c r="IZU5" s="296"/>
      <c r="IZV5" s="296"/>
      <c r="IZW5" s="296"/>
      <c r="IZX5" s="296"/>
      <c r="IZY5" s="296"/>
      <c r="IZZ5" s="296"/>
      <c r="JAA5" s="296"/>
      <c r="JAB5" s="296"/>
      <c r="JAC5" s="296"/>
      <c r="JAD5" s="296"/>
      <c r="JAE5" s="296"/>
      <c r="JAF5" s="296"/>
      <c r="JAG5" s="296"/>
      <c r="JAH5" s="296"/>
      <c r="JAI5" s="296"/>
      <c r="JAJ5" s="296"/>
      <c r="JAK5" s="296"/>
      <c r="JAL5" s="296"/>
      <c r="JAM5" s="296"/>
      <c r="JAN5" s="296"/>
      <c r="JAO5" s="296"/>
      <c r="JAP5" s="296"/>
      <c r="JAQ5" s="296"/>
      <c r="JAR5" s="296"/>
      <c r="JAS5" s="296"/>
      <c r="JAT5" s="296"/>
      <c r="JAU5" s="296"/>
      <c r="JAV5" s="296"/>
      <c r="JAW5" s="296"/>
      <c r="JAX5" s="296"/>
      <c r="JAY5" s="296"/>
      <c r="JAZ5" s="296"/>
      <c r="JBA5" s="296"/>
      <c r="JBB5" s="296"/>
      <c r="JBC5" s="296"/>
      <c r="JBD5" s="296"/>
      <c r="JBE5" s="296"/>
      <c r="JBF5" s="296"/>
      <c r="JBG5" s="296"/>
      <c r="JBH5" s="296"/>
      <c r="JBI5" s="296"/>
      <c r="JBJ5" s="296"/>
      <c r="JBK5" s="296"/>
      <c r="JBL5" s="296"/>
      <c r="JBM5" s="296"/>
      <c r="JBN5" s="296"/>
      <c r="JBO5" s="296"/>
      <c r="JBP5" s="296"/>
      <c r="JBQ5" s="296"/>
      <c r="JBR5" s="296"/>
      <c r="JBS5" s="296"/>
      <c r="JBT5" s="296"/>
      <c r="JBU5" s="296"/>
      <c r="JBV5" s="296"/>
      <c r="JBW5" s="296"/>
      <c r="JBX5" s="296"/>
      <c r="JBY5" s="296"/>
      <c r="JBZ5" s="296"/>
      <c r="JCA5" s="296"/>
      <c r="JCB5" s="296"/>
      <c r="JCC5" s="296"/>
      <c r="JCD5" s="296"/>
      <c r="JCE5" s="296"/>
      <c r="JCF5" s="296"/>
      <c r="JCG5" s="296"/>
      <c r="JCH5" s="296"/>
      <c r="JCI5" s="296"/>
      <c r="JCJ5" s="296"/>
      <c r="JCK5" s="296"/>
      <c r="JCL5" s="296"/>
      <c r="JCM5" s="296"/>
      <c r="JCN5" s="296"/>
      <c r="JCO5" s="296"/>
      <c r="JCP5" s="296"/>
      <c r="JCQ5" s="296"/>
      <c r="JCR5" s="296"/>
      <c r="JCS5" s="296"/>
      <c r="JCT5" s="296"/>
      <c r="JCU5" s="296"/>
      <c r="JCV5" s="296"/>
      <c r="JCW5" s="296"/>
      <c r="JCX5" s="296"/>
      <c r="JCY5" s="296"/>
      <c r="JCZ5" s="296"/>
      <c r="JDA5" s="296"/>
      <c r="JDB5" s="296"/>
      <c r="JDC5" s="296"/>
      <c r="JDD5" s="296"/>
      <c r="JDE5" s="296"/>
      <c r="JDF5" s="296"/>
      <c r="JDG5" s="296"/>
      <c r="JDH5" s="296"/>
      <c r="JDI5" s="296"/>
      <c r="JDJ5" s="296"/>
      <c r="JDK5" s="296"/>
      <c r="JDL5" s="296"/>
      <c r="JDM5" s="296"/>
      <c r="JDN5" s="296"/>
      <c r="JDO5" s="296"/>
      <c r="JDP5" s="296"/>
      <c r="JDQ5" s="296"/>
      <c r="JDR5" s="296"/>
      <c r="JDS5" s="296"/>
      <c r="JDT5" s="296"/>
      <c r="JDU5" s="296"/>
      <c r="JDV5" s="296"/>
      <c r="JDW5" s="296"/>
      <c r="JDX5" s="296"/>
      <c r="JDY5" s="296"/>
      <c r="JDZ5" s="296"/>
      <c r="JEA5" s="296"/>
      <c r="JEB5" s="296"/>
      <c r="JEC5" s="296"/>
      <c r="JED5" s="296"/>
      <c r="JEE5" s="296"/>
      <c r="JEF5" s="296"/>
      <c r="JEG5" s="296"/>
      <c r="JEH5" s="296"/>
      <c r="JEI5" s="296"/>
      <c r="JEJ5" s="296"/>
      <c r="JEK5" s="296"/>
      <c r="JEL5" s="296"/>
      <c r="JEM5" s="296"/>
      <c r="JEN5" s="296"/>
      <c r="JEO5" s="296"/>
      <c r="JEP5" s="296"/>
      <c r="JEQ5" s="296"/>
      <c r="JER5" s="296"/>
      <c r="JES5" s="296"/>
      <c r="JET5" s="296"/>
      <c r="JEU5" s="296"/>
      <c r="JEV5" s="296"/>
      <c r="JEW5" s="296"/>
      <c r="JEX5" s="296"/>
      <c r="JEY5" s="296"/>
      <c r="JEZ5" s="296"/>
      <c r="JFA5" s="296"/>
      <c r="JFB5" s="296"/>
      <c r="JFC5" s="296"/>
      <c r="JFD5" s="296"/>
      <c r="JFE5" s="296"/>
      <c r="JFF5" s="296"/>
      <c r="JFG5" s="296"/>
      <c r="JFH5" s="296"/>
      <c r="JFI5" s="296"/>
      <c r="JFJ5" s="296"/>
      <c r="JFK5" s="296"/>
      <c r="JFL5" s="296"/>
      <c r="JFM5" s="296"/>
      <c r="JFN5" s="296"/>
      <c r="JFO5" s="296"/>
      <c r="JFP5" s="296"/>
      <c r="JFQ5" s="296"/>
      <c r="JFR5" s="296"/>
      <c r="JFS5" s="296"/>
      <c r="JFT5" s="296"/>
      <c r="JFU5" s="296"/>
      <c r="JFV5" s="296"/>
      <c r="JFW5" s="296"/>
      <c r="JFX5" s="296"/>
      <c r="JFY5" s="296"/>
      <c r="JFZ5" s="296"/>
      <c r="JGA5" s="296"/>
      <c r="JGB5" s="296"/>
      <c r="JGC5" s="296"/>
      <c r="JGD5" s="296"/>
      <c r="JGE5" s="296"/>
      <c r="JGF5" s="296"/>
      <c r="JGG5" s="296"/>
      <c r="JGH5" s="296"/>
      <c r="JGI5" s="296"/>
      <c r="JGJ5" s="296"/>
      <c r="JGK5" s="296"/>
      <c r="JGL5" s="296"/>
      <c r="JGM5" s="296"/>
      <c r="JGN5" s="296"/>
      <c r="JGO5" s="296"/>
      <c r="JGP5" s="296"/>
      <c r="JGQ5" s="296"/>
      <c r="JGR5" s="296"/>
      <c r="JGS5" s="296"/>
      <c r="JGT5" s="296"/>
      <c r="JGU5" s="296"/>
      <c r="JGV5" s="296"/>
      <c r="JGW5" s="296"/>
      <c r="JGX5" s="296"/>
      <c r="JGY5" s="296"/>
      <c r="JGZ5" s="296"/>
      <c r="JHA5" s="296"/>
      <c r="JHB5" s="296"/>
      <c r="JHC5" s="296"/>
      <c r="JHD5" s="296"/>
      <c r="JHE5" s="296"/>
      <c r="JHF5" s="296"/>
      <c r="JHG5" s="296"/>
      <c r="JHH5" s="296"/>
      <c r="JHI5" s="296"/>
      <c r="JHJ5" s="296"/>
      <c r="JHK5" s="296"/>
      <c r="JHL5" s="296"/>
      <c r="JHM5" s="296"/>
      <c r="JHN5" s="296"/>
      <c r="JHO5" s="296"/>
      <c r="JHP5" s="296"/>
      <c r="JHQ5" s="296"/>
      <c r="JHR5" s="296"/>
      <c r="JHS5" s="296"/>
      <c r="JHT5" s="296"/>
      <c r="JHU5" s="296"/>
      <c r="JHV5" s="296"/>
      <c r="JHW5" s="296"/>
      <c r="JHX5" s="296"/>
      <c r="JHY5" s="296"/>
      <c r="JHZ5" s="296"/>
      <c r="JIA5" s="296"/>
      <c r="JIB5" s="296"/>
      <c r="JIC5" s="296"/>
      <c r="JID5" s="296"/>
      <c r="JIE5" s="296"/>
      <c r="JIF5" s="296"/>
      <c r="JIG5" s="296"/>
      <c r="JIH5" s="296"/>
      <c r="JII5" s="296"/>
      <c r="JIJ5" s="296"/>
      <c r="JIK5" s="296"/>
      <c r="JIL5" s="296"/>
      <c r="JIM5" s="296"/>
      <c r="JIN5" s="296"/>
      <c r="JIO5" s="296"/>
      <c r="JIP5" s="296"/>
      <c r="JIQ5" s="296"/>
      <c r="JIR5" s="296"/>
      <c r="JIS5" s="296"/>
      <c r="JIT5" s="296"/>
      <c r="JIU5" s="296"/>
      <c r="JIV5" s="296"/>
      <c r="JIW5" s="296"/>
      <c r="JIX5" s="296"/>
      <c r="JIY5" s="296"/>
      <c r="JIZ5" s="296"/>
      <c r="JJA5" s="296"/>
      <c r="JJB5" s="296"/>
      <c r="JJC5" s="296"/>
      <c r="JJD5" s="296"/>
      <c r="JJE5" s="296"/>
      <c r="JJF5" s="296"/>
      <c r="JJG5" s="296"/>
      <c r="JJH5" s="296"/>
      <c r="JJI5" s="296"/>
      <c r="JJJ5" s="296"/>
      <c r="JJK5" s="296"/>
      <c r="JJL5" s="296"/>
      <c r="JJM5" s="296"/>
      <c r="JJN5" s="296"/>
      <c r="JJO5" s="296"/>
      <c r="JJP5" s="296"/>
      <c r="JJQ5" s="296"/>
      <c r="JJR5" s="296"/>
      <c r="JJS5" s="296"/>
      <c r="JJT5" s="296"/>
      <c r="JJU5" s="296"/>
      <c r="JJV5" s="296"/>
      <c r="JJW5" s="296"/>
      <c r="JJX5" s="296"/>
      <c r="JJY5" s="296"/>
      <c r="JJZ5" s="296"/>
      <c r="JKA5" s="296"/>
      <c r="JKB5" s="296"/>
      <c r="JKC5" s="296"/>
      <c r="JKD5" s="296"/>
      <c r="JKE5" s="296"/>
      <c r="JKF5" s="296"/>
      <c r="JKG5" s="296"/>
      <c r="JKH5" s="296"/>
      <c r="JKI5" s="296"/>
      <c r="JKJ5" s="296"/>
      <c r="JKK5" s="296"/>
      <c r="JKL5" s="296"/>
      <c r="JKM5" s="296"/>
      <c r="JKN5" s="296"/>
      <c r="JKO5" s="296"/>
      <c r="JKP5" s="296"/>
      <c r="JKQ5" s="296"/>
      <c r="JKR5" s="296"/>
      <c r="JKS5" s="296"/>
      <c r="JKT5" s="296"/>
      <c r="JKU5" s="296"/>
      <c r="JKV5" s="296"/>
      <c r="JKW5" s="296"/>
      <c r="JKX5" s="296"/>
      <c r="JKY5" s="296"/>
      <c r="JKZ5" s="296"/>
      <c r="JLA5" s="296"/>
      <c r="JLB5" s="296"/>
      <c r="JLC5" s="296"/>
      <c r="JLD5" s="296"/>
      <c r="JLE5" s="296"/>
      <c r="JLF5" s="296"/>
      <c r="JLG5" s="296"/>
      <c r="JLH5" s="296"/>
      <c r="JLI5" s="296"/>
      <c r="JLJ5" s="296"/>
      <c r="JLK5" s="296"/>
      <c r="JLL5" s="296"/>
      <c r="JLM5" s="296"/>
      <c r="JLN5" s="296"/>
      <c r="JLO5" s="296"/>
      <c r="JLP5" s="296"/>
      <c r="JLQ5" s="296"/>
      <c r="JLR5" s="296"/>
      <c r="JLS5" s="296"/>
      <c r="JLT5" s="296"/>
      <c r="JLU5" s="296"/>
      <c r="JLV5" s="296"/>
      <c r="JLW5" s="296"/>
      <c r="JLX5" s="296"/>
      <c r="JLY5" s="296"/>
      <c r="JLZ5" s="296"/>
      <c r="JMA5" s="296"/>
      <c r="JMB5" s="296"/>
      <c r="JMC5" s="296"/>
      <c r="JMD5" s="296"/>
      <c r="JME5" s="296"/>
      <c r="JMF5" s="296"/>
      <c r="JMG5" s="296"/>
      <c r="JMH5" s="296"/>
      <c r="JMI5" s="296"/>
      <c r="JMJ5" s="296"/>
      <c r="JMK5" s="296"/>
      <c r="JML5" s="296"/>
      <c r="JMM5" s="296"/>
      <c r="JMN5" s="296"/>
      <c r="JMO5" s="296"/>
      <c r="JMP5" s="296"/>
      <c r="JMQ5" s="296"/>
      <c r="JMR5" s="296"/>
      <c r="JMS5" s="296"/>
      <c r="JMT5" s="296"/>
      <c r="JMU5" s="296"/>
      <c r="JMV5" s="296"/>
      <c r="JMW5" s="296"/>
      <c r="JMX5" s="296"/>
      <c r="JMY5" s="296"/>
      <c r="JMZ5" s="296"/>
      <c r="JNA5" s="296"/>
      <c r="JNB5" s="296"/>
      <c r="JNC5" s="296"/>
      <c r="JND5" s="296"/>
      <c r="JNE5" s="296"/>
      <c r="JNF5" s="296"/>
      <c r="JNG5" s="296"/>
      <c r="JNH5" s="296"/>
      <c r="JNI5" s="296"/>
      <c r="JNJ5" s="296"/>
      <c r="JNK5" s="296"/>
      <c r="JNL5" s="296"/>
      <c r="JNM5" s="296"/>
      <c r="JNN5" s="296"/>
      <c r="JNO5" s="296"/>
      <c r="JNP5" s="296"/>
      <c r="JNQ5" s="296"/>
      <c r="JNR5" s="296"/>
      <c r="JNS5" s="296"/>
      <c r="JNT5" s="296"/>
      <c r="JNU5" s="296"/>
      <c r="JNV5" s="296"/>
      <c r="JNW5" s="296"/>
      <c r="JNX5" s="296"/>
      <c r="JNY5" s="296"/>
      <c r="JNZ5" s="296"/>
      <c r="JOA5" s="296"/>
      <c r="JOB5" s="296"/>
      <c r="JOC5" s="296"/>
      <c r="JOD5" s="296"/>
      <c r="JOE5" s="296"/>
      <c r="JOF5" s="296"/>
      <c r="JOG5" s="296"/>
      <c r="JOH5" s="296"/>
      <c r="JOI5" s="296"/>
      <c r="JOJ5" s="296"/>
      <c r="JOK5" s="296"/>
      <c r="JOL5" s="296"/>
      <c r="JOM5" s="296"/>
      <c r="JON5" s="296"/>
      <c r="JOO5" s="296"/>
      <c r="JOP5" s="296"/>
      <c r="JOQ5" s="296"/>
      <c r="JOR5" s="296"/>
      <c r="JOS5" s="296"/>
      <c r="JOT5" s="296"/>
      <c r="JOU5" s="296"/>
      <c r="JOV5" s="296"/>
      <c r="JOW5" s="296"/>
      <c r="JOX5" s="296"/>
      <c r="JOY5" s="296"/>
      <c r="JOZ5" s="296"/>
      <c r="JPA5" s="296"/>
      <c r="JPB5" s="296"/>
      <c r="JPC5" s="296"/>
      <c r="JPD5" s="296"/>
      <c r="JPE5" s="296"/>
      <c r="JPF5" s="296"/>
      <c r="JPG5" s="296"/>
      <c r="JPH5" s="296"/>
      <c r="JPI5" s="296"/>
      <c r="JPJ5" s="296"/>
      <c r="JPK5" s="296"/>
      <c r="JPL5" s="296"/>
      <c r="JPM5" s="296"/>
      <c r="JPN5" s="296"/>
      <c r="JPO5" s="296"/>
      <c r="JPP5" s="296"/>
      <c r="JPQ5" s="296"/>
      <c r="JPR5" s="296"/>
      <c r="JPS5" s="296"/>
      <c r="JPT5" s="296"/>
      <c r="JPU5" s="296"/>
      <c r="JPV5" s="296"/>
      <c r="JPW5" s="296"/>
      <c r="JPX5" s="296"/>
      <c r="JPY5" s="296"/>
      <c r="JPZ5" s="296"/>
      <c r="JQA5" s="296"/>
      <c r="JQB5" s="296"/>
      <c r="JQC5" s="296"/>
      <c r="JQD5" s="296"/>
      <c r="JQE5" s="296"/>
      <c r="JQF5" s="296"/>
      <c r="JQG5" s="296"/>
      <c r="JQH5" s="296"/>
      <c r="JQI5" s="296"/>
      <c r="JQJ5" s="296"/>
      <c r="JQK5" s="296"/>
      <c r="JQL5" s="296"/>
      <c r="JQM5" s="296"/>
      <c r="JQN5" s="296"/>
      <c r="JQO5" s="296"/>
      <c r="JQP5" s="296"/>
      <c r="JQQ5" s="296"/>
      <c r="JQR5" s="296"/>
      <c r="JQS5" s="296"/>
      <c r="JQT5" s="296"/>
      <c r="JQU5" s="296"/>
      <c r="JQV5" s="296"/>
      <c r="JQW5" s="296"/>
      <c r="JQX5" s="296"/>
      <c r="JQY5" s="296"/>
      <c r="JQZ5" s="296"/>
      <c r="JRA5" s="296"/>
      <c r="JRB5" s="296"/>
      <c r="JRC5" s="296"/>
      <c r="JRD5" s="296"/>
      <c r="JRE5" s="296"/>
      <c r="JRF5" s="296"/>
      <c r="JRG5" s="296"/>
      <c r="JRH5" s="296"/>
      <c r="JRI5" s="296"/>
      <c r="JRJ5" s="296"/>
      <c r="JRK5" s="296"/>
      <c r="JRL5" s="296"/>
      <c r="JRM5" s="296"/>
      <c r="JRN5" s="296"/>
      <c r="JRO5" s="296"/>
      <c r="JRP5" s="296"/>
      <c r="JRQ5" s="296"/>
      <c r="JRR5" s="296"/>
      <c r="JRS5" s="296"/>
      <c r="JRT5" s="296"/>
      <c r="JRU5" s="296"/>
      <c r="JRV5" s="296"/>
      <c r="JRW5" s="296"/>
      <c r="JRX5" s="296"/>
      <c r="JRY5" s="296"/>
      <c r="JRZ5" s="296"/>
      <c r="JSA5" s="296"/>
      <c r="JSB5" s="296"/>
      <c r="JSC5" s="296"/>
      <c r="JSD5" s="296"/>
      <c r="JSE5" s="296"/>
      <c r="JSF5" s="296"/>
      <c r="JSG5" s="296"/>
      <c r="JSH5" s="296"/>
      <c r="JSI5" s="296"/>
      <c r="JSJ5" s="296"/>
      <c r="JSK5" s="296"/>
      <c r="JSL5" s="296"/>
      <c r="JSM5" s="296"/>
      <c r="JSN5" s="296"/>
      <c r="JSO5" s="296"/>
      <c r="JSP5" s="296"/>
      <c r="JSQ5" s="296"/>
      <c r="JSR5" s="296"/>
      <c r="JSS5" s="296"/>
      <c r="JST5" s="296"/>
      <c r="JSU5" s="296"/>
      <c r="JSV5" s="296"/>
      <c r="JSW5" s="296"/>
      <c r="JSX5" s="296"/>
      <c r="JSY5" s="296"/>
      <c r="JSZ5" s="296"/>
      <c r="JTA5" s="296"/>
      <c r="JTB5" s="296"/>
      <c r="JTC5" s="296"/>
      <c r="JTD5" s="296"/>
      <c r="JTE5" s="296"/>
      <c r="JTF5" s="296"/>
      <c r="JTG5" s="296"/>
      <c r="JTH5" s="296"/>
      <c r="JTI5" s="296"/>
      <c r="JTJ5" s="296"/>
      <c r="JTK5" s="296"/>
      <c r="JTL5" s="296"/>
      <c r="JTM5" s="296"/>
      <c r="JTN5" s="296"/>
      <c r="JTO5" s="296"/>
      <c r="JTP5" s="296"/>
      <c r="JTQ5" s="296"/>
      <c r="JTR5" s="296"/>
      <c r="JTS5" s="296"/>
      <c r="JTT5" s="296"/>
      <c r="JTU5" s="296"/>
      <c r="JTV5" s="296"/>
      <c r="JTW5" s="296"/>
      <c r="JTX5" s="296"/>
      <c r="JTY5" s="296"/>
      <c r="JTZ5" s="296"/>
      <c r="JUA5" s="296"/>
      <c r="JUB5" s="296"/>
      <c r="JUC5" s="296"/>
      <c r="JUD5" s="296"/>
      <c r="JUE5" s="296"/>
      <c r="JUF5" s="296"/>
      <c r="JUG5" s="296"/>
      <c r="JUH5" s="296"/>
      <c r="JUI5" s="296"/>
      <c r="JUJ5" s="296"/>
      <c r="JUK5" s="296"/>
      <c r="JUL5" s="296"/>
      <c r="JUM5" s="296"/>
      <c r="JUN5" s="296"/>
      <c r="JUO5" s="296"/>
      <c r="JUP5" s="296"/>
      <c r="JUQ5" s="296"/>
      <c r="JUR5" s="296"/>
      <c r="JUS5" s="296"/>
      <c r="JUT5" s="296"/>
      <c r="JUU5" s="296"/>
      <c r="JUV5" s="296"/>
      <c r="JUW5" s="296"/>
      <c r="JUX5" s="296"/>
      <c r="JUY5" s="296"/>
      <c r="JUZ5" s="296"/>
      <c r="JVA5" s="296"/>
      <c r="JVB5" s="296"/>
      <c r="JVC5" s="296"/>
      <c r="JVD5" s="296"/>
      <c r="JVE5" s="296"/>
      <c r="JVF5" s="296"/>
      <c r="JVG5" s="296"/>
      <c r="JVH5" s="296"/>
      <c r="JVI5" s="296"/>
      <c r="JVJ5" s="296"/>
      <c r="JVK5" s="296"/>
      <c r="JVL5" s="296"/>
      <c r="JVM5" s="296"/>
      <c r="JVN5" s="296"/>
      <c r="JVO5" s="296"/>
      <c r="JVP5" s="296"/>
      <c r="JVQ5" s="296"/>
      <c r="JVR5" s="296"/>
      <c r="JVS5" s="296"/>
      <c r="JVT5" s="296"/>
      <c r="JVU5" s="296"/>
      <c r="JVV5" s="296"/>
      <c r="JVW5" s="296"/>
      <c r="JVX5" s="296"/>
      <c r="JVY5" s="296"/>
      <c r="JVZ5" s="296"/>
      <c r="JWA5" s="296"/>
      <c r="JWB5" s="296"/>
      <c r="JWC5" s="296"/>
      <c r="JWD5" s="296"/>
      <c r="JWE5" s="296"/>
      <c r="JWF5" s="296"/>
      <c r="JWG5" s="296"/>
      <c r="JWH5" s="296"/>
      <c r="JWI5" s="296"/>
      <c r="JWJ5" s="296"/>
      <c r="JWK5" s="296"/>
      <c r="JWL5" s="296"/>
      <c r="JWM5" s="296"/>
      <c r="JWN5" s="296"/>
      <c r="JWO5" s="296"/>
      <c r="JWP5" s="296"/>
      <c r="JWQ5" s="296"/>
      <c r="JWR5" s="296"/>
      <c r="JWS5" s="296"/>
      <c r="JWT5" s="296"/>
      <c r="JWU5" s="296"/>
      <c r="JWV5" s="296"/>
      <c r="JWW5" s="296"/>
      <c r="JWX5" s="296"/>
      <c r="JWY5" s="296"/>
      <c r="JWZ5" s="296"/>
      <c r="JXA5" s="296"/>
      <c r="JXB5" s="296"/>
      <c r="JXC5" s="296"/>
      <c r="JXD5" s="296"/>
      <c r="JXE5" s="296"/>
      <c r="JXF5" s="296"/>
      <c r="JXG5" s="296"/>
      <c r="JXH5" s="296"/>
      <c r="JXI5" s="296"/>
      <c r="JXJ5" s="296"/>
      <c r="JXK5" s="296"/>
      <c r="JXL5" s="296"/>
      <c r="JXM5" s="296"/>
      <c r="JXN5" s="296"/>
      <c r="JXO5" s="296"/>
      <c r="JXP5" s="296"/>
      <c r="JXQ5" s="296"/>
      <c r="JXR5" s="296"/>
      <c r="JXS5" s="296"/>
      <c r="JXT5" s="296"/>
      <c r="JXU5" s="296"/>
      <c r="JXV5" s="296"/>
      <c r="JXW5" s="296"/>
      <c r="JXX5" s="296"/>
      <c r="JXY5" s="296"/>
      <c r="JXZ5" s="296"/>
      <c r="JYA5" s="296"/>
      <c r="JYB5" s="296"/>
      <c r="JYC5" s="296"/>
      <c r="JYD5" s="296"/>
      <c r="JYE5" s="296"/>
      <c r="JYF5" s="296"/>
      <c r="JYG5" s="296"/>
      <c r="JYH5" s="296"/>
      <c r="JYI5" s="296"/>
      <c r="JYJ5" s="296"/>
      <c r="JYK5" s="296"/>
      <c r="JYL5" s="296"/>
      <c r="JYM5" s="296"/>
      <c r="JYN5" s="296"/>
      <c r="JYO5" s="296"/>
      <c r="JYP5" s="296"/>
      <c r="JYQ5" s="296"/>
      <c r="JYR5" s="296"/>
      <c r="JYS5" s="296"/>
      <c r="JYT5" s="296"/>
      <c r="JYU5" s="296"/>
      <c r="JYV5" s="296"/>
      <c r="JYW5" s="296"/>
      <c r="JYX5" s="296"/>
      <c r="JYY5" s="296"/>
      <c r="JYZ5" s="296"/>
      <c r="JZA5" s="296"/>
      <c r="JZB5" s="296"/>
      <c r="JZC5" s="296"/>
      <c r="JZD5" s="296"/>
      <c r="JZE5" s="296"/>
      <c r="JZF5" s="296"/>
      <c r="JZG5" s="296"/>
      <c r="JZH5" s="296"/>
      <c r="JZI5" s="296"/>
      <c r="JZJ5" s="296"/>
      <c r="JZK5" s="296"/>
      <c r="JZL5" s="296"/>
      <c r="JZM5" s="296"/>
      <c r="JZN5" s="296"/>
      <c r="JZO5" s="296"/>
      <c r="JZP5" s="296"/>
      <c r="JZQ5" s="296"/>
      <c r="JZR5" s="296"/>
      <c r="JZS5" s="296"/>
      <c r="JZT5" s="296"/>
      <c r="JZU5" s="296"/>
      <c r="JZV5" s="296"/>
      <c r="JZW5" s="296"/>
      <c r="JZX5" s="296"/>
      <c r="JZY5" s="296"/>
      <c r="JZZ5" s="296"/>
      <c r="KAA5" s="296"/>
      <c r="KAB5" s="296"/>
      <c r="KAC5" s="296"/>
      <c r="KAD5" s="296"/>
      <c r="KAE5" s="296"/>
      <c r="KAF5" s="296"/>
      <c r="KAG5" s="296"/>
      <c r="KAH5" s="296"/>
      <c r="KAI5" s="296"/>
      <c r="KAJ5" s="296"/>
      <c r="KAK5" s="296"/>
      <c r="KAL5" s="296"/>
      <c r="KAM5" s="296"/>
      <c r="KAN5" s="296"/>
      <c r="KAO5" s="296"/>
      <c r="KAP5" s="296"/>
      <c r="KAQ5" s="296"/>
      <c r="KAR5" s="296"/>
      <c r="KAS5" s="296"/>
      <c r="KAT5" s="296"/>
      <c r="KAU5" s="296"/>
      <c r="KAV5" s="296"/>
      <c r="KAW5" s="296"/>
      <c r="KAX5" s="296"/>
      <c r="KAY5" s="296"/>
      <c r="KAZ5" s="296"/>
      <c r="KBA5" s="296"/>
      <c r="KBB5" s="296"/>
      <c r="KBC5" s="296"/>
      <c r="KBD5" s="296"/>
      <c r="KBE5" s="296"/>
      <c r="KBF5" s="296"/>
      <c r="KBG5" s="296"/>
      <c r="KBH5" s="296"/>
      <c r="KBI5" s="296"/>
      <c r="KBJ5" s="296"/>
      <c r="KBK5" s="296"/>
      <c r="KBL5" s="296"/>
      <c r="KBM5" s="296"/>
      <c r="KBN5" s="296"/>
      <c r="KBO5" s="296"/>
      <c r="KBP5" s="296"/>
      <c r="KBQ5" s="296"/>
      <c r="KBR5" s="296"/>
      <c r="KBS5" s="296"/>
      <c r="KBT5" s="296"/>
      <c r="KBU5" s="296"/>
      <c r="KBV5" s="296"/>
      <c r="KBW5" s="296"/>
      <c r="KBX5" s="296"/>
      <c r="KBY5" s="296"/>
      <c r="KBZ5" s="296"/>
      <c r="KCA5" s="296"/>
      <c r="KCB5" s="296"/>
      <c r="KCC5" s="296"/>
      <c r="KCD5" s="296"/>
      <c r="KCE5" s="296"/>
      <c r="KCF5" s="296"/>
      <c r="KCG5" s="296"/>
      <c r="KCH5" s="296"/>
      <c r="KCI5" s="296"/>
      <c r="KCJ5" s="296"/>
      <c r="KCK5" s="296"/>
      <c r="KCL5" s="296"/>
      <c r="KCM5" s="296"/>
      <c r="KCN5" s="296"/>
      <c r="KCO5" s="296"/>
      <c r="KCP5" s="296"/>
      <c r="KCQ5" s="296"/>
      <c r="KCR5" s="296"/>
      <c r="KCS5" s="296"/>
      <c r="KCT5" s="296"/>
      <c r="KCU5" s="296"/>
      <c r="KCV5" s="296"/>
      <c r="KCW5" s="296"/>
      <c r="KCX5" s="296"/>
      <c r="KCY5" s="296"/>
      <c r="KCZ5" s="296"/>
      <c r="KDA5" s="296"/>
      <c r="KDB5" s="296"/>
      <c r="KDC5" s="296"/>
      <c r="KDD5" s="296"/>
      <c r="KDE5" s="296"/>
      <c r="KDF5" s="296"/>
      <c r="KDG5" s="296"/>
      <c r="KDH5" s="296"/>
      <c r="KDI5" s="296"/>
      <c r="KDJ5" s="296"/>
      <c r="KDK5" s="296"/>
      <c r="KDL5" s="296"/>
      <c r="KDM5" s="296"/>
      <c r="KDN5" s="296"/>
      <c r="KDO5" s="296"/>
      <c r="KDP5" s="296"/>
      <c r="KDQ5" s="296"/>
      <c r="KDR5" s="296"/>
      <c r="KDS5" s="296"/>
      <c r="KDT5" s="296"/>
      <c r="KDU5" s="296"/>
      <c r="KDV5" s="296"/>
      <c r="KDW5" s="296"/>
      <c r="KDX5" s="296"/>
      <c r="KDY5" s="296"/>
      <c r="KDZ5" s="296"/>
      <c r="KEA5" s="296"/>
      <c r="KEB5" s="296"/>
      <c r="KEC5" s="296"/>
      <c r="KED5" s="296"/>
      <c r="KEE5" s="296"/>
      <c r="KEF5" s="296"/>
      <c r="KEG5" s="296"/>
      <c r="KEH5" s="296"/>
      <c r="KEI5" s="296"/>
      <c r="KEJ5" s="296"/>
      <c r="KEK5" s="296"/>
      <c r="KEL5" s="296"/>
      <c r="KEM5" s="296"/>
      <c r="KEN5" s="296"/>
      <c r="KEO5" s="296"/>
      <c r="KEP5" s="296"/>
      <c r="KEQ5" s="296"/>
      <c r="KER5" s="296"/>
      <c r="KES5" s="296"/>
      <c r="KET5" s="296"/>
      <c r="KEU5" s="296"/>
      <c r="KEV5" s="296"/>
      <c r="KEW5" s="296"/>
      <c r="KEX5" s="296"/>
      <c r="KEY5" s="296"/>
      <c r="KEZ5" s="296"/>
      <c r="KFA5" s="296"/>
      <c r="KFB5" s="296"/>
      <c r="KFC5" s="296"/>
      <c r="KFD5" s="296"/>
      <c r="KFE5" s="296"/>
      <c r="KFF5" s="296"/>
      <c r="KFG5" s="296"/>
      <c r="KFH5" s="296"/>
      <c r="KFI5" s="296"/>
      <c r="KFJ5" s="296"/>
      <c r="KFK5" s="296"/>
      <c r="KFL5" s="296"/>
      <c r="KFM5" s="296"/>
      <c r="KFN5" s="296"/>
      <c r="KFO5" s="296"/>
      <c r="KFP5" s="296"/>
      <c r="KFQ5" s="296"/>
      <c r="KFR5" s="296"/>
      <c r="KFS5" s="296"/>
      <c r="KFT5" s="296"/>
      <c r="KFU5" s="296"/>
      <c r="KFV5" s="296"/>
      <c r="KFW5" s="296"/>
      <c r="KFX5" s="296"/>
      <c r="KFY5" s="296"/>
      <c r="KFZ5" s="296"/>
      <c r="KGA5" s="296"/>
      <c r="KGB5" s="296"/>
      <c r="KGC5" s="296"/>
      <c r="KGD5" s="296"/>
      <c r="KGE5" s="296"/>
      <c r="KGF5" s="296"/>
      <c r="KGG5" s="296"/>
      <c r="KGH5" s="296"/>
      <c r="KGI5" s="296"/>
      <c r="KGJ5" s="296"/>
      <c r="KGK5" s="296"/>
      <c r="KGL5" s="296"/>
      <c r="KGM5" s="296"/>
      <c r="KGN5" s="296"/>
      <c r="KGO5" s="296"/>
      <c r="KGP5" s="296"/>
      <c r="KGQ5" s="296"/>
      <c r="KGR5" s="296"/>
      <c r="KGS5" s="296"/>
      <c r="KGT5" s="296"/>
      <c r="KGU5" s="296"/>
      <c r="KGV5" s="296"/>
      <c r="KGW5" s="296"/>
      <c r="KGX5" s="296"/>
      <c r="KGY5" s="296"/>
      <c r="KGZ5" s="296"/>
      <c r="KHA5" s="296"/>
      <c r="KHB5" s="296"/>
      <c r="KHC5" s="296"/>
      <c r="KHD5" s="296"/>
      <c r="KHE5" s="296"/>
      <c r="KHF5" s="296"/>
      <c r="KHG5" s="296"/>
      <c r="KHH5" s="296"/>
      <c r="KHI5" s="296"/>
      <c r="KHJ5" s="296"/>
      <c r="KHK5" s="296"/>
      <c r="KHL5" s="296"/>
      <c r="KHM5" s="296"/>
      <c r="KHN5" s="296"/>
      <c r="KHO5" s="296"/>
      <c r="KHP5" s="296"/>
      <c r="KHQ5" s="296"/>
      <c r="KHR5" s="296"/>
      <c r="KHS5" s="296"/>
      <c r="KHT5" s="296"/>
      <c r="KHU5" s="296"/>
      <c r="KHV5" s="296"/>
      <c r="KHW5" s="296"/>
      <c r="KHX5" s="296"/>
      <c r="KHY5" s="296"/>
      <c r="KHZ5" s="296"/>
      <c r="KIA5" s="296"/>
      <c r="KIB5" s="296"/>
      <c r="KIC5" s="296"/>
      <c r="KID5" s="296"/>
      <c r="KIE5" s="296"/>
      <c r="KIF5" s="296"/>
      <c r="KIG5" s="296"/>
      <c r="KIH5" s="296"/>
      <c r="KII5" s="296"/>
      <c r="KIJ5" s="296"/>
      <c r="KIK5" s="296"/>
      <c r="KIL5" s="296"/>
      <c r="KIM5" s="296"/>
      <c r="KIN5" s="296"/>
      <c r="KIO5" s="296"/>
      <c r="KIP5" s="296"/>
      <c r="KIQ5" s="296"/>
      <c r="KIR5" s="296"/>
      <c r="KIS5" s="296"/>
      <c r="KIT5" s="296"/>
      <c r="KIU5" s="296"/>
      <c r="KIV5" s="296"/>
      <c r="KIW5" s="296"/>
      <c r="KIX5" s="296"/>
      <c r="KIY5" s="296"/>
      <c r="KIZ5" s="296"/>
      <c r="KJA5" s="296"/>
      <c r="KJB5" s="296"/>
      <c r="KJC5" s="296"/>
      <c r="KJD5" s="296"/>
      <c r="KJE5" s="296"/>
      <c r="KJF5" s="296"/>
      <c r="KJG5" s="296"/>
      <c r="KJH5" s="296"/>
      <c r="KJI5" s="296"/>
      <c r="KJJ5" s="296"/>
      <c r="KJK5" s="296"/>
      <c r="KJL5" s="296"/>
      <c r="KJM5" s="296"/>
      <c r="KJN5" s="296"/>
      <c r="KJO5" s="296"/>
      <c r="KJP5" s="296"/>
      <c r="KJQ5" s="296"/>
      <c r="KJR5" s="296"/>
      <c r="KJS5" s="296"/>
      <c r="KJT5" s="296"/>
      <c r="KJU5" s="296"/>
      <c r="KJV5" s="296"/>
      <c r="KJW5" s="296"/>
      <c r="KJX5" s="296"/>
      <c r="KJY5" s="296"/>
      <c r="KJZ5" s="296"/>
      <c r="KKA5" s="296"/>
      <c r="KKB5" s="296"/>
      <c r="KKC5" s="296"/>
      <c r="KKD5" s="296"/>
      <c r="KKE5" s="296"/>
      <c r="KKF5" s="296"/>
      <c r="KKG5" s="296"/>
      <c r="KKH5" s="296"/>
      <c r="KKI5" s="296"/>
      <c r="KKJ5" s="296"/>
      <c r="KKK5" s="296"/>
      <c r="KKL5" s="296"/>
      <c r="KKM5" s="296"/>
      <c r="KKN5" s="296"/>
      <c r="KKO5" s="296"/>
      <c r="KKP5" s="296"/>
      <c r="KKQ5" s="296"/>
      <c r="KKR5" s="296"/>
      <c r="KKS5" s="296"/>
      <c r="KKT5" s="296"/>
      <c r="KKU5" s="296"/>
      <c r="KKV5" s="296"/>
      <c r="KKW5" s="296"/>
      <c r="KKX5" s="296"/>
      <c r="KKY5" s="296"/>
      <c r="KKZ5" s="296"/>
      <c r="KLA5" s="296"/>
      <c r="KLB5" s="296"/>
      <c r="KLC5" s="296"/>
      <c r="KLD5" s="296"/>
      <c r="KLE5" s="296"/>
      <c r="KLF5" s="296"/>
      <c r="KLG5" s="296"/>
      <c r="KLH5" s="296"/>
      <c r="KLI5" s="296"/>
      <c r="KLJ5" s="296"/>
      <c r="KLK5" s="296"/>
      <c r="KLL5" s="296"/>
      <c r="KLM5" s="296"/>
      <c r="KLN5" s="296"/>
      <c r="KLO5" s="296"/>
      <c r="KLP5" s="296"/>
      <c r="KLQ5" s="296"/>
      <c r="KLR5" s="296"/>
      <c r="KLS5" s="296"/>
      <c r="KLT5" s="296"/>
      <c r="KLU5" s="296"/>
      <c r="KLV5" s="296"/>
      <c r="KLW5" s="296"/>
      <c r="KLX5" s="296"/>
      <c r="KLY5" s="296"/>
      <c r="KLZ5" s="296"/>
      <c r="KMA5" s="296"/>
      <c r="KMB5" s="296"/>
      <c r="KMC5" s="296"/>
      <c r="KMD5" s="296"/>
      <c r="KME5" s="296"/>
      <c r="KMF5" s="296"/>
      <c r="KMG5" s="296"/>
      <c r="KMH5" s="296"/>
      <c r="KMI5" s="296"/>
      <c r="KMJ5" s="296"/>
      <c r="KMK5" s="296"/>
      <c r="KML5" s="296"/>
      <c r="KMM5" s="296"/>
      <c r="KMN5" s="296"/>
      <c r="KMO5" s="296"/>
      <c r="KMP5" s="296"/>
      <c r="KMQ5" s="296"/>
      <c r="KMR5" s="296"/>
      <c r="KMS5" s="296"/>
      <c r="KMT5" s="296"/>
      <c r="KMU5" s="296"/>
      <c r="KMV5" s="296"/>
      <c r="KMW5" s="296"/>
      <c r="KMX5" s="296"/>
      <c r="KMY5" s="296"/>
      <c r="KMZ5" s="296"/>
      <c r="KNA5" s="296"/>
      <c r="KNB5" s="296"/>
      <c r="KNC5" s="296"/>
      <c r="KND5" s="296"/>
      <c r="KNE5" s="296"/>
      <c r="KNF5" s="296"/>
      <c r="KNG5" s="296"/>
      <c r="KNH5" s="296"/>
      <c r="KNI5" s="296"/>
      <c r="KNJ5" s="296"/>
      <c r="KNK5" s="296"/>
      <c r="KNL5" s="296"/>
      <c r="KNM5" s="296"/>
      <c r="KNN5" s="296"/>
      <c r="KNO5" s="296"/>
      <c r="KNP5" s="296"/>
      <c r="KNQ5" s="296"/>
      <c r="KNR5" s="296"/>
      <c r="KNS5" s="296"/>
      <c r="KNT5" s="296"/>
      <c r="KNU5" s="296"/>
      <c r="KNV5" s="296"/>
      <c r="KNW5" s="296"/>
      <c r="KNX5" s="296"/>
      <c r="KNY5" s="296"/>
      <c r="KNZ5" s="296"/>
      <c r="KOA5" s="296"/>
      <c r="KOB5" s="296"/>
      <c r="KOC5" s="296"/>
      <c r="KOD5" s="296"/>
      <c r="KOE5" s="296"/>
      <c r="KOF5" s="296"/>
      <c r="KOG5" s="296"/>
      <c r="KOH5" s="296"/>
      <c r="KOI5" s="296"/>
      <c r="KOJ5" s="296"/>
      <c r="KOK5" s="296"/>
      <c r="KOL5" s="296"/>
      <c r="KOM5" s="296"/>
      <c r="KON5" s="296"/>
      <c r="KOO5" s="296"/>
      <c r="KOP5" s="296"/>
      <c r="KOQ5" s="296"/>
      <c r="KOR5" s="296"/>
      <c r="KOS5" s="296"/>
      <c r="KOT5" s="296"/>
      <c r="KOU5" s="296"/>
      <c r="KOV5" s="296"/>
      <c r="KOW5" s="296"/>
      <c r="KOX5" s="296"/>
      <c r="KOY5" s="296"/>
      <c r="KOZ5" s="296"/>
      <c r="KPA5" s="296"/>
      <c r="KPB5" s="296"/>
      <c r="KPC5" s="296"/>
      <c r="KPD5" s="296"/>
      <c r="KPE5" s="296"/>
      <c r="KPF5" s="296"/>
      <c r="KPG5" s="296"/>
      <c r="KPH5" s="296"/>
      <c r="KPI5" s="296"/>
      <c r="KPJ5" s="296"/>
      <c r="KPK5" s="296"/>
      <c r="KPL5" s="296"/>
      <c r="KPM5" s="296"/>
      <c r="KPN5" s="296"/>
      <c r="KPO5" s="296"/>
      <c r="KPP5" s="296"/>
      <c r="KPQ5" s="296"/>
      <c r="KPR5" s="296"/>
      <c r="KPS5" s="296"/>
      <c r="KPT5" s="296"/>
      <c r="KPU5" s="296"/>
      <c r="KPV5" s="296"/>
      <c r="KPW5" s="296"/>
      <c r="KPX5" s="296"/>
      <c r="KPY5" s="296"/>
      <c r="KPZ5" s="296"/>
      <c r="KQA5" s="296"/>
      <c r="KQB5" s="296"/>
      <c r="KQC5" s="296"/>
      <c r="KQD5" s="296"/>
      <c r="KQE5" s="296"/>
      <c r="KQF5" s="296"/>
      <c r="KQG5" s="296"/>
      <c r="KQH5" s="296"/>
      <c r="KQI5" s="296"/>
      <c r="KQJ5" s="296"/>
      <c r="KQK5" s="296"/>
      <c r="KQL5" s="296"/>
      <c r="KQM5" s="296"/>
      <c r="KQN5" s="296"/>
      <c r="KQO5" s="296"/>
      <c r="KQP5" s="296"/>
      <c r="KQQ5" s="296"/>
      <c r="KQR5" s="296"/>
      <c r="KQS5" s="296"/>
      <c r="KQT5" s="296"/>
      <c r="KQU5" s="296"/>
      <c r="KQV5" s="296"/>
      <c r="KQW5" s="296"/>
      <c r="KQX5" s="296"/>
      <c r="KQY5" s="296"/>
      <c r="KQZ5" s="296"/>
      <c r="KRA5" s="296"/>
      <c r="KRB5" s="296"/>
      <c r="KRC5" s="296"/>
      <c r="KRD5" s="296"/>
      <c r="KRE5" s="296"/>
      <c r="KRF5" s="296"/>
      <c r="KRG5" s="296"/>
      <c r="KRH5" s="296"/>
      <c r="KRI5" s="296"/>
      <c r="KRJ5" s="296"/>
      <c r="KRK5" s="296"/>
      <c r="KRL5" s="296"/>
      <c r="KRM5" s="296"/>
      <c r="KRN5" s="296"/>
      <c r="KRO5" s="296"/>
      <c r="KRP5" s="296"/>
      <c r="KRQ5" s="296"/>
      <c r="KRR5" s="296"/>
      <c r="KRS5" s="296"/>
      <c r="KRT5" s="296"/>
      <c r="KRU5" s="296"/>
      <c r="KRV5" s="296"/>
      <c r="KRW5" s="296"/>
      <c r="KRX5" s="296"/>
      <c r="KRY5" s="296"/>
      <c r="KRZ5" s="296"/>
      <c r="KSA5" s="296"/>
      <c r="KSB5" s="296"/>
      <c r="KSC5" s="296"/>
      <c r="KSD5" s="296"/>
      <c r="KSE5" s="296"/>
      <c r="KSF5" s="296"/>
      <c r="KSG5" s="296"/>
      <c r="KSH5" s="296"/>
      <c r="KSI5" s="296"/>
      <c r="KSJ5" s="296"/>
      <c r="KSK5" s="296"/>
      <c r="KSL5" s="296"/>
      <c r="KSM5" s="296"/>
      <c r="KSN5" s="296"/>
      <c r="KSO5" s="296"/>
      <c r="KSP5" s="296"/>
      <c r="KSQ5" s="296"/>
      <c r="KSR5" s="296"/>
      <c r="KSS5" s="296"/>
      <c r="KST5" s="296"/>
      <c r="KSU5" s="296"/>
      <c r="KSV5" s="296"/>
      <c r="KSW5" s="296"/>
      <c r="KSX5" s="296"/>
      <c r="KSY5" s="296"/>
      <c r="KSZ5" s="296"/>
      <c r="KTA5" s="296"/>
      <c r="KTB5" s="296"/>
      <c r="KTC5" s="296"/>
      <c r="KTD5" s="296"/>
      <c r="KTE5" s="296"/>
      <c r="KTF5" s="296"/>
      <c r="KTG5" s="296"/>
      <c r="KTH5" s="296"/>
      <c r="KTI5" s="296"/>
      <c r="KTJ5" s="296"/>
      <c r="KTK5" s="296"/>
      <c r="KTL5" s="296"/>
      <c r="KTM5" s="296"/>
      <c r="KTN5" s="296"/>
      <c r="KTO5" s="296"/>
      <c r="KTP5" s="296"/>
      <c r="KTQ5" s="296"/>
      <c r="KTR5" s="296"/>
      <c r="KTS5" s="296"/>
      <c r="KTT5" s="296"/>
      <c r="KTU5" s="296"/>
      <c r="KTV5" s="296"/>
      <c r="KTW5" s="296"/>
      <c r="KTX5" s="296"/>
      <c r="KTY5" s="296"/>
      <c r="KTZ5" s="296"/>
      <c r="KUA5" s="296"/>
      <c r="KUB5" s="296"/>
      <c r="KUC5" s="296"/>
      <c r="KUD5" s="296"/>
      <c r="KUE5" s="296"/>
      <c r="KUF5" s="296"/>
      <c r="KUG5" s="296"/>
      <c r="KUH5" s="296"/>
      <c r="KUI5" s="296"/>
      <c r="KUJ5" s="296"/>
      <c r="KUK5" s="296"/>
      <c r="KUL5" s="296"/>
      <c r="KUM5" s="296"/>
      <c r="KUN5" s="296"/>
      <c r="KUO5" s="296"/>
      <c r="KUP5" s="296"/>
      <c r="KUQ5" s="296"/>
      <c r="KUR5" s="296"/>
      <c r="KUS5" s="296"/>
      <c r="KUT5" s="296"/>
      <c r="KUU5" s="296"/>
      <c r="KUV5" s="296"/>
      <c r="KUW5" s="296"/>
      <c r="KUX5" s="296"/>
      <c r="KUY5" s="296"/>
      <c r="KUZ5" s="296"/>
      <c r="KVA5" s="296"/>
      <c r="KVB5" s="296"/>
      <c r="KVC5" s="296"/>
      <c r="KVD5" s="296"/>
      <c r="KVE5" s="296"/>
      <c r="KVF5" s="296"/>
      <c r="KVG5" s="296"/>
      <c r="KVH5" s="296"/>
      <c r="KVI5" s="296"/>
      <c r="KVJ5" s="296"/>
      <c r="KVK5" s="296"/>
      <c r="KVL5" s="296"/>
      <c r="KVM5" s="296"/>
      <c r="KVN5" s="296"/>
      <c r="KVO5" s="296"/>
      <c r="KVP5" s="296"/>
      <c r="KVQ5" s="296"/>
      <c r="KVR5" s="296"/>
      <c r="KVS5" s="296"/>
      <c r="KVT5" s="296"/>
      <c r="KVU5" s="296"/>
      <c r="KVV5" s="296"/>
      <c r="KVW5" s="296"/>
      <c r="KVX5" s="296"/>
      <c r="KVY5" s="296"/>
      <c r="KVZ5" s="296"/>
      <c r="KWA5" s="296"/>
      <c r="KWB5" s="296"/>
      <c r="KWC5" s="296"/>
      <c r="KWD5" s="296"/>
      <c r="KWE5" s="296"/>
      <c r="KWF5" s="296"/>
      <c r="KWG5" s="296"/>
      <c r="KWH5" s="296"/>
      <c r="KWI5" s="296"/>
      <c r="KWJ5" s="296"/>
      <c r="KWK5" s="296"/>
      <c r="KWL5" s="296"/>
      <c r="KWM5" s="296"/>
      <c r="KWN5" s="296"/>
      <c r="KWO5" s="296"/>
      <c r="KWP5" s="296"/>
      <c r="KWQ5" s="296"/>
      <c r="KWR5" s="296"/>
      <c r="KWS5" s="296"/>
      <c r="KWT5" s="296"/>
      <c r="KWU5" s="296"/>
      <c r="KWV5" s="296"/>
      <c r="KWW5" s="296"/>
      <c r="KWX5" s="296"/>
      <c r="KWY5" s="296"/>
      <c r="KWZ5" s="296"/>
      <c r="KXA5" s="296"/>
      <c r="KXB5" s="296"/>
      <c r="KXC5" s="296"/>
      <c r="KXD5" s="296"/>
      <c r="KXE5" s="296"/>
      <c r="KXF5" s="296"/>
      <c r="KXG5" s="296"/>
      <c r="KXH5" s="296"/>
      <c r="KXI5" s="296"/>
      <c r="KXJ5" s="296"/>
      <c r="KXK5" s="296"/>
      <c r="KXL5" s="296"/>
      <c r="KXM5" s="296"/>
      <c r="KXN5" s="296"/>
      <c r="KXO5" s="296"/>
      <c r="KXP5" s="296"/>
      <c r="KXQ5" s="296"/>
      <c r="KXR5" s="296"/>
      <c r="KXS5" s="296"/>
      <c r="KXT5" s="296"/>
      <c r="KXU5" s="296"/>
      <c r="KXV5" s="296"/>
      <c r="KXW5" s="296"/>
      <c r="KXX5" s="296"/>
      <c r="KXY5" s="296"/>
      <c r="KXZ5" s="296"/>
      <c r="KYA5" s="296"/>
      <c r="KYB5" s="296"/>
      <c r="KYC5" s="296"/>
      <c r="KYD5" s="296"/>
      <c r="KYE5" s="296"/>
      <c r="KYF5" s="296"/>
      <c r="KYG5" s="296"/>
      <c r="KYH5" s="296"/>
      <c r="KYI5" s="296"/>
      <c r="KYJ5" s="296"/>
      <c r="KYK5" s="296"/>
      <c r="KYL5" s="296"/>
      <c r="KYM5" s="296"/>
      <c r="KYN5" s="296"/>
      <c r="KYO5" s="296"/>
      <c r="KYP5" s="296"/>
      <c r="KYQ5" s="296"/>
      <c r="KYR5" s="296"/>
      <c r="KYS5" s="296"/>
      <c r="KYT5" s="296"/>
      <c r="KYU5" s="296"/>
      <c r="KYV5" s="296"/>
      <c r="KYW5" s="296"/>
      <c r="KYX5" s="296"/>
      <c r="KYY5" s="296"/>
      <c r="KYZ5" s="296"/>
      <c r="KZA5" s="296"/>
      <c r="KZB5" s="296"/>
      <c r="KZC5" s="296"/>
      <c r="KZD5" s="296"/>
      <c r="KZE5" s="296"/>
      <c r="KZF5" s="296"/>
      <c r="KZG5" s="296"/>
      <c r="KZH5" s="296"/>
      <c r="KZI5" s="296"/>
      <c r="KZJ5" s="296"/>
      <c r="KZK5" s="296"/>
      <c r="KZL5" s="296"/>
      <c r="KZM5" s="296"/>
      <c r="KZN5" s="296"/>
      <c r="KZO5" s="296"/>
      <c r="KZP5" s="296"/>
      <c r="KZQ5" s="296"/>
      <c r="KZR5" s="296"/>
      <c r="KZS5" s="296"/>
      <c r="KZT5" s="296"/>
      <c r="KZU5" s="296"/>
      <c r="KZV5" s="296"/>
      <c r="KZW5" s="296"/>
      <c r="KZX5" s="296"/>
      <c r="KZY5" s="296"/>
      <c r="KZZ5" s="296"/>
      <c r="LAA5" s="296"/>
      <c r="LAB5" s="296"/>
      <c r="LAC5" s="296"/>
      <c r="LAD5" s="296"/>
      <c r="LAE5" s="296"/>
      <c r="LAF5" s="296"/>
      <c r="LAG5" s="296"/>
      <c r="LAH5" s="296"/>
      <c r="LAI5" s="296"/>
      <c r="LAJ5" s="296"/>
      <c r="LAK5" s="296"/>
      <c r="LAL5" s="296"/>
      <c r="LAM5" s="296"/>
      <c r="LAN5" s="296"/>
      <c r="LAO5" s="296"/>
      <c r="LAP5" s="296"/>
      <c r="LAQ5" s="296"/>
      <c r="LAR5" s="296"/>
      <c r="LAS5" s="296"/>
      <c r="LAT5" s="296"/>
      <c r="LAU5" s="296"/>
      <c r="LAV5" s="296"/>
      <c r="LAW5" s="296"/>
      <c r="LAX5" s="296"/>
      <c r="LAY5" s="296"/>
      <c r="LAZ5" s="296"/>
      <c r="LBA5" s="296"/>
      <c r="LBB5" s="296"/>
      <c r="LBC5" s="296"/>
      <c r="LBD5" s="296"/>
      <c r="LBE5" s="296"/>
      <c r="LBF5" s="296"/>
      <c r="LBG5" s="296"/>
      <c r="LBH5" s="296"/>
      <c r="LBI5" s="296"/>
      <c r="LBJ5" s="296"/>
      <c r="LBK5" s="296"/>
      <c r="LBL5" s="296"/>
      <c r="LBM5" s="296"/>
      <c r="LBN5" s="296"/>
      <c r="LBO5" s="296"/>
      <c r="LBP5" s="296"/>
      <c r="LBQ5" s="296"/>
      <c r="LBR5" s="296"/>
      <c r="LBS5" s="296"/>
      <c r="LBT5" s="296"/>
      <c r="LBU5" s="296"/>
      <c r="LBV5" s="296"/>
      <c r="LBW5" s="296"/>
      <c r="LBX5" s="296"/>
      <c r="LBY5" s="296"/>
      <c r="LBZ5" s="296"/>
      <c r="LCA5" s="296"/>
      <c r="LCB5" s="296"/>
      <c r="LCC5" s="296"/>
      <c r="LCD5" s="296"/>
      <c r="LCE5" s="296"/>
      <c r="LCF5" s="296"/>
      <c r="LCG5" s="296"/>
      <c r="LCH5" s="296"/>
      <c r="LCI5" s="296"/>
      <c r="LCJ5" s="296"/>
      <c r="LCK5" s="296"/>
      <c r="LCL5" s="296"/>
      <c r="LCM5" s="296"/>
      <c r="LCN5" s="296"/>
      <c r="LCO5" s="296"/>
      <c r="LCP5" s="296"/>
      <c r="LCQ5" s="296"/>
      <c r="LCR5" s="296"/>
      <c r="LCS5" s="296"/>
      <c r="LCT5" s="296"/>
      <c r="LCU5" s="296"/>
      <c r="LCV5" s="296"/>
      <c r="LCW5" s="296"/>
      <c r="LCX5" s="296"/>
      <c r="LCY5" s="296"/>
      <c r="LCZ5" s="296"/>
      <c r="LDA5" s="296"/>
      <c r="LDB5" s="296"/>
      <c r="LDC5" s="296"/>
      <c r="LDD5" s="296"/>
      <c r="LDE5" s="296"/>
      <c r="LDF5" s="296"/>
      <c r="LDG5" s="296"/>
      <c r="LDH5" s="296"/>
      <c r="LDI5" s="296"/>
      <c r="LDJ5" s="296"/>
      <c r="LDK5" s="296"/>
      <c r="LDL5" s="296"/>
      <c r="LDM5" s="296"/>
      <c r="LDN5" s="296"/>
      <c r="LDO5" s="296"/>
      <c r="LDP5" s="296"/>
      <c r="LDQ5" s="296"/>
      <c r="LDR5" s="296"/>
      <c r="LDS5" s="296"/>
      <c r="LDT5" s="296"/>
      <c r="LDU5" s="296"/>
      <c r="LDV5" s="296"/>
      <c r="LDW5" s="296"/>
      <c r="LDX5" s="296"/>
      <c r="LDY5" s="296"/>
      <c r="LDZ5" s="296"/>
      <c r="LEA5" s="296"/>
      <c r="LEB5" s="296"/>
      <c r="LEC5" s="296"/>
      <c r="LED5" s="296"/>
      <c r="LEE5" s="296"/>
      <c r="LEF5" s="296"/>
      <c r="LEG5" s="296"/>
      <c r="LEH5" s="296"/>
      <c r="LEI5" s="296"/>
      <c r="LEJ5" s="296"/>
      <c r="LEK5" s="296"/>
      <c r="LEL5" s="296"/>
      <c r="LEM5" s="296"/>
      <c r="LEN5" s="296"/>
      <c r="LEO5" s="296"/>
      <c r="LEP5" s="296"/>
      <c r="LEQ5" s="296"/>
      <c r="LER5" s="296"/>
      <c r="LES5" s="296"/>
      <c r="LET5" s="296"/>
      <c r="LEU5" s="296"/>
      <c r="LEV5" s="296"/>
      <c r="LEW5" s="296"/>
      <c r="LEX5" s="296"/>
      <c r="LEY5" s="296"/>
      <c r="LEZ5" s="296"/>
      <c r="LFA5" s="296"/>
      <c r="LFB5" s="296"/>
      <c r="LFC5" s="296"/>
      <c r="LFD5" s="296"/>
      <c r="LFE5" s="296"/>
      <c r="LFF5" s="296"/>
      <c r="LFG5" s="296"/>
      <c r="LFH5" s="296"/>
      <c r="LFI5" s="296"/>
      <c r="LFJ5" s="296"/>
      <c r="LFK5" s="296"/>
      <c r="LFL5" s="296"/>
      <c r="LFM5" s="296"/>
      <c r="LFN5" s="296"/>
      <c r="LFO5" s="296"/>
      <c r="LFP5" s="296"/>
      <c r="LFQ5" s="296"/>
      <c r="LFR5" s="296"/>
      <c r="LFS5" s="296"/>
      <c r="LFT5" s="296"/>
      <c r="LFU5" s="296"/>
      <c r="LFV5" s="296"/>
      <c r="LFW5" s="296"/>
      <c r="LFX5" s="296"/>
      <c r="LFY5" s="296"/>
      <c r="LFZ5" s="296"/>
      <c r="LGA5" s="296"/>
      <c r="LGB5" s="296"/>
      <c r="LGC5" s="296"/>
      <c r="LGD5" s="296"/>
      <c r="LGE5" s="296"/>
      <c r="LGF5" s="296"/>
      <c r="LGG5" s="296"/>
      <c r="LGH5" s="296"/>
      <c r="LGI5" s="296"/>
      <c r="LGJ5" s="296"/>
      <c r="LGK5" s="296"/>
      <c r="LGL5" s="296"/>
      <c r="LGM5" s="296"/>
      <c r="LGN5" s="296"/>
      <c r="LGO5" s="296"/>
      <c r="LGP5" s="296"/>
      <c r="LGQ5" s="296"/>
      <c r="LGR5" s="296"/>
      <c r="LGS5" s="296"/>
      <c r="LGT5" s="296"/>
      <c r="LGU5" s="296"/>
      <c r="LGV5" s="296"/>
      <c r="LGW5" s="296"/>
      <c r="LGX5" s="296"/>
      <c r="LGY5" s="296"/>
      <c r="LGZ5" s="296"/>
      <c r="LHA5" s="296"/>
      <c r="LHB5" s="296"/>
      <c r="LHC5" s="296"/>
      <c r="LHD5" s="296"/>
      <c r="LHE5" s="296"/>
      <c r="LHF5" s="296"/>
      <c r="LHG5" s="296"/>
      <c r="LHH5" s="296"/>
      <c r="LHI5" s="296"/>
      <c r="LHJ5" s="296"/>
      <c r="LHK5" s="296"/>
      <c r="LHL5" s="296"/>
      <c r="LHM5" s="296"/>
      <c r="LHN5" s="296"/>
      <c r="LHO5" s="296"/>
      <c r="LHP5" s="296"/>
      <c r="LHQ5" s="296"/>
      <c r="LHR5" s="296"/>
      <c r="LHS5" s="296"/>
      <c r="LHT5" s="296"/>
      <c r="LHU5" s="296"/>
      <c r="LHV5" s="296"/>
      <c r="LHW5" s="296"/>
      <c r="LHX5" s="296"/>
      <c r="LHY5" s="296"/>
      <c r="LHZ5" s="296"/>
      <c r="LIA5" s="296"/>
      <c r="LIB5" s="296"/>
      <c r="LIC5" s="296"/>
      <c r="LID5" s="296"/>
      <c r="LIE5" s="296"/>
      <c r="LIF5" s="296"/>
      <c r="LIG5" s="296"/>
      <c r="LIH5" s="296"/>
      <c r="LII5" s="296"/>
      <c r="LIJ5" s="296"/>
      <c r="LIK5" s="296"/>
      <c r="LIL5" s="296"/>
      <c r="LIM5" s="296"/>
      <c r="LIN5" s="296"/>
      <c r="LIO5" s="296"/>
      <c r="LIP5" s="296"/>
      <c r="LIQ5" s="296"/>
      <c r="LIR5" s="296"/>
      <c r="LIS5" s="296"/>
      <c r="LIT5" s="296"/>
      <c r="LIU5" s="296"/>
      <c r="LIV5" s="296"/>
      <c r="LIW5" s="296"/>
      <c r="LIX5" s="296"/>
      <c r="LIY5" s="296"/>
      <c r="LIZ5" s="296"/>
      <c r="LJA5" s="296"/>
      <c r="LJB5" s="296"/>
      <c r="LJC5" s="296"/>
      <c r="LJD5" s="296"/>
      <c r="LJE5" s="296"/>
      <c r="LJF5" s="296"/>
      <c r="LJG5" s="296"/>
      <c r="LJH5" s="296"/>
      <c r="LJI5" s="296"/>
      <c r="LJJ5" s="296"/>
      <c r="LJK5" s="296"/>
      <c r="LJL5" s="296"/>
      <c r="LJM5" s="296"/>
      <c r="LJN5" s="296"/>
      <c r="LJO5" s="296"/>
      <c r="LJP5" s="296"/>
      <c r="LJQ5" s="296"/>
      <c r="LJR5" s="296"/>
      <c r="LJS5" s="296"/>
      <c r="LJT5" s="296"/>
      <c r="LJU5" s="296"/>
      <c r="LJV5" s="296"/>
      <c r="LJW5" s="296"/>
      <c r="LJX5" s="296"/>
      <c r="LJY5" s="296"/>
      <c r="LJZ5" s="296"/>
      <c r="LKA5" s="296"/>
      <c r="LKB5" s="296"/>
      <c r="LKC5" s="296"/>
      <c r="LKD5" s="296"/>
      <c r="LKE5" s="296"/>
      <c r="LKF5" s="296"/>
      <c r="LKG5" s="296"/>
      <c r="LKH5" s="296"/>
      <c r="LKI5" s="296"/>
      <c r="LKJ5" s="296"/>
      <c r="LKK5" s="296"/>
      <c r="LKL5" s="296"/>
      <c r="LKM5" s="296"/>
      <c r="LKN5" s="296"/>
      <c r="LKO5" s="296"/>
      <c r="LKP5" s="296"/>
      <c r="LKQ5" s="296"/>
      <c r="LKR5" s="296"/>
      <c r="LKS5" s="296"/>
      <c r="LKT5" s="296"/>
      <c r="LKU5" s="296"/>
      <c r="LKV5" s="296"/>
      <c r="LKW5" s="296"/>
      <c r="LKX5" s="296"/>
      <c r="LKY5" s="296"/>
      <c r="LKZ5" s="296"/>
      <c r="LLA5" s="296"/>
      <c r="LLB5" s="296"/>
      <c r="LLC5" s="296"/>
      <c r="LLD5" s="296"/>
      <c r="LLE5" s="296"/>
      <c r="LLF5" s="296"/>
      <c r="LLG5" s="296"/>
      <c r="LLH5" s="296"/>
      <c r="LLI5" s="296"/>
      <c r="LLJ5" s="296"/>
      <c r="LLK5" s="296"/>
      <c r="LLL5" s="296"/>
      <c r="LLM5" s="296"/>
      <c r="LLN5" s="296"/>
      <c r="LLO5" s="296"/>
      <c r="LLP5" s="296"/>
      <c r="LLQ5" s="296"/>
      <c r="LLR5" s="296"/>
      <c r="LLS5" s="296"/>
      <c r="LLT5" s="296"/>
      <c r="LLU5" s="296"/>
      <c r="LLV5" s="296"/>
      <c r="LLW5" s="296"/>
      <c r="LLX5" s="296"/>
      <c r="LLY5" s="296"/>
      <c r="LLZ5" s="296"/>
      <c r="LMA5" s="296"/>
      <c r="LMB5" s="296"/>
      <c r="LMC5" s="296"/>
      <c r="LMD5" s="296"/>
      <c r="LME5" s="296"/>
      <c r="LMF5" s="296"/>
      <c r="LMG5" s="296"/>
      <c r="LMH5" s="296"/>
      <c r="LMI5" s="296"/>
      <c r="LMJ5" s="296"/>
      <c r="LMK5" s="296"/>
      <c r="LML5" s="296"/>
      <c r="LMM5" s="296"/>
      <c r="LMN5" s="296"/>
      <c r="LMO5" s="296"/>
      <c r="LMP5" s="296"/>
      <c r="LMQ5" s="296"/>
      <c r="LMR5" s="296"/>
      <c r="LMS5" s="296"/>
      <c r="LMT5" s="296"/>
      <c r="LMU5" s="296"/>
      <c r="LMV5" s="296"/>
      <c r="LMW5" s="296"/>
      <c r="LMX5" s="296"/>
      <c r="LMY5" s="296"/>
      <c r="LMZ5" s="296"/>
      <c r="LNA5" s="296"/>
      <c r="LNB5" s="296"/>
      <c r="LNC5" s="296"/>
      <c r="LND5" s="296"/>
      <c r="LNE5" s="296"/>
      <c r="LNF5" s="296"/>
      <c r="LNG5" s="296"/>
      <c r="LNH5" s="296"/>
      <c r="LNI5" s="296"/>
      <c r="LNJ5" s="296"/>
      <c r="LNK5" s="296"/>
      <c r="LNL5" s="296"/>
      <c r="LNM5" s="296"/>
      <c r="LNN5" s="296"/>
      <c r="LNO5" s="296"/>
      <c r="LNP5" s="296"/>
      <c r="LNQ5" s="296"/>
      <c r="LNR5" s="296"/>
      <c r="LNS5" s="296"/>
      <c r="LNT5" s="296"/>
      <c r="LNU5" s="296"/>
      <c r="LNV5" s="296"/>
      <c r="LNW5" s="296"/>
      <c r="LNX5" s="296"/>
      <c r="LNY5" s="296"/>
      <c r="LNZ5" s="296"/>
      <c r="LOA5" s="296"/>
      <c r="LOB5" s="296"/>
      <c r="LOC5" s="296"/>
      <c r="LOD5" s="296"/>
      <c r="LOE5" s="296"/>
      <c r="LOF5" s="296"/>
      <c r="LOG5" s="296"/>
      <c r="LOH5" s="296"/>
      <c r="LOI5" s="296"/>
      <c r="LOJ5" s="296"/>
      <c r="LOK5" s="296"/>
      <c r="LOL5" s="296"/>
      <c r="LOM5" s="296"/>
      <c r="LON5" s="296"/>
      <c r="LOO5" s="296"/>
      <c r="LOP5" s="296"/>
      <c r="LOQ5" s="296"/>
      <c r="LOR5" s="296"/>
      <c r="LOS5" s="296"/>
      <c r="LOT5" s="296"/>
      <c r="LOU5" s="296"/>
      <c r="LOV5" s="296"/>
      <c r="LOW5" s="296"/>
      <c r="LOX5" s="296"/>
      <c r="LOY5" s="296"/>
      <c r="LOZ5" s="296"/>
      <c r="LPA5" s="296"/>
      <c r="LPB5" s="296"/>
      <c r="LPC5" s="296"/>
      <c r="LPD5" s="296"/>
      <c r="LPE5" s="296"/>
      <c r="LPF5" s="296"/>
      <c r="LPG5" s="296"/>
      <c r="LPH5" s="296"/>
      <c r="LPI5" s="296"/>
      <c r="LPJ5" s="296"/>
      <c r="LPK5" s="296"/>
      <c r="LPL5" s="296"/>
      <c r="LPM5" s="296"/>
      <c r="LPN5" s="296"/>
      <c r="LPO5" s="296"/>
      <c r="LPP5" s="296"/>
      <c r="LPQ5" s="296"/>
      <c r="LPR5" s="296"/>
      <c r="LPS5" s="296"/>
      <c r="LPT5" s="296"/>
      <c r="LPU5" s="296"/>
      <c r="LPV5" s="296"/>
      <c r="LPW5" s="296"/>
      <c r="LPX5" s="296"/>
      <c r="LPY5" s="296"/>
      <c r="LPZ5" s="296"/>
      <c r="LQA5" s="296"/>
      <c r="LQB5" s="296"/>
      <c r="LQC5" s="296"/>
      <c r="LQD5" s="296"/>
      <c r="LQE5" s="296"/>
      <c r="LQF5" s="296"/>
      <c r="LQG5" s="296"/>
      <c r="LQH5" s="296"/>
      <c r="LQI5" s="296"/>
      <c r="LQJ5" s="296"/>
      <c r="LQK5" s="296"/>
      <c r="LQL5" s="296"/>
      <c r="LQM5" s="296"/>
      <c r="LQN5" s="296"/>
      <c r="LQO5" s="296"/>
      <c r="LQP5" s="296"/>
      <c r="LQQ5" s="296"/>
      <c r="LQR5" s="296"/>
      <c r="LQS5" s="296"/>
      <c r="LQT5" s="296"/>
      <c r="LQU5" s="296"/>
      <c r="LQV5" s="296"/>
      <c r="LQW5" s="296"/>
      <c r="LQX5" s="296"/>
      <c r="LQY5" s="296"/>
      <c r="LQZ5" s="296"/>
      <c r="LRA5" s="296"/>
      <c r="LRB5" s="296"/>
      <c r="LRC5" s="296"/>
      <c r="LRD5" s="296"/>
      <c r="LRE5" s="296"/>
      <c r="LRF5" s="296"/>
      <c r="LRG5" s="296"/>
      <c r="LRH5" s="296"/>
      <c r="LRI5" s="296"/>
      <c r="LRJ5" s="296"/>
      <c r="LRK5" s="296"/>
      <c r="LRL5" s="296"/>
      <c r="LRM5" s="296"/>
      <c r="LRN5" s="296"/>
      <c r="LRO5" s="296"/>
      <c r="LRP5" s="296"/>
      <c r="LRQ5" s="296"/>
      <c r="LRR5" s="296"/>
      <c r="LRS5" s="296"/>
      <c r="LRT5" s="296"/>
      <c r="LRU5" s="296"/>
      <c r="LRV5" s="296"/>
      <c r="LRW5" s="296"/>
      <c r="LRX5" s="296"/>
      <c r="LRY5" s="296"/>
      <c r="LRZ5" s="296"/>
      <c r="LSA5" s="296"/>
      <c r="LSB5" s="296"/>
      <c r="LSC5" s="296"/>
      <c r="LSD5" s="296"/>
      <c r="LSE5" s="296"/>
      <c r="LSF5" s="296"/>
      <c r="LSG5" s="296"/>
      <c r="LSH5" s="296"/>
      <c r="LSI5" s="296"/>
      <c r="LSJ5" s="296"/>
      <c r="LSK5" s="296"/>
      <c r="LSL5" s="296"/>
      <c r="LSM5" s="296"/>
      <c r="LSN5" s="296"/>
      <c r="LSO5" s="296"/>
      <c r="LSP5" s="296"/>
      <c r="LSQ5" s="296"/>
      <c r="LSR5" s="296"/>
      <c r="LSS5" s="296"/>
      <c r="LST5" s="296"/>
      <c r="LSU5" s="296"/>
      <c r="LSV5" s="296"/>
      <c r="LSW5" s="296"/>
      <c r="LSX5" s="296"/>
      <c r="LSY5" s="296"/>
      <c r="LSZ5" s="296"/>
      <c r="LTA5" s="296"/>
      <c r="LTB5" s="296"/>
      <c r="LTC5" s="296"/>
      <c r="LTD5" s="296"/>
      <c r="LTE5" s="296"/>
      <c r="LTF5" s="296"/>
      <c r="LTG5" s="296"/>
      <c r="LTH5" s="296"/>
      <c r="LTI5" s="296"/>
      <c r="LTJ5" s="296"/>
      <c r="LTK5" s="296"/>
      <c r="LTL5" s="296"/>
      <c r="LTM5" s="296"/>
      <c r="LTN5" s="296"/>
      <c r="LTO5" s="296"/>
      <c r="LTP5" s="296"/>
      <c r="LTQ5" s="296"/>
      <c r="LTR5" s="296"/>
      <c r="LTS5" s="296"/>
      <c r="LTT5" s="296"/>
      <c r="LTU5" s="296"/>
      <c r="LTV5" s="296"/>
      <c r="LTW5" s="296"/>
      <c r="LTX5" s="296"/>
      <c r="LTY5" s="296"/>
      <c r="LTZ5" s="296"/>
      <c r="LUA5" s="296"/>
      <c r="LUB5" s="296"/>
      <c r="LUC5" s="296"/>
      <c r="LUD5" s="296"/>
      <c r="LUE5" s="296"/>
      <c r="LUF5" s="296"/>
      <c r="LUG5" s="296"/>
      <c r="LUH5" s="296"/>
      <c r="LUI5" s="296"/>
      <c r="LUJ5" s="296"/>
      <c r="LUK5" s="296"/>
      <c r="LUL5" s="296"/>
      <c r="LUM5" s="296"/>
      <c r="LUN5" s="296"/>
      <c r="LUO5" s="296"/>
      <c r="LUP5" s="296"/>
      <c r="LUQ5" s="296"/>
      <c r="LUR5" s="296"/>
      <c r="LUS5" s="296"/>
      <c r="LUT5" s="296"/>
      <c r="LUU5" s="296"/>
      <c r="LUV5" s="296"/>
      <c r="LUW5" s="296"/>
      <c r="LUX5" s="296"/>
      <c r="LUY5" s="296"/>
      <c r="LUZ5" s="296"/>
      <c r="LVA5" s="296"/>
      <c r="LVB5" s="296"/>
      <c r="LVC5" s="296"/>
      <c r="LVD5" s="296"/>
      <c r="LVE5" s="296"/>
      <c r="LVF5" s="296"/>
      <c r="LVG5" s="296"/>
      <c r="LVH5" s="296"/>
      <c r="LVI5" s="296"/>
      <c r="LVJ5" s="296"/>
      <c r="LVK5" s="296"/>
      <c r="LVL5" s="296"/>
      <c r="LVM5" s="296"/>
      <c r="LVN5" s="296"/>
      <c r="LVO5" s="296"/>
      <c r="LVP5" s="296"/>
      <c r="LVQ5" s="296"/>
      <c r="LVR5" s="296"/>
      <c r="LVS5" s="296"/>
      <c r="LVT5" s="296"/>
      <c r="LVU5" s="296"/>
      <c r="LVV5" s="296"/>
      <c r="LVW5" s="296"/>
      <c r="LVX5" s="296"/>
      <c r="LVY5" s="296"/>
      <c r="LVZ5" s="296"/>
      <c r="LWA5" s="296"/>
      <c r="LWB5" s="296"/>
      <c r="LWC5" s="296"/>
      <c r="LWD5" s="296"/>
      <c r="LWE5" s="296"/>
      <c r="LWF5" s="296"/>
      <c r="LWG5" s="296"/>
      <c r="LWH5" s="296"/>
      <c r="LWI5" s="296"/>
      <c r="LWJ5" s="296"/>
      <c r="LWK5" s="296"/>
      <c r="LWL5" s="296"/>
      <c r="LWM5" s="296"/>
      <c r="LWN5" s="296"/>
      <c r="LWO5" s="296"/>
      <c r="LWP5" s="296"/>
      <c r="LWQ5" s="296"/>
      <c r="LWR5" s="296"/>
      <c r="LWS5" s="296"/>
      <c r="LWT5" s="296"/>
      <c r="LWU5" s="296"/>
      <c r="LWV5" s="296"/>
      <c r="LWW5" s="296"/>
      <c r="LWX5" s="296"/>
      <c r="LWY5" s="296"/>
      <c r="LWZ5" s="296"/>
      <c r="LXA5" s="296"/>
      <c r="LXB5" s="296"/>
      <c r="LXC5" s="296"/>
      <c r="LXD5" s="296"/>
      <c r="LXE5" s="296"/>
      <c r="LXF5" s="296"/>
      <c r="LXG5" s="296"/>
      <c r="LXH5" s="296"/>
      <c r="LXI5" s="296"/>
      <c r="LXJ5" s="296"/>
      <c r="LXK5" s="296"/>
      <c r="LXL5" s="296"/>
      <c r="LXM5" s="296"/>
      <c r="LXN5" s="296"/>
      <c r="LXO5" s="296"/>
      <c r="LXP5" s="296"/>
      <c r="LXQ5" s="296"/>
      <c r="LXR5" s="296"/>
      <c r="LXS5" s="296"/>
      <c r="LXT5" s="296"/>
      <c r="LXU5" s="296"/>
      <c r="LXV5" s="296"/>
      <c r="LXW5" s="296"/>
      <c r="LXX5" s="296"/>
      <c r="LXY5" s="296"/>
      <c r="LXZ5" s="296"/>
      <c r="LYA5" s="296"/>
      <c r="LYB5" s="296"/>
      <c r="LYC5" s="296"/>
      <c r="LYD5" s="296"/>
      <c r="LYE5" s="296"/>
      <c r="LYF5" s="296"/>
      <c r="LYG5" s="296"/>
      <c r="LYH5" s="296"/>
      <c r="LYI5" s="296"/>
      <c r="LYJ5" s="296"/>
      <c r="LYK5" s="296"/>
      <c r="LYL5" s="296"/>
      <c r="LYM5" s="296"/>
      <c r="LYN5" s="296"/>
      <c r="LYO5" s="296"/>
      <c r="LYP5" s="296"/>
      <c r="LYQ5" s="296"/>
      <c r="LYR5" s="296"/>
      <c r="LYS5" s="296"/>
      <c r="LYT5" s="296"/>
      <c r="LYU5" s="296"/>
      <c r="LYV5" s="296"/>
      <c r="LYW5" s="296"/>
      <c r="LYX5" s="296"/>
      <c r="LYY5" s="296"/>
      <c r="LYZ5" s="296"/>
      <c r="LZA5" s="296"/>
      <c r="LZB5" s="296"/>
      <c r="LZC5" s="296"/>
      <c r="LZD5" s="296"/>
      <c r="LZE5" s="296"/>
      <c r="LZF5" s="296"/>
      <c r="LZG5" s="296"/>
      <c r="LZH5" s="296"/>
      <c r="LZI5" s="296"/>
      <c r="LZJ5" s="296"/>
      <c r="LZK5" s="296"/>
      <c r="LZL5" s="296"/>
      <c r="LZM5" s="296"/>
      <c r="LZN5" s="296"/>
      <c r="LZO5" s="296"/>
      <c r="LZP5" s="296"/>
      <c r="LZQ5" s="296"/>
      <c r="LZR5" s="296"/>
      <c r="LZS5" s="296"/>
      <c r="LZT5" s="296"/>
      <c r="LZU5" s="296"/>
      <c r="LZV5" s="296"/>
      <c r="LZW5" s="296"/>
      <c r="LZX5" s="296"/>
      <c r="LZY5" s="296"/>
      <c r="LZZ5" s="296"/>
      <c r="MAA5" s="296"/>
      <c r="MAB5" s="296"/>
      <c r="MAC5" s="296"/>
      <c r="MAD5" s="296"/>
      <c r="MAE5" s="296"/>
      <c r="MAF5" s="296"/>
      <c r="MAG5" s="296"/>
      <c r="MAH5" s="296"/>
      <c r="MAI5" s="296"/>
      <c r="MAJ5" s="296"/>
      <c r="MAK5" s="296"/>
      <c r="MAL5" s="296"/>
      <c r="MAM5" s="296"/>
      <c r="MAN5" s="296"/>
      <c r="MAO5" s="296"/>
      <c r="MAP5" s="296"/>
      <c r="MAQ5" s="296"/>
      <c r="MAR5" s="296"/>
      <c r="MAS5" s="296"/>
      <c r="MAT5" s="296"/>
      <c r="MAU5" s="296"/>
      <c r="MAV5" s="296"/>
      <c r="MAW5" s="296"/>
      <c r="MAX5" s="296"/>
      <c r="MAY5" s="296"/>
      <c r="MAZ5" s="296"/>
      <c r="MBA5" s="296"/>
      <c r="MBB5" s="296"/>
      <c r="MBC5" s="296"/>
      <c r="MBD5" s="296"/>
      <c r="MBE5" s="296"/>
      <c r="MBF5" s="296"/>
      <c r="MBG5" s="296"/>
      <c r="MBH5" s="296"/>
      <c r="MBI5" s="296"/>
      <c r="MBJ5" s="296"/>
      <c r="MBK5" s="296"/>
      <c r="MBL5" s="296"/>
      <c r="MBM5" s="296"/>
      <c r="MBN5" s="296"/>
      <c r="MBO5" s="296"/>
      <c r="MBP5" s="296"/>
      <c r="MBQ5" s="296"/>
      <c r="MBR5" s="296"/>
      <c r="MBS5" s="296"/>
      <c r="MBT5" s="296"/>
      <c r="MBU5" s="296"/>
      <c r="MBV5" s="296"/>
      <c r="MBW5" s="296"/>
      <c r="MBX5" s="296"/>
      <c r="MBY5" s="296"/>
      <c r="MBZ5" s="296"/>
      <c r="MCA5" s="296"/>
      <c r="MCB5" s="296"/>
      <c r="MCC5" s="296"/>
      <c r="MCD5" s="296"/>
      <c r="MCE5" s="296"/>
      <c r="MCF5" s="296"/>
      <c r="MCG5" s="296"/>
      <c r="MCH5" s="296"/>
      <c r="MCI5" s="296"/>
      <c r="MCJ5" s="296"/>
      <c r="MCK5" s="296"/>
      <c r="MCL5" s="296"/>
      <c r="MCM5" s="296"/>
      <c r="MCN5" s="296"/>
      <c r="MCO5" s="296"/>
      <c r="MCP5" s="296"/>
      <c r="MCQ5" s="296"/>
      <c r="MCR5" s="296"/>
      <c r="MCS5" s="296"/>
      <c r="MCT5" s="296"/>
      <c r="MCU5" s="296"/>
      <c r="MCV5" s="296"/>
      <c r="MCW5" s="296"/>
      <c r="MCX5" s="296"/>
      <c r="MCY5" s="296"/>
      <c r="MCZ5" s="296"/>
      <c r="MDA5" s="296"/>
      <c r="MDB5" s="296"/>
      <c r="MDC5" s="296"/>
      <c r="MDD5" s="296"/>
      <c r="MDE5" s="296"/>
      <c r="MDF5" s="296"/>
      <c r="MDG5" s="296"/>
      <c r="MDH5" s="296"/>
      <c r="MDI5" s="296"/>
      <c r="MDJ5" s="296"/>
      <c r="MDK5" s="296"/>
      <c r="MDL5" s="296"/>
      <c r="MDM5" s="296"/>
      <c r="MDN5" s="296"/>
      <c r="MDO5" s="296"/>
      <c r="MDP5" s="296"/>
      <c r="MDQ5" s="296"/>
      <c r="MDR5" s="296"/>
      <c r="MDS5" s="296"/>
      <c r="MDT5" s="296"/>
      <c r="MDU5" s="296"/>
      <c r="MDV5" s="296"/>
      <c r="MDW5" s="296"/>
      <c r="MDX5" s="296"/>
      <c r="MDY5" s="296"/>
      <c r="MDZ5" s="296"/>
      <c r="MEA5" s="296"/>
      <c r="MEB5" s="296"/>
      <c r="MEC5" s="296"/>
      <c r="MED5" s="296"/>
      <c r="MEE5" s="296"/>
      <c r="MEF5" s="296"/>
      <c r="MEG5" s="296"/>
      <c r="MEH5" s="296"/>
      <c r="MEI5" s="296"/>
      <c r="MEJ5" s="296"/>
      <c r="MEK5" s="296"/>
      <c r="MEL5" s="296"/>
      <c r="MEM5" s="296"/>
      <c r="MEN5" s="296"/>
      <c r="MEO5" s="296"/>
      <c r="MEP5" s="296"/>
      <c r="MEQ5" s="296"/>
      <c r="MER5" s="296"/>
      <c r="MES5" s="296"/>
      <c r="MET5" s="296"/>
      <c r="MEU5" s="296"/>
      <c r="MEV5" s="296"/>
      <c r="MEW5" s="296"/>
      <c r="MEX5" s="296"/>
      <c r="MEY5" s="296"/>
      <c r="MEZ5" s="296"/>
      <c r="MFA5" s="296"/>
      <c r="MFB5" s="296"/>
      <c r="MFC5" s="296"/>
      <c r="MFD5" s="296"/>
      <c r="MFE5" s="296"/>
      <c r="MFF5" s="296"/>
      <c r="MFG5" s="296"/>
      <c r="MFH5" s="296"/>
      <c r="MFI5" s="296"/>
      <c r="MFJ5" s="296"/>
      <c r="MFK5" s="296"/>
      <c r="MFL5" s="296"/>
      <c r="MFM5" s="296"/>
      <c r="MFN5" s="296"/>
      <c r="MFO5" s="296"/>
      <c r="MFP5" s="296"/>
      <c r="MFQ5" s="296"/>
      <c r="MFR5" s="296"/>
      <c r="MFS5" s="296"/>
      <c r="MFT5" s="296"/>
      <c r="MFU5" s="296"/>
      <c r="MFV5" s="296"/>
      <c r="MFW5" s="296"/>
      <c r="MFX5" s="296"/>
      <c r="MFY5" s="296"/>
      <c r="MFZ5" s="296"/>
      <c r="MGA5" s="296"/>
      <c r="MGB5" s="296"/>
      <c r="MGC5" s="296"/>
      <c r="MGD5" s="296"/>
      <c r="MGE5" s="296"/>
      <c r="MGF5" s="296"/>
      <c r="MGG5" s="296"/>
      <c r="MGH5" s="296"/>
      <c r="MGI5" s="296"/>
      <c r="MGJ5" s="296"/>
      <c r="MGK5" s="296"/>
      <c r="MGL5" s="296"/>
      <c r="MGM5" s="296"/>
      <c r="MGN5" s="296"/>
      <c r="MGO5" s="296"/>
      <c r="MGP5" s="296"/>
      <c r="MGQ5" s="296"/>
      <c r="MGR5" s="296"/>
      <c r="MGS5" s="296"/>
      <c r="MGT5" s="296"/>
      <c r="MGU5" s="296"/>
      <c r="MGV5" s="296"/>
      <c r="MGW5" s="296"/>
      <c r="MGX5" s="296"/>
      <c r="MGY5" s="296"/>
      <c r="MGZ5" s="296"/>
      <c r="MHA5" s="296"/>
      <c r="MHB5" s="296"/>
      <c r="MHC5" s="296"/>
      <c r="MHD5" s="296"/>
      <c r="MHE5" s="296"/>
      <c r="MHF5" s="296"/>
      <c r="MHG5" s="296"/>
      <c r="MHH5" s="296"/>
      <c r="MHI5" s="296"/>
      <c r="MHJ5" s="296"/>
      <c r="MHK5" s="296"/>
      <c r="MHL5" s="296"/>
      <c r="MHM5" s="296"/>
      <c r="MHN5" s="296"/>
      <c r="MHO5" s="296"/>
      <c r="MHP5" s="296"/>
      <c r="MHQ5" s="296"/>
      <c r="MHR5" s="296"/>
      <c r="MHS5" s="296"/>
      <c r="MHT5" s="296"/>
      <c r="MHU5" s="296"/>
      <c r="MHV5" s="296"/>
      <c r="MHW5" s="296"/>
      <c r="MHX5" s="296"/>
      <c r="MHY5" s="296"/>
      <c r="MHZ5" s="296"/>
      <c r="MIA5" s="296"/>
      <c r="MIB5" s="296"/>
      <c r="MIC5" s="296"/>
      <c r="MID5" s="296"/>
      <c r="MIE5" s="296"/>
      <c r="MIF5" s="296"/>
      <c r="MIG5" s="296"/>
      <c r="MIH5" s="296"/>
      <c r="MII5" s="296"/>
      <c r="MIJ5" s="296"/>
      <c r="MIK5" s="296"/>
      <c r="MIL5" s="296"/>
      <c r="MIM5" s="296"/>
      <c r="MIN5" s="296"/>
      <c r="MIO5" s="296"/>
      <c r="MIP5" s="296"/>
      <c r="MIQ5" s="296"/>
      <c r="MIR5" s="296"/>
      <c r="MIS5" s="296"/>
      <c r="MIT5" s="296"/>
      <c r="MIU5" s="296"/>
      <c r="MIV5" s="296"/>
      <c r="MIW5" s="296"/>
      <c r="MIX5" s="296"/>
      <c r="MIY5" s="296"/>
      <c r="MIZ5" s="296"/>
      <c r="MJA5" s="296"/>
      <c r="MJB5" s="296"/>
      <c r="MJC5" s="296"/>
      <c r="MJD5" s="296"/>
      <c r="MJE5" s="296"/>
      <c r="MJF5" s="296"/>
      <c r="MJG5" s="296"/>
      <c r="MJH5" s="296"/>
      <c r="MJI5" s="296"/>
      <c r="MJJ5" s="296"/>
      <c r="MJK5" s="296"/>
      <c r="MJL5" s="296"/>
      <c r="MJM5" s="296"/>
      <c r="MJN5" s="296"/>
      <c r="MJO5" s="296"/>
      <c r="MJP5" s="296"/>
      <c r="MJQ5" s="296"/>
      <c r="MJR5" s="296"/>
      <c r="MJS5" s="296"/>
      <c r="MJT5" s="296"/>
      <c r="MJU5" s="296"/>
      <c r="MJV5" s="296"/>
      <c r="MJW5" s="296"/>
      <c r="MJX5" s="296"/>
      <c r="MJY5" s="296"/>
      <c r="MJZ5" s="296"/>
      <c r="MKA5" s="296"/>
      <c r="MKB5" s="296"/>
      <c r="MKC5" s="296"/>
      <c r="MKD5" s="296"/>
      <c r="MKE5" s="296"/>
      <c r="MKF5" s="296"/>
      <c r="MKG5" s="296"/>
      <c r="MKH5" s="296"/>
      <c r="MKI5" s="296"/>
      <c r="MKJ5" s="296"/>
      <c r="MKK5" s="296"/>
      <c r="MKL5" s="296"/>
      <c r="MKM5" s="296"/>
      <c r="MKN5" s="296"/>
      <c r="MKO5" s="296"/>
      <c r="MKP5" s="296"/>
      <c r="MKQ5" s="296"/>
      <c r="MKR5" s="296"/>
      <c r="MKS5" s="296"/>
      <c r="MKT5" s="296"/>
      <c r="MKU5" s="296"/>
      <c r="MKV5" s="296"/>
      <c r="MKW5" s="296"/>
      <c r="MKX5" s="296"/>
      <c r="MKY5" s="296"/>
      <c r="MKZ5" s="296"/>
      <c r="MLA5" s="296"/>
      <c r="MLB5" s="296"/>
      <c r="MLC5" s="296"/>
      <c r="MLD5" s="296"/>
      <c r="MLE5" s="296"/>
      <c r="MLF5" s="296"/>
      <c r="MLG5" s="296"/>
      <c r="MLH5" s="296"/>
      <c r="MLI5" s="296"/>
      <c r="MLJ5" s="296"/>
      <c r="MLK5" s="296"/>
      <c r="MLL5" s="296"/>
      <c r="MLM5" s="296"/>
      <c r="MLN5" s="296"/>
      <c r="MLO5" s="296"/>
      <c r="MLP5" s="296"/>
      <c r="MLQ5" s="296"/>
      <c r="MLR5" s="296"/>
      <c r="MLS5" s="296"/>
      <c r="MLT5" s="296"/>
      <c r="MLU5" s="296"/>
      <c r="MLV5" s="296"/>
      <c r="MLW5" s="296"/>
      <c r="MLX5" s="296"/>
      <c r="MLY5" s="296"/>
      <c r="MLZ5" s="296"/>
      <c r="MMA5" s="296"/>
      <c r="MMB5" s="296"/>
      <c r="MMC5" s="296"/>
      <c r="MMD5" s="296"/>
      <c r="MME5" s="296"/>
      <c r="MMF5" s="296"/>
      <c r="MMG5" s="296"/>
      <c r="MMH5" s="296"/>
      <c r="MMI5" s="296"/>
      <c r="MMJ5" s="296"/>
      <c r="MMK5" s="296"/>
      <c r="MML5" s="296"/>
      <c r="MMM5" s="296"/>
      <c r="MMN5" s="296"/>
      <c r="MMO5" s="296"/>
      <c r="MMP5" s="296"/>
      <c r="MMQ5" s="296"/>
      <c r="MMR5" s="296"/>
      <c r="MMS5" s="296"/>
      <c r="MMT5" s="296"/>
      <c r="MMU5" s="296"/>
      <c r="MMV5" s="296"/>
      <c r="MMW5" s="296"/>
      <c r="MMX5" s="296"/>
      <c r="MMY5" s="296"/>
      <c r="MMZ5" s="296"/>
      <c r="MNA5" s="296"/>
      <c r="MNB5" s="296"/>
      <c r="MNC5" s="296"/>
      <c r="MND5" s="296"/>
      <c r="MNE5" s="296"/>
      <c r="MNF5" s="296"/>
      <c r="MNG5" s="296"/>
      <c r="MNH5" s="296"/>
      <c r="MNI5" s="296"/>
      <c r="MNJ5" s="296"/>
      <c r="MNK5" s="296"/>
      <c r="MNL5" s="296"/>
      <c r="MNM5" s="296"/>
      <c r="MNN5" s="296"/>
      <c r="MNO5" s="296"/>
      <c r="MNP5" s="296"/>
      <c r="MNQ5" s="296"/>
      <c r="MNR5" s="296"/>
      <c r="MNS5" s="296"/>
      <c r="MNT5" s="296"/>
      <c r="MNU5" s="296"/>
      <c r="MNV5" s="296"/>
      <c r="MNW5" s="296"/>
      <c r="MNX5" s="296"/>
      <c r="MNY5" s="296"/>
      <c r="MNZ5" s="296"/>
      <c r="MOA5" s="296"/>
      <c r="MOB5" s="296"/>
      <c r="MOC5" s="296"/>
      <c r="MOD5" s="296"/>
      <c r="MOE5" s="296"/>
      <c r="MOF5" s="296"/>
      <c r="MOG5" s="296"/>
      <c r="MOH5" s="296"/>
      <c r="MOI5" s="296"/>
      <c r="MOJ5" s="296"/>
      <c r="MOK5" s="296"/>
      <c r="MOL5" s="296"/>
      <c r="MOM5" s="296"/>
      <c r="MON5" s="296"/>
      <c r="MOO5" s="296"/>
      <c r="MOP5" s="296"/>
      <c r="MOQ5" s="296"/>
      <c r="MOR5" s="296"/>
      <c r="MOS5" s="296"/>
      <c r="MOT5" s="296"/>
      <c r="MOU5" s="296"/>
      <c r="MOV5" s="296"/>
      <c r="MOW5" s="296"/>
      <c r="MOX5" s="296"/>
      <c r="MOY5" s="296"/>
      <c r="MOZ5" s="296"/>
      <c r="MPA5" s="296"/>
      <c r="MPB5" s="296"/>
      <c r="MPC5" s="296"/>
      <c r="MPD5" s="296"/>
      <c r="MPE5" s="296"/>
      <c r="MPF5" s="296"/>
      <c r="MPG5" s="296"/>
      <c r="MPH5" s="296"/>
      <c r="MPI5" s="296"/>
      <c r="MPJ5" s="296"/>
      <c r="MPK5" s="296"/>
      <c r="MPL5" s="296"/>
      <c r="MPM5" s="296"/>
      <c r="MPN5" s="296"/>
      <c r="MPO5" s="296"/>
      <c r="MPP5" s="296"/>
      <c r="MPQ5" s="296"/>
      <c r="MPR5" s="296"/>
      <c r="MPS5" s="296"/>
      <c r="MPT5" s="296"/>
      <c r="MPU5" s="296"/>
      <c r="MPV5" s="296"/>
      <c r="MPW5" s="296"/>
      <c r="MPX5" s="296"/>
      <c r="MPY5" s="296"/>
      <c r="MPZ5" s="296"/>
      <c r="MQA5" s="296"/>
      <c r="MQB5" s="296"/>
      <c r="MQC5" s="296"/>
      <c r="MQD5" s="296"/>
      <c r="MQE5" s="296"/>
      <c r="MQF5" s="296"/>
      <c r="MQG5" s="296"/>
      <c r="MQH5" s="296"/>
      <c r="MQI5" s="296"/>
      <c r="MQJ5" s="296"/>
      <c r="MQK5" s="296"/>
      <c r="MQL5" s="296"/>
      <c r="MQM5" s="296"/>
      <c r="MQN5" s="296"/>
      <c r="MQO5" s="296"/>
      <c r="MQP5" s="296"/>
      <c r="MQQ5" s="296"/>
      <c r="MQR5" s="296"/>
      <c r="MQS5" s="296"/>
      <c r="MQT5" s="296"/>
      <c r="MQU5" s="296"/>
      <c r="MQV5" s="296"/>
      <c r="MQW5" s="296"/>
      <c r="MQX5" s="296"/>
      <c r="MQY5" s="296"/>
      <c r="MQZ5" s="296"/>
      <c r="MRA5" s="296"/>
      <c r="MRB5" s="296"/>
      <c r="MRC5" s="296"/>
      <c r="MRD5" s="296"/>
      <c r="MRE5" s="296"/>
      <c r="MRF5" s="296"/>
      <c r="MRG5" s="296"/>
      <c r="MRH5" s="296"/>
      <c r="MRI5" s="296"/>
      <c r="MRJ5" s="296"/>
      <c r="MRK5" s="296"/>
      <c r="MRL5" s="296"/>
      <c r="MRM5" s="296"/>
      <c r="MRN5" s="296"/>
      <c r="MRO5" s="296"/>
      <c r="MRP5" s="296"/>
      <c r="MRQ5" s="296"/>
      <c r="MRR5" s="296"/>
      <c r="MRS5" s="296"/>
      <c r="MRT5" s="296"/>
      <c r="MRU5" s="296"/>
      <c r="MRV5" s="296"/>
      <c r="MRW5" s="296"/>
      <c r="MRX5" s="296"/>
      <c r="MRY5" s="296"/>
      <c r="MRZ5" s="296"/>
      <c r="MSA5" s="296"/>
      <c r="MSB5" s="296"/>
      <c r="MSC5" s="296"/>
      <c r="MSD5" s="296"/>
      <c r="MSE5" s="296"/>
      <c r="MSF5" s="296"/>
      <c r="MSG5" s="296"/>
      <c r="MSH5" s="296"/>
      <c r="MSI5" s="296"/>
      <c r="MSJ5" s="296"/>
      <c r="MSK5" s="296"/>
      <c r="MSL5" s="296"/>
      <c r="MSM5" s="296"/>
      <c r="MSN5" s="296"/>
      <c r="MSO5" s="296"/>
      <c r="MSP5" s="296"/>
      <c r="MSQ5" s="296"/>
      <c r="MSR5" s="296"/>
      <c r="MSS5" s="296"/>
      <c r="MST5" s="296"/>
      <c r="MSU5" s="296"/>
      <c r="MSV5" s="296"/>
      <c r="MSW5" s="296"/>
      <c r="MSX5" s="296"/>
      <c r="MSY5" s="296"/>
      <c r="MSZ5" s="296"/>
      <c r="MTA5" s="296"/>
      <c r="MTB5" s="296"/>
      <c r="MTC5" s="296"/>
      <c r="MTD5" s="296"/>
      <c r="MTE5" s="296"/>
      <c r="MTF5" s="296"/>
      <c r="MTG5" s="296"/>
      <c r="MTH5" s="296"/>
      <c r="MTI5" s="296"/>
      <c r="MTJ5" s="296"/>
      <c r="MTK5" s="296"/>
      <c r="MTL5" s="296"/>
      <c r="MTM5" s="296"/>
      <c r="MTN5" s="296"/>
      <c r="MTO5" s="296"/>
      <c r="MTP5" s="296"/>
      <c r="MTQ5" s="296"/>
      <c r="MTR5" s="296"/>
      <c r="MTS5" s="296"/>
      <c r="MTT5" s="296"/>
      <c r="MTU5" s="296"/>
      <c r="MTV5" s="296"/>
      <c r="MTW5" s="296"/>
      <c r="MTX5" s="296"/>
      <c r="MTY5" s="296"/>
      <c r="MTZ5" s="296"/>
      <c r="MUA5" s="296"/>
      <c r="MUB5" s="296"/>
      <c r="MUC5" s="296"/>
      <c r="MUD5" s="296"/>
      <c r="MUE5" s="296"/>
      <c r="MUF5" s="296"/>
      <c r="MUG5" s="296"/>
      <c r="MUH5" s="296"/>
      <c r="MUI5" s="296"/>
      <c r="MUJ5" s="296"/>
      <c r="MUK5" s="296"/>
      <c r="MUL5" s="296"/>
      <c r="MUM5" s="296"/>
      <c r="MUN5" s="296"/>
      <c r="MUO5" s="296"/>
      <c r="MUP5" s="296"/>
      <c r="MUQ5" s="296"/>
      <c r="MUR5" s="296"/>
      <c r="MUS5" s="296"/>
      <c r="MUT5" s="296"/>
      <c r="MUU5" s="296"/>
      <c r="MUV5" s="296"/>
      <c r="MUW5" s="296"/>
      <c r="MUX5" s="296"/>
      <c r="MUY5" s="296"/>
      <c r="MUZ5" s="296"/>
      <c r="MVA5" s="296"/>
      <c r="MVB5" s="296"/>
      <c r="MVC5" s="296"/>
      <c r="MVD5" s="296"/>
      <c r="MVE5" s="296"/>
      <c r="MVF5" s="296"/>
      <c r="MVG5" s="296"/>
      <c r="MVH5" s="296"/>
      <c r="MVI5" s="296"/>
      <c r="MVJ5" s="296"/>
      <c r="MVK5" s="296"/>
      <c r="MVL5" s="296"/>
      <c r="MVM5" s="296"/>
      <c r="MVN5" s="296"/>
      <c r="MVO5" s="296"/>
      <c r="MVP5" s="296"/>
      <c r="MVQ5" s="296"/>
      <c r="MVR5" s="296"/>
      <c r="MVS5" s="296"/>
      <c r="MVT5" s="296"/>
      <c r="MVU5" s="296"/>
      <c r="MVV5" s="296"/>
      <c r="MVW5" s="296"/>
      <c r="MVX5" s="296"/>
      <c r="MVY5" s="296"/>
      <c r="MVZ5" s="296"/>
      <c r="MWA5" s="296"/>
      <c r="MWB5" s="296"/>
      <c r="MWC5" s="296"/>
      <c r="MWD5" s="296"/>
      <c r="MWE5" s="296"/>
      <c r="MWF5" s="296"/>
      <c r="MWG5" s="296"/>
      <c r="MWH5" s="296"/>
      <c r="MWI5" s="296"/>
      <c r="MWJ5" s="296"/>
      <c r="MWK5" s="296"/>
      <c r="MWL5" s="296"/>
      <c r="MWM5" s="296"/>
      <c r="MWN5" s="296"/>
      <c r="MWO5" s="296"/>
      <c r="MWP5" s="296"/>
      <c r="MWQ5" s="296"/>
      <c r="MWR5" s="296"/>
      <c r="MWS5" s="296"/>
      <c r="MWT5" s="296"/>
      <c r="MWU5" s="296"/>
      <c r="MWV5" s="296"/>
      <c r="MWW5" s="296"/>
      <c r="MWX5" s="296"/>
      <c r="MWY5" s="296"/>
      <c r="MWZ5" s="296"/>
      <c r="MXA5" s="296"/>
      <c r="MXB5" s="296"/>
      <c r="MXC5" s="296"/>
      <c r="MXD5" s="296"/>
      <c r="MXE5" s="296"/>
      <c r="MXF5" s="296"/>
      <c r="MXG5" s="296"/>
      <c r="MXH5" s="296"/>
      <c r="MXI5" s="296"/>
      <c r="MXJ5" s="296"/>
      <c r="MXK5" s="296"/>
      <c r="MXL5" s="296"/>
      <c r="MXM5" s="296"/>
      <c r="MXN5" s="296"/>
      <c r="MXO5" s="296"/>
      <c r="MXP5" s="296"/>
      <c r="MXQ5" s="296"/>
      <c r="MXR5" s="296"/>
      <c r="MXS5" s="296"/>
      <c r="MXT5" s="296"/>
      <c r="MXU5" s="296"/>
      <c r="MXV5" s="296"/>
      <c r="MXW5" s="296"/>
      <c r="MXX5" s="296"/>
      <c r="MXY5" s="296"/>
      <c r="MXZ5" s="296"/>
      <c r="MYA5" s="296"/>
      <c r="MYB5" s="296"/>
      <c r="MYC5" s="296"/>
      <c r="MYD5" s="296"/>
      <c r="MYE5" s="296"/>
      <c r="MYF5" s="296"/>
      <c r="MYG5" s="296"/>
      <c r="MYH5" s="296"/>
      <c r="MYI5" s="296"/>
      <c r="MYJ5" s="296"/>
      <c r="MYK5" s="296"/>
      <c r="MYL5" s="296"/>
      <c r="MYM5" s="296"/>
      <c r="MYN5" s="296"/>
      <c r="MYO5" s="296"/>
      <c r="MYP5" s="296"/>
      <c r="MYQ5" s="296"/>
      <c r="MYR5" s="296"/>
      <c r="MYS5" s="296"/>
      <c r="MYT5" s="296"/>
      <c r="MYU5" s="296"/>
      <c r="MYV5" s="296"/>
      <c r="MYW5" s="296"/>
      <c r="MYX5" s="296"/>
      <c r="MYY5" s="296"/>
      <c r="MYZ5" s="296"/>
      <c r="MZA5" s="296"/>
      <c r="MZB5" s="296"/>
      <c r="MZC5" s="296"/>
      <c r="MZD5" s="296"/>
      <c r="MZE5" s="296"/>
      <c r="MZF5" s="296"/>
      <c r="MZG5" s="296"/>
      <c r="MZH5" s="296"/>
      <c r="MZI5" s="296"/>
      <c r="MZJ5" s="296"/>
      <c r="MZK5" s="296"/>
      <c r="MZL5" s="296"/>
      <c r="MZM5" s="296"/>
      <c r="MZN5" s="296"/>
      <c r="MZO5" s="296"/>
      <c r="MZP5" s="296"/>
      <c r="MZQ5" s="296"/>
      <c r="MZR5" s="296"/>
      <c r="MZS5" s="296"/>
      <c r="MZT5" s="296"/>
      <c r="MZU5" s="296"/>
      <c r="MZV5" s="296"/>
      <c r="MZW5" s="296"/>
      <c r="MZX5" s="296"/>
      <c r="MZY5" s="296"/>
      <c r="MZZ5" s="296"/>
      <c r="NAA5" s="296"/>
      <c r="NAB5" s="296"/>
      <c r="NAC5" s="296"/>
      <c r="NAD5" s="296"/>
      <c r="NAE5" s="296"/>
      <c r="NAF5" s="296"/>
      <c r="NAG5" s="296"/>
      <c r="NAH5" s="296"/>
      <c r="NAI5" s="296"/>
      <c r="NAJ5" s="296"/>
      <c r="NAK5" s="296"/>
      <c r="NAL5" s="296"/>
      <c r="NAM5" s="296"/>
      <c r="NAN5" s="296"/>
      <c r="NAO5" s="296"/>
      <c r="NAP5" s="296"/>
      <c r="NAQ5" s="296"/>
      <c r="NAR5" s="296"/>
      <c r="NAS5" s="296"/>
      <c r="NAT5" s="296"/>
      <c r="NAU5" s="296"/>
      <c r="NAV5" s="296"/>
      <c r="NAW5" s="296"/>
      <c r="NAX5" s="296"/>
      <c r="NAY5" s="296"/>
      <c r="NAZ5" s="296"/>
      <c r="NBA5" s="296"/>
      <c r="NBB5" s="296"/>
      <c r="NBC5" s="296"/>
      <c r="NBD5" s="296"/>
      <c r="NBE5" s="296"/>
      <c r="NBF5" s="296"/>
      <c r="NBG5" s="296"/>
      <c r="NBH5" s="296"/>
      <c r="NBI5" s="296"/>
      <c r="NBJ5" s="296"/>
      <c r="NBK5" s="296"/>
      <c r="NBL5" s="296"/>
      <c r="NBM5" s="296"/>
      <c r="NBN5" s="296"/>
      <c r="NBO5" s="296"/>
      <c r="NBP5" s="296"/>
      <c r="NBQ5" s="296"/>
      <c r="NBR5" s="296"/>
      <c r="NBS5" s="296"/>
      <c r="NBT5" s="296"/>
      <c r="NBU5" s="296"/>
      <c r="NBV5" s="296"/>
      <c r="NBW5" s="296"/>
      <c r="NBX5" s="296"/>
      <c r="NBY5" s="296"/>
      <c r="NBZ5" s="296"/>
      <c r="NCA5" s="296"/>
      <c r="NCB5" s="296"/>
      <c r="NCC5" s="296"/>
      <c r="NCD5" s="296"/>
      <c r="NCE5" s="296"/>
      <c r="NCF5" s="296"/>
      <c r="NCG5" s="296"/>
      <c r="NCH5" s="296"/>
      <c r="NCI5" s="296"/>
      <c r="NCJ5" s="296"/>
      <c r="NCK5" s="296"/>
      <c r="NCL5" s="296"/>
      <c r="NCM5" s="296"/>
      <c r="NCN5" s="296"/>
      <c r="NCO5" s="296"/>
      <c r="NCP5" s="296"/>
      <c r="NCQ5" s="296"/>
      <c r="NCR5" s="296"/>
      <c r="NCS5" s="296"/>
      <c r="NCT5" s="296"/>
      <c r="NCU5" s="296"/>
      <c r="NCV5" s="296"/>
      <c r="NCW5" s="296"/>
      <c r="NCX5" s="296"/>
      <c r="NCY5" s="296"/>
      <c r="NCZ5" s="296"/>
      <c r="NDA5" s="296"/>
      <c r="NDB5" s="296"/>
      <c r="NDC5" s="296"/>
      <c r="NDD5" s="296"/>
      <c r="NDE5" s="296"/>
      <c r="NDF5" s="296"/>
      <c r="NDG5" s="296"/>
      <c r="NDH5" s="296"/>
      <c r="NDI5" s="296"/>
      <c r="NDJ5" s="296"/>
      <c r="NDK5" s="296"/>
      <c r="NDL5" s="296"/>
      <c r="NDM5" s="296"/>
      <c r="NDN5" s="296"/>
      <c r="NDO5" s="296"/>
      <c r="NDP5" s="296"/>
      <c r="NDQ5" s="296"/>
      <c r="NDR5" s="296"/>
      <c r="NDS5" s="296"/>
      <c r="NDT5" s="296"/>
      <c r="NDU5" s="296"/>
      <c r="NDV5" s="296"/>
      <c r="NDW5" s="296"/>
      <c r="NDX5" s="296"/>
      <c r="NDY5" s="296"/>
      <c r="NDZ5" s="296"/>
      <c r="NEA5" s="296"/>
      <c r="NEB5" s="296"/>
      <c r="NEC5" s="296"/>
      <c r="NED5" s="296"/>
      <c r="NEE5" s="296"/>
      <c r="NEF5" s="296"/>
      <c r="NEG5" s="296"/>
      <c r="NEH5" s="296"/>
      <c r="NEI5" s="296"/>
      <c r="NEJ5" s="296"/>
      <c r="NEK5" s="296"/>
      <c r="NEL5" s="296"/>
      <c r="NEM5" s="296"/>
      <c r="NEN5" s="296"/>
      <c r="NEO5" s="296"/>
      <c r="NEP5" s="296"/>
      <c r="NEQ5" s="296"/>
      <c r="NER5" s="296"/>
      <c r="NES5" s="296"/>
      <c r="NET5" s="296"/>
      <c r="NEU5" s="296"/>
      <c r="NEV5" s="296"/>
      <c r="NEW5" s="296"/>
      <c r="NEX5" s="296"/>
      <c r="NEY5" s="296"/>
      <c r="NEZ5" s="296"/>
      <c r="NFA5" s="296"/>
      <c r="NFB5" s="296"/>
      <c r="NFC5" s="296"/>
      <c r="NFD5" s="296"/>
      <c r="NFE5" s="296"/>
      <c r="NFF5" s="296"/>
      <c r="NFG5" s="296"/>
      <c r="NFH5" s="296"/>
      <c r="NFI5" s="296"/>
      <c r="NFJ5" s="296"/>
      <c r="NFK5" s="296"/>
      <c r="NFL5" s="296"/>
      <c r="NFM5" s="296"/>
      <c r="NFN5" s="296"/>
      <c r="NFO5" s="296"/>
      <c r="NFP5" s="296"/>
      <c r="NFQ5" s="296"/>
      <c r="NFR5" s="296"/>
      <c r="NFS5" s="296"/>
      <c r="NFT5" s="296"/>
      <c r="NFU5" s="296"/>
      <c r="NFV5" s="296"/>
      <c r="NFW5" s="296"/>
      <c r="NFX5" s="296"/>
      <c r="NFY5" s="296"/>
      <c r="NFZ5" s="296"/>
      <c r="NGA5" s="296"/>
      <c r="NGB5" s="296"/>
      <c r="NGC5" s="296"/>
      <c r="NGD5" s="296"/>
      <c r="NGE5" s="296"/>
      <c r="NGF5" s="296"/>
      <c r="NGG5" s="296"/>
      <c r="NGH5" s="296"/>
      <c r="NGI5" s="296"/>
      <c r="NGJ5" s="296"/>
      <c r="NGK5" s="296"/>
      <c r="NGL5" s="296"/>
      <c r="NGM5" s="296"/>
      <c r="NGN5" s="296"/>
      <c r="NGO5" s="296"/>
      <c r="NGP5" s="296"/>
      <c r="NGQ5" s="296"/>
      <c r="NGR5" s="296"/>
      <c r="NGS5" s="296"/>
      <c r="NGT5" s="296"/>
      <c r="NGU5" s="296"/>
      <c r="NGV5" s="296"/>
      <c r="NGW5" s="296"/>
      <c r="NGX5" s="296"/>
      <c r="NGY5" s="296"/>
      <c r="NGZ5" s="296"/>
      <c r="NHA5" s="296"/>
      <c r="NHB5" s="296"/>
      <c r="NHC5" s="296"/>
      <c r="NHD5" s="296"/>
      <c r="NHE5" s="296"/>
      <c r="NHF5" s="296"/>
      <c r="NHG5" s="296"/>
      <c r="NHH5" s="296"/>
      <c r="NHI5" s="296"/>
      <c r="NHJ5" s="296"/>
      <c r="NHK5" s="296"/>
      <c r="NHL5" s="296"/>
      <c r="NHM5" s="296"/>
      <c r="NHN5" s="296"/>
      <c r="NHO5" s="296"/>
      <c r="NHP5" s="296"/>
      <c r="NHQ5" s="296"/>
      <c r="NHR5" s="296"/>
      <c r="NHS5" s="296"/>
      <c r="NHT5" s="296"/>
      <c r="NHU5" s="296"/>
      <c r="NHV5" s="296"/>
      <c r="NHW5" s="296"/>
      <c r="NHX5" s="296"/>
      <c r="NHY5" s="296"/>
      <c r="NHZ5" s="296"/>
      <c r="NIA5" s="296"/>
      <c r="NIB5" s="296"/>
      <c r="NIC5" s="296"/>
      <c r="NID5" s="296"/>
      <c r="NIE5" s="296"/>
      <c r="NIF5" s="296"/>
      <c r="NIG5" s="296"/>
      <c r="NIH5" s="296"/>
      <c r="NII5" s="296"/>
      <c r="NIJ5" s="296"/>
      <c r="NIK5" s="296"/>
      <c r="NIL5" s="296"/>
      <c r="NIM5" s="296"/>
      <c r="NIN5" s="296"/>
      <c r="NIO5" s="296"/>
      <c r="NIP5" s="296"/>
      <c r="NIQ5" s="296"/>
      <c r="NIR5" s="296"/>
      <c r="NIS5" s="296"/>
      <c r="NIT5" s="296"/>
      <c r="NIU5" s="296"/>
      <c r="NIV5" s="296"/>
      <c r="NIW5" s="296"/>
      <c r="NIX5" s="296"/>
      <c r="NIY5" s="296"/>
      <c r="NIZ5" s="296"/>
      <c r="NJA5" s="296"/>
      <c r="NJB5" s="296"/>
      <c r="NJC5" s="296"/>
      <c r="NJD5" s="296"/>
      <c r="NJE5" s="296"/>
      <c r="NJF5" s="296"/>
      <c r="NJG5" s="296"/>
      <c r="NJH5" s="296"/>
      <c r="NJI5" s="296"/>
      <c r="NJJ5" s="296"/>
      <c r="NJK5" s="296"/>
      <c r="NJL5" s="296"/>
      <c r="NJM5" s="296"/>
      <c r="NJN5" s="296"/>
      <c r="NJO5" s="296"/>
      <c r="NJP5" s="296"/>
      <c r="NJQ5" s="296"/>
      <c r="NJR5" s="296"/>
      <c r="NJS5" s="296"/>
      <c r="NJT5" s="296"/>
      <c r="NJU5" s="296"/>
      <c r="NJV5" s="296"/>
      <c r="NJW5" s="296"/>
      <c r="NJX5" s="296"/>
      <c r="NJY5" s="296"/>
      <c r="NJZ5" s="296"/>
      <c r="NKA5" s="296"/>
      <c r="NKB5" s="296"/>
      <c r="NKC5" s="296"/>
      <c r="NKD5" s="296"/>
      <c r="NKE5" s="296"/>
      <c r="NKF5" s="296"/>
      <c r="NKG5" s="296"/>
      <c r="NKH5" s="296"/>
      <c r="NKI5" s="296"/>
      <c r="NKJ5" s="296"/>
      <c r="NKK5" s="296"/>
      <c r="NKL5" s="296"/>
      <c r="NKM5" s="296"/>
      <c r="NKN5" s="296"/>
      <c r="NKO5" s="296"/>
      <c r="NKP5" s="296"/>
      <c r="NKQ5" s="296"/>
      <c r="NKR5" s="296"/>
      <c r="NKS5" s="296"/>
      <c r="NKT5" s="296"/>
      <c r="NKU5" s="296"/>
      <c r="NKV5" s="296"/>
      <c r="NKW5" s="296"/>
      <c r="NKX5" s="296"/>
      <c r="NKY5" s="296"/>
      <c r="NKZ5" s="296"/>
      <c r="NLA5" s="296"/>
      <c r="NLB5" s="296"/>
      <c r="NLC5" s="296"/>
      <c r="NLD5" s="296"/>
      <c r="NLE5" s="296"/>
      <c r="NLF5" s="296"/>
      <c r="NLG5" s="296"/>
      <c r="NLH5" s="296"/>
      <c r="NLI5" s="296"/>
      <c r="NLJ5" s="296"/>
      <c r="NLK5" s="296"/>
      <c r="NLL5" s="296"/>
      <c r="NLM5" s="296"/>
      <c r="NLN5" s="296"/>
      <c r="NLO5" s="296"/>
      <c r="NLP5" s="296"/>
      <c r="NLQ5" s="296"/>
      <c r="NLR5" s="296"/>
      <c r="NLS5" s="296"/>
      <c r="NLT5" s="296"/>
      <c r="NLU5" s="296"/>
      <c r="NLV5" s="296"/>
      <c r="NLW5" s="296"/>
      <c r="NLX5" s="296"/>
      <c r="NLY5" s="296"/>
      <c r="NLZ5" s="296"/>
      <c r="NMA5" s="296"/>
      <c r="NMB5" s="296"/>
      <c r="NMC5" s="296"/>
      <c r="NMD5" s="296"/>
      <c r="NME5" s="296"/>
      <c r="NMF5" s="296"/>
      <c r="NMG5" s="296"/>
      <c r="NMH5" s="296"/>
      <c r="NMI5" s="296"/>
      <c r="NMJ5" s="296"/>
      <c r="NMK5" s="296"/>
      <c r="NML5" s="296"/>
      <c r="NMM5" s="296"/>
      <c r="NMN5" s="296"/>
      <c r="NMO5" s="296"/>
      <c r="NMP5" s="296"/>
      <c r="NMQ5" s="296"/>
      <c r="NMR5" s="296"/>
      <c r="NMS5" s="296"/>
      <c r="NMT5" s="296"/>
      <c r="NMU5" s="296"/>
      <c r="NMV5" s="296"/>
      <c r="NMW5" s="296"/>
      <c r="NMX5" s="296"/>
      <c r="NMY5" s="296"/>
      <c r="NMZ5" s="296"/>
      <c r="NNA5" s="296"/>
      <c r="NNB5" s="296"/>
      <c r="NNC5" s="296"/>
      <c r="NND5" s="296"/>
      <c r="NNE5" s="296"/>
      <c r="NNF5" s="296"/>
      <c r="NNG5" s="296"/>
      <c r="NNH5" s="296"/>
      <c r="NNI5" s="296"/>
      <c r="NNJ5" s="296"/>
      <c r="NNK5" s="296"/>
      <c r="NNL5" s="296"/>
      <c r="NNM5" s="296"/>
      <c r="NNN5" s="296"/>
      <c r="NNO5" s="296"/>
      <c r="NNP5" s="296"/>
      <c r="NNQ5" s="296"/>
      <c r="NNR5" s="296"/>
      <c r="NNS5" s="296"/>
      <c r="NNT5" s="296"/>
      <c r="NNU5" s="296"/>
      <c r="NNV5" s="296"/>
      <c r="NNW5" s="296"/>
      <c r="NNX5" s="296"/>
      <c r="NNY5" s="296"/>
      <c r="NNZ5" s="296"/>
      <c r="NOA5" s="296"/>
      <c r="NOB5" s="296"/>
      <c r="NOC5" s="296"/>
      <c r="NOD5" s="296"/>
      <c r="NOE5" s="296"/>
      <c r="NOF5" s="296"/>
      <c r="NOG5" s="296"/>
      <c r="NOH5" s="296"/>
      <c r="NOI5" s="296"/>
      <c r="NOJ5" s="296"/>
      <c r="NOK5" s="296"/>
      <c r="NOL5" s="296"/>
      <c r="NOM5" s="296"/>
      <c r="NON5" s="296"/>
      <c r="NOO5" s="296"/>
      <c r="NOP5" s="296"/>
      <c r="NOQ5" s="296"/>
      <c r="NOR5" s="296"/>
      <c r="NOS5" s="296"/>
      <c r="NOT5" s="296"/>
      <c r="NOU5" s="296"/>
      <c r="NOV5" s="296"/>
      <c r="NOW5" s="296"/>
      <c r="NOX5" s="296"/>
      <c r="NOY5" s="296"/>
      <c r="NOZ5" s="296"/>
      <c r="NPA5" s="296"/>
      <c r="NPB5" s="296"/>
      <c r="NPC5" s="296"/>
      <c r="NPD5" s="296"/>
      <c r="NPE5" s="296"/>
      <c r="NPF5" s="296"/>
      <c r="NPG5" s="296"/>
      <c r="NPH5" s="296"/>
      <c r="NPI5" s="296"/>
      <c r="NPJ5" s="296"/>
      <c r="NPK5" s="296"/>
      <c r="NPL5" s="296"/>
      <c r="NPM5" s="296"/>
      <c r="NPN5" s="296"/>
      <c r="NPO5" s="296"/>
      <c r="NPP5" s="296"/>
      <c r="NPQ5" s="296"/>
      <c r="NPR5" s="296"/>
      <c r="NPS5" s="296"/>
      <c r="NPT5" s="296"/>
      <c r="NPU5" s="296"/>
      <c r="NPV5" s="296"/>
      <c r="NPW5" s="296"/>
      <c r="NPX5" s="296"/>
      <c r="NPY5" s="296"/>
      <c r="NPZ5" s="296"/>
      <c r="NQA5" s="296"/>
      <c r="NQB5" s="296"/>
      <c r="NQC5" s="296"/>
      <c r="NQD5" s="296"/>
      <c r="NQE5" s="296"/>
      <c r="NQF5" s="296"/>
      <c r="NQG5" s="296"/>
      <c r="NQH5" s="296"/>
      <c r="NQI5" s="296"/>
      <c r="NQJ5" s="296"/>
      <c r="NQK5" s="296"/>
      <c r="NQL5" s="296"/>
      <c r="NQM5" s="296"/>
      <c r="NQN5" s="296"/>
      <c r="NQO5" s="296"/>
      <c r="NQP5" s="296"/>
      <c r="NQQ5" s="296"/>
      <c r="NQR5" s="296"/>
      <c r="NQS5" s="296"/>
      <c r="NQT5" s="296"/>
      <c r="NQU5" s="296"/>
      <c r="NQV5" s="296"/>
      <c r="NQW5" s="296"/>
      <c r="NQX5" s="296"/>
      <c r="NQY5" s="296"/>
      <c r="NQZ5" s="296"/>
      <c r="NRA5" s="296"/>
      <c r="NRB5" s="296"/>
      <c r="NRC5" s="296"/>
      <c r="NRD5" s="296"/>
      <c r="NRE5" s="296"/>
      <c r="NRF5" s="296"/>
      <c r="NRG5" s="296"/>
      <c r="NRH5" s="296"/>
      <c r="NRI5" s="296"/>
      <c r="NRJ5" s="296"/>
      <c r="NRK5" s="296"/>
      <c r="NRL5" s="296"/>
      <c r="NRM5" s="296"/>
      <c r="NRN5" s="296"/>
      <c r="NRO5" s="296"/>
      <c r="NRP5" s="296"/>
      <c r="NRQ5" s="296"/>
      <c r="NRR5" s="296"/>
      <c r="NRS5" s="296"/>
      <c r="NRT5" s="296"/>
      <c r="NRU5" s="296"/>
      <c r="NRV5" s="296"/>
      <c r="NRW5" s="296"/>
      <c r="NRX5" s="296"/>
      <c r="NRY5" s="296"/>
      <c r="NRZ5" s="296"/>
      <c r="NSA5" s="296"/>
      <c r="NSB5" s="296"/>
      <c r="NSC5" s="296"/>
      <c r="NSD5" s="296"/>
      <c r="NSE5" s="296"/>
      <c r="NSF5" s="296"/>
      <c r="NSG5" s="296"/>
      <c r="NSH5" s="296"/>
      <c r="NSI5" s="296"/>
      <c r="NSJ5" s="296"/>
      <c r="NSK5" s="296"/>
      <c r="NSL5" s="296"/>
      <c r="NSM5" s="296"/>
      <c r="NSN5" s="296"/>
      <c r="NSO5" s="296"/>
      <c r="NSP5" s="296"/>
      <c r="NSQ5" s="296"/>
      <c r="NSR5" s="296"/>
      <c r="NSS5" s="296"/>
      <c r="NST5" s="296"/>
      <c r="NSU5" s="296"/>
      <c r="NSV5" s="296"/>
      <c r="NSW5" s="296"/>
      <c r="NSX5" s="296"/>
      <c r="NSY5" s="296"/>
      <c r="NSZ5" s="296"/>
      <c r="NTA5" s="296"/>
      <c r="NTB5" s="296"/>
      <c r="NTC5" s="296"/>
      <c r="NTD5" s="296"/>
      <c r="NTE5" s="296"/>
      <c r="NTF5" s="296"/>
      <c r="NTG5" s="296"/>
      <c r="NTH5" s="296"/>
      <c r="NTI5" s="296"/>
      <c r="NTJ5" s="296"/>
      <c r="NTK5" s="296"/>
      <c r="NTL5" s="296"/>
      <c r="NTM5" s="296"/>
      <c r="NTN5" s="296"/>
      <c r="NTO5" s="296"/>
      <c r="NTP5" s="296"/>
      <c r="NTQ5" s="296"/>
      <c r="NTR5" s="296"/>
      <c r="NTS5" s="296"/>
      <c r="NTT5" s="296"/>
      <c r="NTU5" s="296"/>
      <c r="NTV5" s="296"/>
      <c r="NTW5" s="296"/>
      <c r="NTX5" s="296"/>
      <c r="NTY5" s="296"/>
      <c r="NTZ5" s="296"/>
      <c r="NUA5" s="296"/>
      <c r="NUB5" s="296"/>
      <c r="NUC5" s="296"/>
      <c r="NUD5" s="296"/>
      <c r="NUE5" s="296"/>
      <c r="NUF5" s="296"/>
      <c r="NUG5" s="296"/>
      <c r="NUH5" s="296"/>
      <c r="NUI5" s="296"/>
      <c r="NUJ5" s="296"/>
      <c r="NUK5" s="296"/>
      <c r="NUL5" s="296"/>
      <c r="NUM5" s="296"/>
      <c r="NUN5" s="296"/>
      <c r="NUO5" s="296"/>
      <c r="NUP5" s="296"/>
      <c r="NUQ5" s="296"/>
      <c r="NUR5" s="296"/>
      <c r="NUS5" s="296"/>
      <c r="NUT5" s="296"/>
      <c r="NUU5" s="296"/>
      <c r="NUV5" s="296"/>
      <c r="NUW5" s="296"/>
      <c r="NUX5" s="296"/>
      <c r="NUY5" s="296"/>
      <c r="NUZ5" s="296"/>
      <c r="NVA5" s="296"/>
      <c r="NVB5" s="296"/>
      <c r="NVC5" s="296"/>
      <c r="NVD5" s="296"/>
      <c r="NVE5" s="296"/>
      <c r="NVF5" s="296"/>
      <c r="NVG5" s="296"/>
      <c r="NVH5" s="296"/>
      <c r="NVI5" s="296"/>
      <c r="NVJ5" s="296"/>
      <c r="NVK5" s="296"/>
      <c r="NVL5" s="296"/>
      <c r="NVM5" s="296"/>
      <c r="NVN5" s="296"/>
      <c r="NVO5" s="296"/>
      <c r="NVP5" s="296"/>
      <c r="NVQ5" s="296"/>
      <c r="NVR5" s="296"/>
      <c r="NVS5" s="296"/>
      <c r="NVT5" s="296"/>
      <c r="NVU5" s="296"/>
      <c r="NVV5" s="296"/>
      <c r="NVW5" s="296"/>
      <c r="NVX5" s="296"/>
      <c r="NVY5" s="296"/>
      <c r="NVZ5" s="296"/>
      <c r="NWA5" s="296"/>
      <c r="NWB5" s="296"/>
      <c r="NWC5" s="296"/>
      <c r="NWD5" s="296"/>
      <c r="NWE5" s="296"/>
      <c r="NWF5" s="296"/>
      <c r="NWG5" s="296"/>
      <c r="NWH5" s="296"/>
      <c r="NWI5" s="296"/>
      <c r="NWJ5" s="296"/>
      <c r="NWK5" s="296"/>
      <c r="NWL5" s="296"/>
      <c r="NWM5" s="296"/>
      <c r="NWN5" s="296"/>
      <c r="NWO5" s="296"/>
      <c r="NWP5" s="296"/>
      <c r="NWQ5" s="296"/>
      <c r="NWR5" s="296"/>
      <c r="NWS5" s="296"/>
      <c r="NWT5" s="296"/>
      <c r="NWU5" s="296"/>
      <c r="NWV5" s="296"/>
      <c r="NWW5" s="296"/>
      <c r="NWX5" s="296"/>
      <c r="NWY5" s="296"/>
      <c r="NWZ5" s="296"/>
      <c r="NXA5" s="296"/>
      <c r="NXB5" s="296"/>
      <c r="NXC5" s="296"/>
      <c r="NXD5" s="296"/>
      <c r="NXE5" s="296"/>
      <c r="NXF5" s="296"/>
      <c r="NXG5" s="296"/>
      <c r="NXH5" s="296"/>
      <c r="NXI5" s="296"/>
      <c r="NXJ5" s="296"/>
      <c r="NXK5" s="296"/>
      <c r="NXL5" s="296"/>
      <c r="NXM5" s="296"/>
      <c r="NXN5" s="296"/>
      <c r="NXO5" s="296"/>
      <c r="NXP5" s="296"/>
      <c r="NXQ5" s="296"/>
      <c r="NXR5" s="296"/>
      <c r="NXS5" s="296"/>
      <c r="NXT5" s="296"/>
      <c r="NXU5" s="296"/>
      <c r="NXV5" s="296"/>
      <c r="NXW5" s="296"/>
      <c r="NXX5" s="296"/>
      <c r="NXY5" s="296"/>
      <c r="NXZ5" s="296"/>
      <c r="NYA5" s="296"/>
      <c r="NYB5" s="296"/>
      <c r="NYC5" s="296"/>
      <c r="NYD5" s="296"/>
      <c r="NYE5" s="296"/>
      <c r="NYF5" s="296"/>
      <c r="NYG5" s="296"/>
      <c r="NYH5" s="296"/>
      <c r="NYI5" s="296"/>
      <c r="NYJ5" s="296"/>
      <c r="NYK5" s="296"/>
      <c r="NYL5" s="296"/>
      <c r="NYM5" s="296"/>
      <c r="NYN5" s="296"/>
      <c r="NYO5" s="296"/>
      <c r="NYP5" s="296"/>
      <c r="NYQ5" s="296"/>
      <c r="NYR5" s="296"/>
      <c r="NYS5" s="296"/>
      <c r="NYT5" s="296"/>
      <c r="NYU5" s="296"/>
      <c r="NYV5" s="296"/>
      <c r="NYW5" s="296"/>
      <c r="NYX5" s="296"/>
      <c r="NYY5" s="296"/>
      <c r="NYZ5" s="296"/>
      <c r="NZA5" s="296"/>
      <c r="NZB5" s="296"/>
      <c r="NZC5" s="296"/>
      <c r="NZD5" s="296"/>
      <c r="NZE5" s="296"/>
      <c r="NZF5" s="296"/>
      <c r="NZG5" s="296"/>
      <c r="NZH5" s="296"/>
      <c r="NZI5" s="296"/>
      <c r="NZJ5" s="296"/>
      <c r="NZK5" s="296"/>
      <c r="NZL5" s="296"/>
      <c r="NZM5" s="296"/>
      <c r="NZN5" s="296"/>
      <c r="NZO5" s="296"/>
      <c r="NZP5" s="296"/>
      <c r="NZQ5" s="296"/>
      <c r="NZR5" s="296"/>
      <c r="NZS5" s="296"/>
      <c r="NZT5" s="296"/>
      <c r="NZU5" s="296"/>
      <c r="NZV5" s="296"/>
      <c r="NZW5" s="296"/>
      <c r="NZX5" s="296"/>
      <c r="NZY5" s="296"/>
      <c r="NZZ5" s="296"/>
      <c r="OAA5" s="296"/>
      <c r="OAB5" s="296"/>
      <c r="OAC5" s="296"/>
      <c r="OAD5" s="296"/>
      <c r="OAE5" s="296"/>
      <c r="OAF5" s="296"/>
      <c r="OAG5" s="296"/>
      <c r="OAH5" s="296"/>
      <c r="OAI5" s="296"/>
      <c r="OAJ5" s="296"/>
      <c r="OAK5" s="296"/>
      <c r="OAL5" s="296"/>
      <c r="OAM5" s="296"/>
      <c r="OAN5" s="296"/>
      <c r="OAO5" s="296"/>
      <c r="OAP5" s="296"/>
      <c r="OAQ5" s="296"/>
      <c r="OAR5" s="296"/>
      <c r="OAS5" s="296"/>
      <c r="OAT5" s="296"/>
      <c r="OAU5" s="296"/>
      <c r="OAV5" s="296"/>
      <c r="OAW5" s="296"/>
      <c r="OAX5" s="296"/>
      <c r="OAY5" s="296"/>
      <c r="OAZ5" s="296"/>
      <c r="OBA5" s="296"/>
      <c r="OBB5" s="296"/>
      <c r="OBC5" s="296"/>
      <c r="OBD5" s="296"/>
      <c r="OBE5" s="296"/>
      <c r="OBF5" s="296"/>
      <c r="OBG5" s="296"/>
      <c r="OBH5" s="296"/>
      <c r="OBI5" s="296"/>
      <c r="OBJ5" s="296"/>
      <c r="OBK5" s="296"/>
      <c r="OBL5" s="296"/>
      <c r="OBM5" s="296"/>
      <c r="OBN5" s="296"/>
      <c r="OBO5" s="296"/>
      <c r="OBP5" s="296"/>
      <c r="OBQ5" s="296"/>
      <c r="OBR5" s="296"/>
      <c r="OBS5" s="296"/>
      <c r="OBT5" s="296"/>
      <c r="OBU5" s="296"/>
      <c r="OBV5" s="296"/>
      <c r="OBW5" s="296"/>
      <c r="OBX5" s="296"/>
      <c r="OBY5" s="296"/>
      <c r="OBZ5" s="296"/>
      <c r="OCA5" s="296"/>
      <c r="OCB5" s="296"/>
      <c r="OCC5" s="296"/>
      <c r="OCD5" s="296"/>
      <c r="OCE5" s="296"/>
      <c r="OCF5" s="296"/>
      <c r="OCG5" s="296"/>
      <c r="OCH5" s="296"/>
      <c r="OCI5" s="296"/>
      <c r="OCJ5" s="296"/>
      <c r="OCK5" s="296"/>
      <c r="OCL5" s="296"/>
      <c r="OCM5" s="296"/>
      <c r="OCN5" s="296"/>
      <c r="OCO5" s="296"/>
      <c r="OCP5" s="296"/>
      <c r="OCQ5" s="296"/>
      <c r="OCR5" s="296"/>
      <c r="OCS5" s="296"/>
      <c r="OCT5" s="296"/>
      <c r="OCU5" s="296"/>
      <c r="OCV5" s="296"/>
      <c r="OCW5" s="296"/>
      <c r="OCX5" s="296"/>
      <c r="OCY5" s="296"/>
      <c r="OCZ5" s="296"/>
      <c r="ODA5" s="296"/>
      <c r="ODB5" s="296"/>
      <c r="ODC5" s="296"/>
      <c r="ODD5" s="296"/>
      <c r="ODE5" s="296"/>
      <c r="ODF5" s="296"/>
      <c r="ODG5" s="296"/>
      <c r="ODH5" s="296"/>
      <c r="ODI5" s="296"/>
      <c r="ODJ5" s="296"/>
      <c r="ODK5" s="296"/>
      <c r="ODL5" s="296"/>
      <c r="ODM5" s="296"/>
      <c r="ODN5" s="296"/>
      <c r="ODO5" s="296"/>
      <c r="ODP5" s="296"/>
      <c r="ODQ5" s="296"/>
      <c r="ODR5" s="296"/>
      <c r="ODS5" s="296"/>
      <c r="ODT5" s="296"/>
      <c r="ODU5" s="296"/>
      <c r="ODV5" s="296"/>
      <c r="ODW5" s="296"/>
      <c r="ODX5" s="296"/>
      <c r="ODY5" s="296"/>
      <c r="ODZ5" s="296"/>
      <c r="OEA5" s="296"/>
      <c r="OEB5" s="296"/>
      <c r="OEC5" s="296"/>
      <c r="OED5" s="296"/>
      <c r="OEE5" s="296"/>
      <c r="OEF5" s="296"/>
      <c r="OEG5" s="296"/>
      <c r="OEH5" s="296"/>
      <c r="OEI5" s="296"/>
      <c r="OEJ5" s="296"/>
      <c r="OEK5" s="296"/>
      <c r="OEL5" s="296"/>
      <c r="OEM5" s="296"/>
      <c r="OEN5" s="296"/>
      <c r="OEO5" s="296"/>
      <c r="OEP5" s="296"/>
      <c r="OEQ5" s="296"/>
      <c r="OER5" s="296"/>
      <c r="OES5" s="296"/>
      <c r="OET5" s="296"/>
      <c r="OEU5" s="296"/>
      <c r="OEV5" s="296"/>
      <c r="OEW5" s="296"/>
      <c r="OEX5" s="296"/>
      <c r="OEY5" s="296"/>
      <c r="OEZ5" s="296"/>
      <c r="OFA5" s="296"/>
      <c r="OFB5" s="296"/>
      <c r="OFC5" s="296"/>
      <c r="OFD5" s="296"/>
      <c r="OFE5" s="296"/>
      <c r="OFF5" s="296"/>
      <c r="OFG5" s="296"/>
      <c r="OFH5" s="296"/>
      <c r="OFI5" s="296"/>
      <c r="OFJ5" s="296"/>
      <c r="OFK5" s="296"/>
      <c r="OFL5" s="296"/>
      <c r="OFM5" s="296"/>
      <c r="OFN5" s="296"/>
      <c r="OFO5" s="296"/>
      <c r="OFP5" s="296"/>
      <c r="OFQ5" s="296"/>
      <c r="OFR5" s="296"/>
      <c r="OFS5" s="296"/>
      <c r="OFT5" s="296"/>
      <c r="OFU5" s="296"/>
      <c r="OFV5" s="296"/>
      <c r="OFW5" s="296"/>
      <c r="OFX5" s="296"/>
      <c r="OFY5" s="296"/>
      <c r="OFZ5" s="296"/>
      <c r="OGA5" s="296"/>
      <c r="OGB5" s="296"/>
      <c r="OGC5" s="296"/>
      <c r="OGD5" s="296"/>
      <c r="OGE5" s="296"/>
      <c r="OGF5" s="296"/>
      <c r="OGG5" s="296"/>
      <c r="OGH5" s="296"/>
      <c r="OGI5" s="296"/>
      <c r="OGJ5" s="296"/>
      <c r="OGK5" s="296"/>
      <c r="OGL5" s="296"/>
      <c r="OGM5" s="296"/>
      <c r="OGN5" s="296"/>
      <c r="OGO5" s="296"/>
      <c r="OGP5" s="296"/>
      <c r="OGQ5" s="296"/>
      <c r="OGR5" s="296"/>
      <c r="OGS5" s="296"/>
      <c r="OGT5" s="296"/>
      <c r="OGU5" s="296"/>
      <c r="OGV5" s="296"/>
      <c r="OGW5" s="296"/>
      <c r="OGX5" s="296"/>
      <c r="OGY5" s="296"/>
      <c r="OGZ5" s="296"/>
      <c r="OHA5" s="296"/>
      <c r="OHB5" s="296"/>
      <c r="OHC5" s="296"/>
      <c r="OHD5" s="296"/>
      <c r="OHE5" s="296"/>
      <c r="OHF5" s="296"/>
      <c r="OHG5" s="296"/>
      <c r="OHH5" s="296"/>
      <c r="OHI5" s="296"/>
      <c r="OHJ5" s="296"/>
      <c r="OHK5" s="296"/>
      <c r="OHL5" s="296"/>
      <c r="OHM5" s="296"/>
      <c r="OHN5" s="296"/>
      <c r="OHO5" s="296"/>
      <c r="OHP5" s="296"/>
      <c r="OHQ5" s="296"/>
      <c r="OHR5" s="296"/>
      <c r="OHS5" s="296"/>
      <c r="OHT5" s="296"/>
      <c r="OHU5" s="296"/>
      <c r="OHV5" s="296"/>
      <c r="OHW5" s="296"/>
      <c r="OHX5" s="296"/>
      <c r="OHY5" s="296"/>
      <c r="OHZ5" s="296"/>
      <c r="OIA5" s="296"/>
      <c r="OIB5" s="296"/>
      <c r="OIC5" s="296"/>
      <c r="OID5" s="296"/>
      <c r="OIE5" s="296"/>
      <c r="OIF5" s="296"/>
      <c r="OIG5" s="296"/>
      <c r="OIH5" s="296"/>
      <c r="OII5" s="296"/>
      <c r="OIJ5" s="296"/>
      <c r="OIK5" s="296"/>
      <c r="OIL5" s="296"/>
      <c r="OIM5" s="296"/>
      <c r="OIN5" s="296"/>
      <c r="OIO5" s="296"/>
      <c r="OIP5" s="296"/>
      <c r="OIQ5" s="296"/>
      <c r="OIR5" s="296"/>
      <c r="OIS5" s="296"/>
      <c r="OIT5" s="296"/>
      <c r="OIU5" s="296"/>
      <c r="OIV5" s="296"/>
      <c r="OIW5" s="296"/>
      <c r="OIX5" s="296"/>
      <c r="OIY5" s="296"/>
      <c r="OIZ5" s="296"/>
      <c r="OJA5" s="296"/>
      <c r="OJB5" s="296"/>
      <c r="OJC5" s="296"/>
      <c r="OJD5" s="296"/>
      <c r="OJE5" s="296"/>
      <c r="OJF5" s="296"/>
      <c r="OJG5" s="296"/>
      <c r="OJH5" s="296"/>
      <c r="OJI5" s="296"/>
      <c r="OJJ5" s="296"/>
      <c r="OJK5" s="296"/>
      <c r="OJL5" s="296"/>
      <c r="OJM5" s="296"/>
      <c r="OJN5" s="296"/>
      <c r="OJO5" s="296"/>
      <c r="OJP5" s="296"/>
      <c r="OJQ5" s="296"/>
      <c r="OJR5" s="296"/>
      <c r="OJS5" s="296"/>
      <c r="OJT5" s="296"/>
      <c r="OJU5" s="296"/>
      <c r="OJV5" s="296"/>
      <c r="OJW5" s="296"/>
      <c r="OJX5" s="296"/>
      <c r="OJY5" s="296"/>
      <c r="OJZ5" s="296"/>
      <c r="OKA5" s="296"/>
      <c r="OKB5" s="296"/>
      <c r="OKC5" s="296"/>
      <c r="OKD5" s="296"/>
      <c r="OKE5" s="296"/>
      <c r="OKF5" s="296"/>
      <c r="OKG5" s="296"/>
      <c r="OKH5" s="296"/>
      <c r="OKI5" s="296"/>
      <c r="OKJ5" s="296"/>
      <c r="OKK5" s="296"/>
      <c r="OKL5" s="296"/>
      <c r="OKM5" s="296"/>
      <c r="OKN5" s="296"/>
      <c r="OKO5" s="296"/>
      <c r="OKP5" s="296"/>
      <c r="OKQ5" s="296"/>
      <c r="OKR5" s="296"/>
      <c r="OKS5" s="296"/>
      <c r="OKT5" s="296"/>
      <c r="OKU5" s="296"/>
      <c r="OKV5" s="296"/>
      <c r="OKW5" s="296"/>
      <c r="OKX5" s="296"/>
      <c r="OKY5" s="296"/>
      <c r="OKZ5" s="296"/>
      <c r="OLA5" s="296"/>
      <c r="OLB5" s="296"/>
      <c r="OLC5" s="296"/>
      <c r="OLD5" s="296"/>
      <c r="OLE5" s="296"/>
      <c r="OLF5" s="296"/>
      <c r="OLG5" s="296"/>
      <c r="OLH5" s="296"/>
      <c r="OLI5" s="296"/>
      <c r="OLJ5" s="296"/>
      <c r="OLK5" s="296"/>
      <c r="OLL5" s="296"/>
      <c r="OLM5" s="296"/>
      <c r="OLN5" s="296"/>
      <c r="OLO5" s="296"/>
      <c r="OLP5" s="296"/>
      <c r="OLQ5" s="296"/>
      <c r="OLR5" s="296"/>
      <c r="OLS5" s="296"/>
      <c r="OLT5" s="296"/>
      <c r="OLU5" s="296"/>
      <c r="OLV5" s="296"/>
      <c r="OLW5" s="296"/>
      <c r="OLX5" s="296"/>
      <c r="OLY5" s="296"/>
      <c r="OLZ5" s="296"/>
      <c r="OMA5" s="296"/>
      <c r="OMB5" s="296"/>
      <c r="OMC5" s="296"/>
      <c r="OMD5" s="296"/>
      <c r="OME5" s="296"/>
      <c r="OMF5" s="296"/>
      <c r="OMG5" s="296"/>
      <c r="OMH5" s="296"/>
      <c r="OMI5" s="296"/>
      <c r="OMJ5" s="296"/>
      <c r="OMK5" s="296"/>
      <c r="OML5" s="296"/>
      <c r="OMM5" s="296"/>
      <c r="OMN5" s="296"/>
      <c r="OMO5" s="296"/>
      <c r="OMP5" s="296"/>
      <c r="OMQ5" s="296"/>
      <c r="OMR5" s="296"/>
      <c r="OMS5" s="296"/>
      <c r="OMT5" s="296"/>
      <c r="OMU5" s="296"/>
      <c r="OMV5" s="296"/>
      <c r="OMW5" s="296"/>
      <c r="OMX5" s="296"/>
      <c r="OMY5" s="296"/>
      <c r="OMZ5" s="296"/>
      <c r="ONA5" s="296"/>
      <c r="ONB5" s="296"/>
      <c r="ONC5" s="296"/>
      <c r="OND5" s="296"/>
      <c r="ONE5" s="296"/>
      <c r="ONF5" s="296"/>
      <c r="ONG5" s="296"/>
      <c r="ONH5" s="296"/>
      <c r="ONI5" s="296"/>
      <c r="ONJ5" s="296"/>
      <c r="ONK5" s="296"/>
      <c r="ONL5" s="296"/>
      <c r="ONM5" s="296"/>
      <c r="ONN5" s="296"/>
      <c r="ONO5" s="296"/>
      <c r="ONP5" s="296"/>
      <c r="ONQ5" s="296"/>
      <c r="ONR5" s="296"/>
      <c r="ONS5" s="296"/>
      <c r="ONT5" s="296"/>
      <c r="ONU5" s="296"/>
      <c r="ONV5" s="296"/>
      <c r="ONW5" s="296"/>
      <c r="ONX5" s="296"/>
      <c r="ONY5" s="296"/>
      <c r="ONZ5" s="296"/>
      <c r="OOA5" s="296"/>
      <c r="OOB5" s="296"/>
      <c r="OOC5" s="296"/>
      <c r="OOD5" s="296"/>
      <c r="OOE5" s="296"/>
      <c r="OOF5" s="296"/>
      <c r="OOG5" s="296"/>
      <c r="OOH5" s="296"/>
      <c r="OOI5" s="296"/>
      <c r="OOJ5" s="296"/>
      <c r="OOK5" s="296"/>
      <c r="OOL5" s="296"/>
      <c r="OOM5" s="296"/>
      <c r="OON5" s="296"/>
      <c r="OOO5" s="296"/>
      <c r="OOP5" s="296"/>
      <c r="OOQ5" s="296"/>
      <c r="OOR5" s="296"/>
      <c r="OOS5" s="296"/>
      <c r="OOT5" s="296"/>
      <c r="OOU5" s="296"/>
      <c r="OOV5" s="296"/>
      <c r="OOW5" s="296"/>
      <c r="OOX5" s="296"/>
      <c r="OOY5" s="296"/>
      <c r="OOZ5" s="296"/>
      <c r="OPA5" s="296"/>
      <c r="OPB5" s="296"/>
      <c r="OPC5" s="296"/>
      <c r="OPD5" s="296"/>
      <c r="OPE5" s="296"/>
      <c r="OPF5" s="296"/>
      <c r="OPG5" s="296"/>
      <c r="OPH5" s="296"/>
      <c r="OPI5" s="296"/>
      <c r="OPJ5" s="296"/>
      <c r="OPK5" s="296"/>
      <c r="OPL5" s="296"/>
      <c r="OPM5" s="296"/>
      <c r="OPN5" s="296"/>
      <c r="OPO5" s="296"/>
      <c r="OPP5" s="296"/>
      <c r="OPQ5" s="296"/>
      <c r="OPR5" s="296"/>
      <c r="OPS5" s="296"/>
      <c r="OPT5" s="296"/>
      <c r="OPU5" s="296"/>
      <c r="OPV5" s="296"/>
      <c r="OPW5" s="296"/>
      <c r="OPX5" s="296"/>
      <c r="OPY5" s="296"/>
      <c r="OPZ5" s="296"/>
      <c r="OQA5" s="296"/>
      <c r="OQB5" s="296"/>
      <c r="OQC5" s="296"/>
      <c r="OQD5" s="296"/>
      <c r="OQE5" s="296"/>
      <c r="OQF5" s="296"/>
      <c r="OQG5" s="296"/>
      <c r="OQH5" s="296"/>
      <c r="OQI5" s="296"/>
      <c r="OQJ5" s="296"/>
      <c r="OQK5" s="296"/>
      <c r="OQL5" s="296"/>
      <c r="OQM5" s="296"/>
      <c r="OQN5" s="296"/>
      <c r="OQO5" s="296"/>
      <c r="OQP5" s="296"/>
      <c r="OQQ5" s="296"/>
      <c r="OQR5" s="296"/>
      <c r="OQS5" s="296"/>
      <c r="OQT5" s="296"/>
      <c r="OQU5" s="296"/>
      <c r="OQV5" s="296"/>
      <c r="OQW5" s="296"/>
      <c r="OQX5" s="296"/>
      <c r="OQY5" s="296"/>
      <c r="OQZ5" s="296"/>
      <c r="ORA5" s="296"/>
      <c r="ORB5" s="296"/>
      <c r="ORC5" s="296"/>
      <c r="ORD5" s="296"/>
      <c r="ORE5" s="296"/>
      <c r="ORF5" s="296"/>
      <c r="ORG5" s="296"/>
      <c r="ORH5" s="296"/>
      <c r="ORI5" s="296"/>
      <c r="ORJ5" s="296"/>
      <c r="ORK5" s="296"/>
      <c r="ORL5" s="296"/>
      <c r="ORM5" s="296"/>
      <c r="ORN5" s="296"/>
      <c r="ORO5" s="296"/>
      <c r="ORP5" s="296"/>
      <c r="ORQ5" s="296"/>
      <c r="ORR5" s="296"/>
      <c r="ORS5" s="296"/>
      <c r="ORT5" s="296"/>
      <c r="ORU5" s="296"/>
      <c r="ORV5" s="296"/>
      <c r="ORW5" s="296"/>
      <c r="ORX5" s="296"/>
      <c r="ORY5" s="296"/>
      <c r="ORZ5" s="296"/>
      <c r="OSA5" s="296"/>
      <c r="OSB5" s="296"/>
      <c r="OSC5" s="296"/>
      <c r="OSD5" s="296"/>
      <c r="OSE5" s="296"/>
      <c r="OSF5" s="296"/>
      <c r="OSG5" s="296"/>
      <c r="OSH5" s="296"/>
      <c r="OSI5" s="296"/>
      <c r="OSJ5" s="296"/>
      <c r="OSK5" s="296"/>
      <c r="OSL5" s="296"/>
      <c r="OSM5" s="296"/>
      <c r="OSN5" s="296"/>
      <c r="OSO5" s="296"/>
      <c r="OSP5" s="296"/>
      <c r="OSQ5" s="296"/>
      <c r="OSR5" s="296"/>
      <c r="OSS5" s="296"/>
      <c r="OST5" s="296"/>
      <c r="OSU5" s="296"/>
      <c r="OSV5" s="296"/>
      <c r="OSW5" s="296"/>
      <c r="OSX5" s="296"/>
      <c r="OSY5" s="296"/>
      <c r="OSZ5" s="296"/>
      <c r="OTA5" s="296"/>
      <c r="OTB5" s="296"/>
      <c r="OTC5" s="296"/>
      <c r="OTD5" s="296"/>
      <c r="OTE5" s="296"/>
      <c r="OTF5" s="296"/>
      <c r="OTG5" s="296"/>
      <c r="OTH5" s="296"/>
      <c r="OTI5" s="296"/>
      <c r="OTJ5" s="296"/>
      <c r="OTK5" s="296"/>
      <c r="OTL5" s="296"/>
      <c r="OTM5" s="296"/>
      <c r="OTN5" s="296"/>
      <c r="OTO5" s="296"/>
      <c r="OTP5" s="296"/>
      <c r="OTQ5" s="296"/>
      <c r="OTR5" s="296"/>
      <c r="OTS5" s="296"/>
      <c r="OTT5" s="296"/>
      <c r="OTU5" s="296"/>
      <c r="OTV5" s="296"/>
      <c r="OTW5" s="296"/>
      <c r="OTX5" s="296"/>
      <c r="OTY5" s="296"/>
      <c r="OTZ5" s="296"/>
      <c r="OUA5" s="296"/>
      <c r="OUB5" s="296"/>
      <c r="OUC5" s="296"/>
      <c r="OUD5" s="296"/>
      <c r="OUE5" s="296"/>
      <c r="OUF5" s="296"/>
      <c r="OUG5" s="296"/>
      <c r="OUH5" s="296"/>
      <c r="OUI5" s="296"/>
      <c r="OUJ5" s="296"/>
      <c r="OUK5" s="296"/>
      <c r="OUL5" s="296"/>
      <c r="OUM5" s="296"/>
      <c r="OUN5" s="296"/>
      <c r="OUO5" s="296"/>
      <c r="OUP5" s="296"/>
      <c r="OUQ5" s="296"/>
      <c r="OUR5" s="296"/>
      <c r="OUS5" s="296"/>
      <c r="OUT5" s="296"/>
      <c r="OUU5" s="296"/>
      <c r="OUV5" s="296"/>
      <c r="OUW5" s="296"/>
      <c r="OUX5" s="296"/>
      <c r="OUY5" s="296"/>
      <c r="OUZ5" s="296"/>
      <c r="OVA5" s="296"/>
      <c r="OVB5" s="296"/>
      <c r="OVC5" s="296"/>
      <c r="OVD5" s="296"/>
      <c r="OVE5" s="296"/>
      <c r="OVF5" s="296"/>
      <c r="OVG5" s="296"/>
      <c r="OVH5" s="296"/>
      <c r="OVI5" s="296"/>
      <c r="OVJ5" s="296"/>
      <c r="OVK5" s="296"/>
      <c r="OVL5" s="296"/>
      <c r="OVM5" s="296"/>
      <c r="OVN5" s="296"/>
      <c r="OVO5" s="296"/>
      <c r="OVP5" s="296"/>
      <c r="OVQ5" s="296"/>
      <c r="OVR5" s="296"/>
      <c r="OVS5" s="296"/>
      <c r="OVT5" s="296"/>
      <c r="OVU5" s="296"/>
      <c r="OVV5" s="296"/>
      <c r="OVW5" s="296"/>
      <c r="OVX5" s="296"/>
      <c r="OVY5" s="296"/>
      <c r="OVZ5" s="296"/>
      <c r="OWA5" s="296"/>
      <c r="OWB5" s="296"/>
      <c r="OWC5" s="296"/>
      <c r="OWD5" s="296"/>
      <c r="OWE5" s="296"/>
      <c r="OWF5" s="296"/>
      <c r="OWG5" s="296"/>
      <c r="OWH5" s="296"/>
      <c r="OWI5" s="296"/>
      <c r="OWJ5" s="296"/>
      <c r="OWK5" s="296"/>
      <c r="OWL5" s="296"/>
      <c r="OWM5" s="296"/>
      <c r="OWN5" s="296"/>
      <c r="OWO5" s="296"/>
      <c r="OWP5" s="296"/>
      <c r="OWQ5" s="296"/>
      <c r="OWR5" s="296"/>
      <c r="OWS5" s="296"/>
      <c r="OWT5" s="296"/>
      <c r="OWU5" s="296"/>
      <c r="OWV5" s="296"/>
      <c r="OWW5" s="296"/>
      <c r="OWX5" s="296"/>
      <c r="OWY5" s="296"/>
      <c r="OWZ5" s="296"/>
      <c r="OXA5" s="296"/>
      <c r="OXB5" s="296"/>
      <c r="OXC5" s="296"/>
      <c r="OXD5" s="296"/>
      <c r="OXE5" s="296"/>
      <c r="OXF5" s="296"/>
      <c r="OXG5" s="296"/>
      <c r="OXH5" s="296"/>
      <c r="OXI5" s="296"/>
      <c r="OXJ5" s="296"/>
      <c r="OXK5" s="296"/>
      <c r="OXL5" s="296"/>
      <c r="OXM5" s="296"/>
      <c r="OXN5" s="296"/>
      <c r="OXO5" s="296"/>
      <c r="OXP5" s="296"/>
      <c r="OXQ5" s="296"/>
      <c r="OXR5" s="296"/>
      <c r="OXS5" s="296"/>
      <c r="OXT5" s="296"/>
      <c r="OXU5" s="296"/>
      <c r="OXV5" s="296"/>
      <c r="OXW5" s="296"/>
      <c r="OXX5" s="296"/>
      <c r="OXY5" s="296"/>
      <c r="OXZ5" s="296"/>
      <c r="OYA5" s="296"/>
      <c r="OYB5" s="296"/>
      <c r="OYC5" s="296"/>
      <c r="OYD5" s="296"/>
      <c r="OYE5" s="296"/>
      <c r="OYF5" s="296"/>
      <c r="OYG5" s="296"/>
      <c r="OYH5" s="296"/>
      <c r="OYI5" s="296"/>
      <c r="OYJ5" s="296"/>
      <c r="OYK5" s="296"/>
      <c r="OYL5" s="296"/>
      <c r="OYM5" s="296"/>
      <c r="OYN5" s="296"/>
      <c r="OYO5" s="296"/>
      <c r="OYP5" s="296"/>
      <c r="OYQ5" s="296"/>
      <c r="OYR5" s="296"/>
      <c r="OYS5" s="296"/>
      <c r="OYT5" s="296"/>
      <c r="OYU5" s="296"/>
      <c r="OYV5" s="296"/>
      <c r="OYW5" s="296"/>
      <c r="OYX5" s="296"/>
      <c r="OYY5" s="296"/>
      <c r="OYZ5" s="296"/>
      <c r="OZA5" s="296"/>
      <c r="OZB5" s="296"/>
      <c r="OZC5" s="296"/>
      <c r="OZD5" s="296"/>
      <c r="OZE5" s="296"/>
      <c r="OZF5" s="296"/>
      <c r="OZG5" s="296"/>
      <c r="OZH5" s="296"/>
      <c r="OZI5" s="296"/>
      <c r="OZJ5" s="296"/>
      <c r="OZK5" s="296"/>
      <c r="OZL5" s="296"/>
      <c r="OZM5" s="296"/>
      <c r="OZN5" s="296"/>
      <c r="OZO5" s="296"/>
      <c r="OZP5" s="296"/>
      <c r="OZQ5" s="296"/>
      <c r="OZR5" s="296"/>
      <c r="OZS5" s="296"/>
      <c r="OZT5" s="296"/>
      <c r="OZU5" s="296"/>
      <c r="OZV5" s="296"/>
      <c r="OZW5" s="296"/>
      <c r="OZX5" s="296"/>
      <c r="OZY5" s="296"/>
      <c r="OZZ5" s="296"/>
      <c r="PAA5" s="296"/>
      <c r="PAB5" s="296"/>
      <c r="PAC5" s="296"/>
      <c r="PAD5" s="296"/>
      <c r="PAE5" s="296"/>
      <c r="PAF5" s="296"/>
      <c r="PAG5" s="296"/>
      <c r="PAH5" s="296"/>
      <c r="PAI5" s="296"/>
      <c r="PAJ5" s="296"/>
      <c r="PAK5" s="296"/>
      <c r="PAL5" s="296"/>
      <c r="PAM5" s="296"/>
      <c r="PAN5" s="296"/>
      <c r="PAO5" s="296"/>
      <c r="PAP5" s="296"/>
      <c r="PAQ5" s="296"/>
      <c r="PAR5" s="296"/>
      <c r="PAS5" s="296"/>
      <c r="PAT5" s="296"/>
      <c r="PAU5" s="296"/>
      <c r="PAV5" s="296"/>
      <c r="PAW5" s="296"/>
      <c r="PAX5" s="296"/>
      <c r="PAY5" s="296"/>
      <c r="PAZ5" s="296"/>
      <c r="PBA5" s="296"/>
      <c r="PBB5" s="296"/>
      <c r="PBC5" s="296"/>
      <c r="PBD5" s="296"/>
      <c r="PBE5" s="296"/>
      <c r="PBF5" s="296"/>
      <c r="PBG5" s="296"/>
      <c r="PBH5" s="296"/>
      <c r="PBI5" s="296"/>
      <c r="PBJ5" s="296"/>
      <c r="PBK5" s="296"/>
      <c r="PBL5" s="296"/>
      <c r="PBM5" s="296"/>
      <c r="PBN5" s="296"/>
      <c r="PBO5" s="296"/>
      <c r="PBP5" s="296"/>
      <c r="PBQ5" s="296"/>
      <c r="PBR5" s="296"/>
      <c r="PBS5" s="296"/>
      <c r="PBT5" s="296"/>
      <c r="PBU5" s="296"/>
      <c r="PBV5" s="296"/>
      <c r="PBW5" s="296"/>
      <c r="PBX5" s="296"/>
      <c r="PBY5" s="296"/>
      <c r="PBZ5" s="296"/>
      <c r="PCA5" s="296"/>
      <c r="PCB5" s="296"/>
      <c r="PCC5" s="296"/>
      <c r="PCD5" s="296"/>
      <c r="PCE5" s="296"/>
      <c r="PCF5" s="296"/>
      <c r="PCG5" s="296"/>
      <c r="PCH5" s="296"/>
      <c r="PCI5" s="296"/>
      <c r="PCJ5" s="296"/>
      <c r="PCK5" s="296"/>
      <c r="PCL5" s="296"/>
      <c r="PCM5" s="296"/>
      <c r="PCN5" s="296"/>
      <c r="PCO5" s="296"/>
      <c r="PCP5" s="296"/>
      <c r="PCQ5" s="296"/>
      <c r="PCR5" s="296"/>
      <c r="PCS5" s="296"/>
      <c r="PCT5" s="296"/>
      <c r="PCU5" s="296"/>
      <c r="PCV5" s="296"/>
      <c r="PCW5" s="296"/>
      <c r="PCX5" s="296"/>
      <c r="PCY5" s="296"/>
      <c r="PCZ5" s="296"/>
      <c r="PDA5" s="296"/>
      <c r="PDB5" s="296"/>
      <c r="PDC5" s="296"/>
      <c r="PDD5" s="296"/>
      <c r="PDE5" s="296"/>
      <c r="PDF5" s="296"/>
      <c r="PDG5" s="296"/>
      <c r="PDH5" s="296"/>
      <c r="PDI5" s="296"/>
      <c r="PDJ5" s="296"/>
      <c r="PDK5" s="296"/>
      <c r="PDL5" s="296"/>
      <c r="PDM5" s="296"/>
      <c r="PDN5" s="296"/>
      <c r="PDO5" s="296"/>
      <c r="PDP5" s="296"/>
      <c r="PDQ5" s="296"/>
      <c r="PDR5" s="296"/>
      <c r="PDS5" s="296"/>
      <c r="PDT5" s="296"/>
      <c r="PDU5" s="296"/>
      <c r="PDV5" s="296"/>
      <c r="PDW5" s="296"/>
      <c r="PDX5" s="296"/>
      <c r="PDY5" s="296"/>
      <c r="PDZ5" s="296"/>
      <c r="PEA5" s="296"/>
      <c r="PEB5" s="296"/>
      <c r="PEC5" s="296"/>
      <c r="PED5" s="296"/>
      <c r="PEE5" s="296"/>
      <c r="PEF5" s="296"/>
      <c r="PEG5" s="296"/>
      <c r="PEH5" s="296"/>
      <c r="PEI5" s="296"/>
      <c r="PEJ5" s="296"/>
      <c r="PEK5" s="296"/>
      <c r="PEL5" s="296"/>
      <c r="PEM5" s="296"/>
      <c r="PEN5" s="296"/>
      <c r="PEO5" s="296"/>
      <c r="PEP5" s="296"/>
      <c r="PEQ5" s="296"/>
      <c r="PER5" s="296"/>
      <c r="PES5" s="296"/>
      <c r="PET5" s="296"/>
      <c r="PEU5" s="296"/>
      <c r="PEV5" s="296"/>
      <c r="PEW5" s="296"/>
      <c r="PEX5" s="296"/>
      <c r="PEY5" s="296"/>
      <c r="PEZ5" s="296"/>
      <c r="PFA5" s="296"/>
      <c r="PFB5" s="296"/>
      <c r="PFC5" s="296"/>
      <c r="PFD5" s="296"/>
      <c r="PFE5" s="296"/>
      <c r="PFF5" s="296"/>
      <c r="PFG5" s="296"/>
      <c r="PFH5" s="296"/>
      <c r="PFI5" s="296"/>
      <c r="PFJ5" s="296"/>
      <c r="PFK5" s="296"/>
      <c r="PFL5" s="296"/>
      <c r="PFM5" s="296"/>
      <c r="PFN5" s="296"/>
      <c r="PFO5" s="296"/>
      <c r="PFP5" s="296"/>
      <c r="PFQ5" s="296"/>
      <c r="PFR5" s="296"/>
      <c r="PFS5" s="296"/>
      <c r="PFT5" s="296"/>
      <c r="PFU5" s="296"/>
      <c r="PFV5" s="296"/>
      <c r="PFW5" s="296"/>
      <c r="PFX5" s="296"/>
      <c r="PFY5" s="296"/>
      <c r="PFZ5" s="296"/>
      <c r="PGA5" s="296"/>
      <c r="PGB5" s="296"/>
      <c r="PGC5" s="296"/>
      <c r="PGD5" s="296"/>
      <c r="PGE5" s="296"/>
      <c r="PGF5" s="296"/>
      <c r="PGG5" s="296"/>
      <c r="PGH5" s="296"/>
      <c r="PGI5" s="296"/>
      <c r="PGJ5" s="296"/>
      <c r="PGK5" s="296"/>
      <c r="PGL5" s="296"/>
      <c r="PGM5" s="296"/>
      <c r="PGN5" s="296"/>
      <c r="PGO5" s="296"/>
      <c r="PGP5" s="296"/>
      <c r="PGQ5" s="296"/>
      <c r="PGR5" s="296"/>
      <c r="PGS5" s="296"/>
      <c r="PGT5" s="296"/>
      <c r="PGU5" s="296"/>
      <c r="PGV5" s="296"/>
      <c r="PGW5" s="296"/>
      <c r="PGX5" s="296"/>
      <c r="PGY5" s="296"/>
      <c r="PGZ5" s="296"/>
      <c r="PHA5" s="296"/>
      <c r="PHB5" s="296"/>
      <c r="PHC5" s="296"/>
      <c r="PHD5" s="296"/>
      <c r="PHE5" s="296"/>
      <c r="PHF5" s="296"/>
      <c r="PHG5" s="296"/>
      <c r="PHH5" s="296"/>
      <c r="PHI5" s="296"/>
      <c r="PHJ5" s="296"/>
      <c r="PHK5" s="296"/>
      <c r="PHL5" s="296"/>
      <c r="PHM5" s="296"/>
      <c r="PHN5" s="296"/>
      <c r="PHO5" s="296"/>
      <c r="PHP5" s="296"/>
      <c r="PHQ5" s="296"/>
      <c r="PHR5" s="296"/>
      <c r="PHS5" s="296"/>
      <c r="PHT5" s="296"/>
      <c r="PHU5" s="296"/>
      <c r="PHV5" s="296"/>
      <c r="PHW5" s="296"/>
      <c r="PHX5" s="296"/>
      <c r="PHY5" s="296"/>
      <c r="PHZ5" s="296"/>
      <c r="PIA5" s="296"/>
      <c r="PIB5" s="296"/>
      <c r="PIC5" s="296"/>
      <c r="PID5" s="296"/>
      <c r="PIE5" s="296"/>
      <c r="PIF5" s="296"/>
      <c r="PIG5" s="296"/>
      <c r="PIH5" s="296"/>
      <c r="PII5" s="296"/>
      <c r="PIJ5" s="296"/>
      <c r="PIK5" s="296"/>
      <c r="PIL5" s="296"/>
      <c r="PIM5" s="296"/>
      <c r="PIN5" s="296"/>
      <c r="PIO5" s="296"/>
      <c r="PIP5" s="296"/>
      <c r="PIQ5" s="296"/>
      <c r="PIR5" s="296"/>
      <c r="PIS5" s="296"/>
      <c r="PIT5" s="296"/>
      <c r="PIU5" s="296"/>
      <c r="PIV5" s="296"/>
      <c r="PIW5" s="296"/>
      <c r="PIX5" s="296"/>
      <c r="PIY5" s="296"/>
      <c r="PIZ5" s="296"/>
      <c r="PJA5" s="296"/>
      <c r="PJB5" s="296"/>
      <c r="PJC5" s="296"/>
      <c r="PJD5" s="296"/>
      <c r="PJE5" s="296"/>
      <c r="PJF5" s="296"/>
      <c r="PJG5" s="296"/>
      <c r="PJH5" s="296"/>
      <c r="PJI5" s="296"/>
      <c r="PJJ5" s="296"/>
      <c r="PJK5" s="296"/>
      <c r="PJL5" s="296"/>
      <c r="PJM5" s="296"/>
      <c r="PJN5" s="296"/>
      <c r="PJO5" s="296"/>
      <c r="PJP5" s="296"/>
      <c r="PJQ5" s="296"/>
      <c r="PJR5" s="296"/>
      <c r="PJS5" s="296"/>
      <c r="PJT5" s="296"/>
      <c r="PJU5" s="296"/>
      <c r="PJV5" s="296"/>
      <c r="PJW5" s="296"/>
      <c r="PJX5" s="296"/>
      <c r="PJY5" s="296"/>
      <c r="PJZ5" s="296"/>
      <c r="PKA5" s="296"/>
      <c r="PKB5" s="296"/>
      <c r="PKC5" s="296"/>
      <c r="PKD5" s="296"/>
      <c r="PKE5" s="296"/>
      <c r="PKF5" s="296"/>
      <c r="PKG5" s="296"/>
      <c r="PKH5" s="296"/>
      <c r="PKI5" s="296"/>
      <c r="PKJ5" s="296"/>
      <c r="PKK5" s="296"/>
      <c r="PKL5" s="296"/>
      <c r="PKM5" s="296"/>
      <c r="PKN5" s="296"/>
      <c r="PKO5" s="296"/>
      <c r="PKP5" s="296"/>
      <c r="PKQ5" s="296"/>
      <c r="PKR5" s="296"/>
      <c r="PKS5" s="296"/>
      <c r="PKT5" s="296"/>
      <c r="PKU5" s="296"/>
      <c r="PKV5" s="296"/>
      <c r="PKW5" s="296"/>
      <c r="PKX5" s="296"/>
      <c r="PKY5" s="296"/>
      <c r="PKZ5" s="296"/>
      <c r="PLA5" s="296"/>
      <c r="PLB5" s="296"/>
      <c r="PLC5" s="296"/>
      <c r="PLD5" s="296"/>
      <c r="PLE5" s="296"/>
      <c r="PLF5" s="296"/>
      <c r="PLG5" s="296"/>
      <c r="PLH5" s="296"/>
      <c r="PLI5" s="296"/>
      <c r="PLJ5" s="296"/>
      <c r="PLK5" s="296"/>
      <c r="PLL5" s="296"/>
      <c r="PLM5" s="296"/>
      <c r="PLN5" s="296"/>
      <c r="PLO5" s="296"/>
      <c r="PLP5" s="296"/>
      <c r="PLQ5" s="296"/>
      <c r="PLR5" s="296"/>
      <c r="PLS5" s="296"/>
      <c r="PLT5" s="296"/>
      <c r="PLU5" s="296"/>
      <c r="PLV5" s="296"/>
      <c r="PLW5" s="296"/>
      <c r="PLX5" s="296"/>
      <c r="PLY5" s="296"/>
      <c r="PLZ5" s="296"/>
      <c r="PMA5" s="296"/>
      <c r="PMB5" s="296"/>
      <c r="PMC5" s="296"/>
      <c r="PMD5" s="296"/>
      <c r="PME5" s="296"/>
      <c r="PMF5" s="296"/>
      <c r="PMG5" s="296"/>
      <c r="PMH5" s="296"/>
      <c r="PMI5" s="296"/>
      <c r="PMJ5" s="296"/>
      <c r="PMK5" s="296"/>
      <c r="PML5" s="296"/>
      <c r="PMM5" s="296"/>
      <c r="PMN5" s="296"/>
      <c r="PMO5" s="296"/>
      <c r="PMP5" s="296"/>
      <c r="PMQ5" s="296"/>
      <c r="PMR5" s="296"/>
      <c r="PMS5" s="296"/>
      <c r="PMT5" s="296"/>
      <c r="PMU5" s="296"/>
      <c r="PMV5" s="296"/>
      <c r="PMW5" s="296"/>
      <c r="PMX5" s="296"/>
      <c r="PMY5" s="296"/>
      <c r="PMZ5" s="296"/>
      <c r="PNA5" s="296"/>
      <c r="PNB5" s="296"/>
      <c r="PNC5" s="296"/>
      <c r="PND5" s="296"/>
      <c r="PNE5" s="296"/>
      <c r="PNF5" s="296"/>
      <c r="PNG5" s="296"/>
      <c r="PNH5" s="296"/>
      <c r="PNI5" s="296"/>
      <c r="PNJ5" s="296"/>
      <c r="PNK5" s="296"/>
      <c r="PNL5" s="296"/>
      <c r="PNM5" s="296"/>
      <c r="PNN5" s="296"/>
      <c r="PNO5" s="296"/>
      <c r="PNP5" s="296"/>
      <c r="PNQ5" s="296"/>
      <c r="PNR5" s="296"/>
      <c r="PNS5" s="296"/>
      <c r="PNT5" s="296"/>
      <c r="PNU5" s="296"/>
      <c r="PNV5" s="296"/>
      <c r="PNW5" s="296"/>
      <c r="PNX5" s="296"/>
      <c r="PNY5" s="296"/>
      <c r="PNZ5" s="296"/>
      <c r="POA5" s="296"/>
      <c r="POB5" s="296"/>
      <c r="POC5" s="296"/>
      <c r="POD5" s="296"/>
      <c r="POE5" s="296"/>
      <c r="POF5" s="296"/>
      <c r="POG5" s="296"/>
      <c r="POH5" s="296"/>
      <c r="POI5" s="296"/>
      <c r="POJ5" s="296"/>
      <c r="POK5" s="296"/>
      <c r="POL5" s="296"/>
      <c r="POM5" s="296"/>
      <c r="PON5" s="296"/>
      <c r="POO5" s="296"/>
      <c r="POP5" s="296"/>
      <c r="POQ5" s="296"/>
      <c r="POR5" s="296"/>
      <c r="POS5" s="296"/>
      <c r="POT5" s="296"/>
      <c r="POU5" s="296"/>
      <c r="POV5" s="296"/>
      <c r="POW5" s="296"/>
      <c r="POX5" s="296"/>
      <c r="POY5" s="296"/>
      <c r="POZ5" s="296"/>
      <c r="PPA5" s="296"/>
      <c r="PPB5" s="296"/>
      <c r="PPC5" s="296"/>
      <c r="PPD5" s="296"/>
      <c r="PPE5" s="296"/>
      <c r="PPF5" s="296"/>
      <c r="PPG5" s="296"/>
      <c r="PPH5" s="296"/>
      <c r="PPI5" s="296"/>
      <c r="PPJ5" s="296"/>
      <c r="PPK5" s="296"/>
      <c r="PPL5" s="296"/>
      <c r="PPM5" s="296"/>
      <c r="PPN5" s="296"/>
      <c r="PPO5" s="296"/>
      <c r="PPP5" s="296"/>
      <c r="PPQ5" s="296"/>
      <c r="PPR5" s="296"/>
      <c r="PPS5" s="296"/>
      <c r="PPT5" s="296"/>
      <c r="PPU5" s="296"/>
      <c r="PPV5" s="296"/>
      <c r="PPW5" s="296"/>
      <c r="PPX5" s="296"/>
      <c r="PPY5" s="296"/>
      <c r="PPZ5" s="296"/>
      <c r="PQA5" s="296"/>
      <c r="PQB5" s="296"/>
      <c r="PQC5" s="296"/>
      <c r="PQD5" s="296"/>
      <c r="PQE5" s="296"/>
      <c r="PQF5" s="296"/>
      <c r="PQG5" s="296"/>
      <c r="PQH5" s="296"/>
      <c r="PQI5" s="296"/>
      <c r="PQJ5" s="296"/>
      <c r="PQK5" s="296"/>
      <c r="PQL5" s="296"/>
      <c r="PQM5" s="296"/>
      <c r="PQN5" s="296"/>
      <c r="PQO5" s="296"/>
      <c r="PQP5" s="296"/>
      <c r="PQQ5" s="296"/>
      <c r="PQR5" s="296"/>
      <c r="PQS5" s="296"/>
      <c r="PQT5" s="296"/>
      <c r="PQU5" s="296"/>
      <c r="PQV5" s="296"/>
      <c r="PQW5" s="296"/>
      <c r="PQX5" s="296"/>
      <c r="PQY5" s="296"/>
      <c r="PQZ5" s="296"/>
      <c r="PRA5" s="296"/>
      <c r="PRB5" s="296"/>
      <c r="PRC5" s="296"/>
      <c r="PRD5" s="296"/>
      <c r="PRE5" s="296"/>
      <c r="PRF5" s="296"/>
      <c r="PRG5" s="296"/>
      <c r="PRH5" s="296"/>
      <c r="PRI5" s="296"/>
      <c r="PRJ5" s="296"/>
      <c r="PRK5" s="296"/>
      <c r="PRL5" s="296"/>
      <c r="PRM5" s="296"/>
      <c r="PRN5" s="296"/>
      <c r="PRO5" s="296"/>
      <c r="PRP5" s="296"/>
      <c r="PRQ5" s="296"/>
      <c r="PRR5" s="296"/>
      <c r="PRS5" s="296"/>
      <c r="PRT5" s="296"/>
      <c r="PRU5" s="296"/>
      <c r="PRV5" s="296"/>
      <c r="PRW5" s="296"/>
      <c r="PRX5" s="296"/>
      <c r="PRY5" s="296"/>
      <c r="PRZ5" s="296"/>
      <c r="PSA5" s="296"/>
      <c r="PSB5" s="296"/>
      <c r="PSC5" s="296"/>
      <c r="PSD5" s="296"/>
      <c r="PSE5" s="296"/>
      <c r="PSF5" s="296"/>
      <c r="PSG5" s="296"/>
      <c r="PSH5" s="296"/>
      <c r="PSI5" s="296"/>
      <c r="PSJ5" s="296"/>
      <c r="PSK5" s="296"/>
      <c r="PSL5" s="296"/>
      <c r="PSM5" s="296"/>
      <c r="PSN5" s="296"/>
      <c r="PSO5" s="296"/>
      <c r="PSP5" s="296"/>
      <c r="PSQ5" s="296"/>
      <c r="PSR5" s="296"/>
      <c r="PSS5" s="296"/>
      <c r="PST5" s="296"/>
      <c r="PSU5" s="296"/>
      <c r="PSV5" s="296"/>
      <c r="PSW5" s="296"/>
      <c r="PSX5" s="296"/>
      <c r="PSY5" s="296"/>
      <c r="PSZ5" s="296"/>
      <c r="PTA5" s="296"/>
      <c r="PTB5" s="296"/>
      <c r="PTC5" s="296"/>
      <c r="PTD5" s="296"/>
      <c r="PTE5" s="296"/>
      <c r="PTF5" s="296"/>
      <c r="PTG5" s="296"/>
      <c r="PTH5" s="296"/>
      <c r="PTI5" s="296"/>
      <c r="PTJ5" s="296"/>
      <c r="PTK5" s="296"/>
      <c r="PTL5" s="296"/>
      <c r="PTM5" s="296"/>
      <c r="PTN5" s="296"/>
      <c r="PTO5" s="296"/>
      <c r="PTP5" s="296"/>
      <c r="PTQ5" s="296"/>
      <c r="PTR5" s="296"/>
      <c r="PTS5" s="296"/>
      <c r="PTT5" s="296"/>
      <c r="PTU5" s="296"/>
      <c r="PTV5" s="296"/>
      <c r="PTW5" s="296"/>
      <c r="PTX5" s="296"/>
      <c r="PTY5" s="296"/>
      <c r="PTZ5" s="296"/>
      <c r="PUA5" s="296"/>
      <c r="PUB5" s="296"/>
      <c r="PUC5" s="296"/>
      <c r="PUD5" s="296"/>
      <c r="PUE5" s="296"/>
      <c r="PUF5" s="296"/>
      <c r="PUG5" s="296"/>
      <c r="PUH5" s="296"/>
      <c r="PUI5" s="296"/>
      <c r="PUJ5" s="296"/>
      <c r="PUK5" s="296"/>
      <c r="PUL5" s="296"/>
      <c r="PUM5" s="296"/>
      <c r="PUN5" s="296"/>
      <c r="PUO5" s="296"/>
      <c r="PUP5" s="296"/>
      <c r="PUQ5" s="296"/>
      <c r="PUR5" s="296"/>
      <c r="PUS5" s="296"/>
      <c r="PUT5" s="296"/>
      <c r="PUU5" s="296"/>
      <c r="PUV5" s="296"/>
      <c r="PUW5" s="296"/>
      <c r="PUX5" s="296"/>
      <c r="PUY5" s="296"/>
      <c r="PUZ5" s="296"/>
      <c r="PVA5" s="296"/>
      <c r="PVB5" s="296"/>
      <c r="PVC5" s="296"/>
      <c r="PVD5" s="296"/>
      <c r="PVE5" s="296"/>
      <c r="PVF5" s="296"/>
      <c r="PVG5" s="296"/>
      <c r="PVH5" s="296"/>
      <c r="PVI5" s="296"/>
      <c r="PVJ5" s="296"/>
      <c r="PVK5" s="296"/>
      <c r="PVL5" s="296"/>
      <c r="PVM5" s="296"/>
      <c r="PVN5" s="296"/>
      <c r="PVO5" s="296"/>
      <c r="PVP5" s="296"/>
      <c r="PVQ5" s="296"/>
      <c r="PVR5" s="296"/>
      <c r="PVS5" s="296"/>
      <c r="PVT5" s="296"/>
      <c r="PVU5" s="296"/>
      <c r="PVV5" s="296"/>
      <c r="PVW5" s="296"/>
      <c r="PVX5" s="296"/>
      <c r="PVY5" s="296"/>
      <c r="PVZ5" s="296"/>
      <c r="PWA5" s="296"/>
      <c r="PWB5" s="296"/>
      <c r="PWC5" s="296"/>
      <c r="PWD5" s="296"/>
      <c r="PWE5" s="296"/>
      <c r="PWF5" s="296"/>
      <c r="PWG5" s="296"/>
      <c r="PWH5" s="296"/>
      <c r="PWI5" s="296"/>
      <c r="PWJ5" s="296"/>
      <c r="PWK5" s="296"/>
      <c r="PWL5" s="296"/>
      <c r="PWM5" s="296"/>
      <c r="PWN5" s="296"/>
      <c r="PWO5" s="296"/>
      <c r="PWP5" s="296"/>
      <c r="PWQ5" s="296"/>
      <c r="PWR5" s="296"/>
      <c r="PWS5" s="296"/>
      <c r="PWT5" s="296"/>
      <c r="PWU5" s="296"/>
      <c r="PWV5" s="296"/>
      <c r="PWW5" s="296"/>
      <c r="PWX5" s="296"/>
      <c r="PWY5" s="296"/>
      <c r="PWZ5" s="296"/>
      <c r="PXA5" s="296"/>
      <c r="PXB5" s="296"/>
      <c r="PXC5" s="296"/>
      <c r="PXD5" s="296"/>
      <c r="PXE5" s="296"/>
      <c r="PXF5" s="296"/>
      <c r="PXG5" s="296"/>
      <c r="PXH5" s="296"/>
      <c r="PXI5" s="296"/>
      <c r="PXJ5" s="296"/>
      <c r="PXK5" s="296"/>
      <c r="PXL5" s="296"/>
      <c r="PXM5" s="296"/>
      <c r="PXN5" s="296"/>
      <c r="PXO5" s="296"/>
      <c r="PXP5" s="296"/>
      <c r="PXQ5" s="296"/>
      <c r="PXR5" s="296"/>
      <c r="PXS5" s="296"/>
      <c r="PXT5" s="296"/>
      <c r="PXU5" s="296"/>
      <c r="PXV5" s="296"/>
      <c r="PXW5" s="296"/>
      <c r="PXX5" s="296"/>
      <c r="PXY5" s="296"/>
      <c r="PXZ5" s="296"/>
      <c r="PYA5" s="296"/>
      <c r="PYB5" s="296"/>
      <c r="PYC5" s="296"/>
      <c r="PYD5" s="296"/>
      <c r="PYE5" s="296"/>
      <c r="PYF5" s="296"/>
      <c r="PYG5" s="296"/>
      <c r="PYH5" s="296"/>
      <c r="PYI5" s="296"/>
      <c r="PYJ5" s="296"/>
      <c r="PYK5" s="296"/>
      <c r="PYL5" s="296"/>
      <c r="PYM5" s="296"/>
      <c r="PYN5" s="296"/>
      <c r="PYO5" s="296"/>
      <c r="PYP5" s="296"/>
      <c r="PYQ5" s="296"/>
      <c r="PYR5" s="296"/>
      <c r="PYS5" s="296"/>
      <c r="PYT5" s="296"/>
      <c r="PYU5" s="296"/>
      <c r="PYV5" s="296"/>
      <c r="PYW5" s="296"/>
      <c r="PYX5" s="296"/>
      <c r="PYY5" s="296"/>
      <c r="PYZ5" s="296"/>
      <c r="PZA5" s="296"/>
      <c r="PZB5" s="296"/>
      <c r="PZC5" s="296"/>
      <c r="PZD5" s="296"/>
      <c r="PZE5" s="296"/>
      <c r="PZF5" s="296"/>
      <c r="PZG5" s="296"/>
      <c r="PZH5" s="296"/>
      <c r="PZI5" s="296"/>
      <c r="PZJ5" s="296"/>
      <c r="PZK5" s="296"/>
      <c r="PZL5" s="296"/>
      <c r="PZM5" s="296"/>
      <c r="PZN5" s="296"/>
      <c r="PZO5" s="296"/>
      <c r="PZP5" s="296"/>
      <c r="PZQ5" s="296"/>
      <c r="PZR5" s="296"/>
      <c r="PZS5" s="296"/>
      <c r="PZT5" s="296"/>
      <c r="PZU5" s="296"/>
      <c r="PZV5" s="296"/>
      <c r="PZW5" s="296"/>
      <c r="PZX5" s="296"/>
      <c r="PZY5" s="296"/>
      <c r="PZZ5" s="296"/>
      <c r="QAA5" s="296"/>
      <c r="QAB5" s="296"/>
      <c r="QAC5" s="296"/>
      <c r="QAD5" s="296"/>
      <c r="QAE5" s="296"/>
      <c r="QAF5" s="296"/>
      <c r="QAG5" s="296"/>
      <c r="QAH5" s="296"/>
      <c r="QAI5" s="296"/>
      <c r="QAJ5" s="296"/>
      <c r="QAK5" s="296"/>
      <c r="QAL5" s="296"/>
      <c r="QAM5" s="296"/>
      <c r="QAN5" s="296"/>
      <c r="QAO5" s="296"/>
      <c r="QAP5" s="296"/>
      <c r="QAQ5" s="296"/>
      <c r="QAR5" s="296"/>
      <c r="QAS5" s="296"/>
      <c r="QAT5" s="296"/>
      <c r="QAU5" s="296"/>
      <c r="QAV5" s="296"/>
      <c r="QAW5" s="296"/>
      <c r="QAX5" s="296"/>
      <c r="QAY5" s="296"/>
      <c r="QAZ5" s="296"/>
      <c r="QBA5" s="296"/>
      <c r="QBB5" s="296"/>
      <c r="QBC5" s="296"/>
      <c r="QBD5" s="296"/>
      <c r="QBE5" s="296"/>
      <c r="QBF5" s="296"/>
      <c r="QBG5" s="296"/>
      <c r="QBH5" s="296"/>
      <c r="QBI5" s="296"/>
      <c r="QBJ5" s="296"/>
      <c r="QBK5" s="296"/>
      <c r="QBL5" s="296"/>
      <c r="QBM5" s="296"/>
      <c r="QBN5" s="296"/>
      <c r="QBO5" s="296"/>
      <c r="QBP5" s="296"/>
      <c r="QBQ5" s="296"/>
      <c r="QBR5" s="296"/>
      <c r="QBS5" s="296"/>
      <c r="QBT5" s="296"/>
      <c r="QBU5" s="296"/>
      <c r="QBV5" s="296"/>
      <c r="QBW5" s="296"/>
      <c r="QBX5" s="296"/>
      <c r="QBY5" s="296"/>
      <c r="QBZ5" s="296"/>
      <c r="QCA5" s="296"/>
      <c r="QCB5" s="296"/>
      <c r="QCC5" s="296"/>
      <c r="QCD5" s="296"/>
      <c r="QCE5" s="296"/>
      <c r="QCF5" s="296"/>
      <c r="QCG5" s="296"/>
      <c r="QCH5" s="296"/>
      <c r="QCI5" s="296"/>
      <c r="QCJ5" s="296"/>
      <c r="QCK5" s="296"/>
      <c r="QCL5" s="296"/>
      <c r="QCM5" s="296"/>
      <c r="QCN5" s="296"/>
      <c r="QCO5" s="296"/>
      <c r="QCP5" s="296"/>
      <c r="QCQ5" s="296"/>
      <c r="QCR5" s="296"/>
      <c r="QCS5" s="296"/>
      <c r="QCT5" s="296"/>
      <c r="QCU5" s="296"/>
      <c r="QCV5" s="296"/>
      <c r="QCW5" s="296"/>
      <c r="QCX5" s="296"/>
      <c r="QCY5" s="296"/>
      <c r="QCZ5" s="296"/>
      <c r="QDA5" s="296"/>
      <c r="QDB5" s="296"/>
      <c r="QDC5" s="296"/>
      <c r="QDD5" s="296"/>
      <c r="QDE5" s="296"/>
      <c r="QDF5" s="296"/>
      <c r="QDG5" s="296"/>
      <c r="QDH5" s="296"/>
      <c r="QDI5" s="296"/>
      <c r="QDJ5" s="296"/>
      <c r="QDK5" s="296"/>
      <c r="QDL5" s="296"/>
      <c r="QDM5" s="296"/>
      <c r="QDN5" s="296"/>
      <c r="QDO5" s="296"/>
      <c r="QDP5" s="296"/>
      <c r="QDQ5" s="296"/>
      <c r="QDR5" s="296"/>
      <c r="QDS5" s="296"/>
      <c r="QDT5" s="296"/>
      <c r="QDU5" s="296"/>
      <c r="QDV5" s="296"/>
      <c r="QDW5" s="296"/>
      <c r="QDX5" s="296"/>
      <c r="QDY5" s="296"/>
      <c r="QDZ5" s="296"/>
      <c r="QEA5" s="296"/>
      <c r="QEB5" s="296"/>
      <c r="QEC5" s="296"/>
      <c r="QED5" s="296"/>
      <c r="QEE5" s="296"/>
      <c r="QEF5" s="296"/>
      <c r="QEG5" s="296"/>
      <c r="QEH5" s="296"/>
      <c r="QEI5" s="296"/>
      <c r="QEJ5" s="296"/>
      <c r="QEK5" s="296"/>
      <c r="QEL5" s="296"/>
      <c r="QEM5" s="296"/>
      <c r="QEN5" s="296"/>
      <c r="QEO5" s="296"/>
      <c r="QEP5" s="296"/>
      <c r="QEQ5" s="296"/>
      <c r="QER5" s="296"/>
      <c r="QES5" s="296"/>
      <c r="QET5" s="296"/>
      <c r="QEU5" s="296"/>
      <c r="QEV5" s="296"/>
      <c r="QEW5" s="296"/>
      <c r="QEX5" s="296"/>
      <c r="QEY5" s="296"/>
      <c r="QEZ5" s="296"/>
      <c r="QFA5" s="296"/>
      <c r="QFB5" s="296"/>
      <c r="QFC5" s="296"/>
      <c r="QFD5" s="296"/>
      <c r="QFE5" s="296"/>
      <c r="QFF5" s="296"/>
      <c r="QFG5" s="296"/>
      <c r="QFH5" s="296"/>
      <c r="QFI5" s="296"/>
      <c r="QFJ5" s="296"/>
      <c r="QFK5" s="296"/>
      <c r="QFL5" s="296"/>
      <c r="QFM5" s="296"/>
      <c r="QFN5" s="296"/>
      <c r="QFO5" s="296"/>
      <c r="QFP5" s="296"/>
      <c r="QFQ5" s="296"/>
      <c r="QFR5" s="296"/>
      <c r="QFS5" s="296"/>
      <c r="QFT5" s="296"/>
      <c r="QFU5" s="296"/>
      <c r="QFV5" s="296"/>
      <c r="QFW5" s="296"/>
      <c r="QFX5" s="296"/>
      <c r="QFY5" s="296"/>
      <c r="QFZ5" s="296"/>
      <c r="QGA5" s="296"/>
      <c r="QGB5" s="296"/>
      <c r="QGC5" s="296"/>
      <c r="QGD5" s="296"/>
      <c r="QGE5" s="296"/>
      <c r="QGF5" s="296"/>
      <c r="QGG5" s="296"/>
      <c r="QGH5" s="296"/>
      <c r="QGI5" s="296"/>
      <c r="QGJ5" s="296"/>
      <c r="QGK5" s="296"/>
      <c r="QGL5" s="296"/>
      <c r="QGM5" s="296"/>
      <c r="QGN5" s="296"/>
      <c r="QGO5" s="296"/>
      <c r="QGP5" s="296"/>
      <c r="QGQ5" s="296"/>
      <c r="QGR5" s="296"/>
      <c r="QGS5" s="296"/>
      <c r="QGT5" s="296"/>
      <c r="QGU5" s="296"/>
      <c r="QGV5" s="296"/>
      <c r="QGW5" s="296"/>
      <c r="QGX5" s="296"/>
      <c r="QGY5" s="296"/>
      <c r="QGZ5" s="296"/>
      <c r="QHA5" s="296"/>
      <c r="QHB5" s="296"/>
      <c r="QHC5" s="296"/>
      <c r="QHD5" s="296"/>
      <c r="QHE5" s="296"/>
      <c r="QHF5" s="296"/>
      <c r="QHG5" s="296"/>
      <c r="QHH5" s="296"/>
      <c r="QHI5" s="296"/>
      <c r="QHJ5" s="296"/>
      <c r="QHK5" s="296"/>
      <c r="QHL5" s="296"/>
      <c r="QHM5" s="296"/>
      <c r="QHN5" s="296"/>
      <c r="QHO5" s="296"/>
      <c r="QHP5" s="296"/>
      <c r="QHQ5" s="296"/>
      <c r="QHR5" s="296"/>
      <c r="QHS5" s="296"/>
      <c r="QHT5" s="296"/>
      <c r="QHU5" s="296"/>
      <c r="QHV5" s="296"/>
      <c r="QHW5" s="296"/>
      <c r="QHX5" s="296"/>
      <c r="QHY5" s="296"/>
      <c r="QHZ5" s="296"/>
      <c r="QIA5" s="296"/>
      <c r="QIB5" s="296"/>
      <c r="QIC5" s="296"/>
      <c r="QID5" s="296"/>
      <c r="QIE5" s="296"/>
      <c r="QIF5" s="296"/>
      <c r="QIG5" s="296"/>
      <c r="QIH5" s="296"/>
      <c r="QII5" s="296"/>
      <c r="QIJ5" s="296"/>
      <c r="QIK5" s="296"/>
      <c r="QIL5" s="296"/>
      <c r="QIM5" s="296"/>
      <c r="QIN5" s="296"/>
      <c r="QIO5" s="296"/>
      <c r="QIP5" s="296"/>
      <c r="QIQ5" s="296"/>
      <c r="QIR5" s="296"/>
      <c r="QIS5" s="296"/>
      <c r="QIT5" s="296"/>
      <c r="QIU5" s="296"/>
      <c r="QIV5" s="296"/>
      <c r="QIW5" s="296"/>
      <c r="QIX5" s="296"/>
      <c r="QIY5" s="296"/>
      <c r="QIZ5" s="296"/>
      <c r="QJA5" s="296"/>
      <c r="QJB5" s="296"/>
      <c r="QJC5" s="296"/>
      <c r="QJD5" s="296"/>
      <c r="QJE5" s="296"/>
      <c r="QJF5" s="296"/>
      <c r="QJG5" s="296"/>
      <c r="QJH5" s="296"/>
      <c r="QJI5" s="296"/>
      <c r="QJJ5" s="296"/>
      <c r="QJK5" s="296"/>
      <c r="QJL5" s="296"/>
      <c r="QJM5" s="296"/>
      <c r="QJN5" s="296"/>
      <c r="QJO5" s="296"/>
      <c r="QJP5" s="296"/>
      <c r="QJQ5" s="296"/>
      <c r="QJR5" s="296"/>
      <c r="QJS5" s="296"/>
      <c r="QJT5" s="296"/>
      <c r="QJU5" s="296"/>
      <c r="QJV5" s="296"/>
      <c r="QJW5" s="296"/>
      <c r="QJX5" s="296"/>
      <c r="QJY5" s="296"/>
      <c r="QJZ5" s="296"/>
      <c r="QKA5" s="296"/>
      <c r="QKB5" s="296"/>
      <c r="QKC5" s="296"/>
      <c r="QKD5" s="296"/>
      <c r="QKE5" s="296"/>
      <c r="QKF5" s="296"/>
      <c r="QKG5" s="296"/>
      <c r="QKH5" s="296"/>
      <c r="QKI5" s="296"/>
      <c r="QKJ5" s="296"/>
      <c r="QKK5" s="296"/>
      <c r="QKL5" s="296"/>
      <c r="QKM5" s="296"/>
      <c r="QKN5" s="296"/>
      <c r="QKO5" s="296"/>
      <c r="QKP5" s="296"/>
      <c r="QKQ5" s="296"/>
      <c r="QKR5" s="296"/>
      <c r="QKS5" s="296"/>
      <c r="QKT5" s="296"/>
      <c r="QKU5" s="296"/>
      <c r="QKV5" s="296"/>
      <c r="QKW5" s="296"/>
      <c r="QKX5" s="296"/>
      <c r="QKY5" s="296"/>
      <c r="QKZ5" s="296"/>
      <c r="QLA5" s="296"/>
      <c r="QLB5" s="296"/>
      <c r="QLC5" s="296"/>
      <c r="QLD5" s="296"/>
      <c r="QLE5" s="296"/>
      <c r="QLF5" s="296"/>
      <c r="QLG5" s="296"/>
      <c r="QLH5" s="296"/>
      <c r="QLI5" s="296"/>
      <c r="QLJ5" s="296"/>
      <c r="QLK5" s="296"/>
      <c r="QLL5" s="296"/>
      <c r="QLM5" s="296"/>
      <c r="QLN5" s="296"/>
      <c r="QLO5" s="296"/>
      <c r="QLP5" s="296"/>
      <c r="QLQ5" s="296"/>
      <c r="QLR5" s="296"/>
      <c r="QLS5" s="296"/>
      <c r="QLT5" s="296"/>
      <c r="QLU5" s="296"/>
      <c r="QLV5" s="296"/>
      <c r="QLW5" s="296"/>
      <c r="QLX5" s="296"/>
      <c r="QLY5" s="296"/>
      <c r="QLZ5" s="296"/>
      <c r="QMA5" s="296"/>
      <c r="QMB5" s="296"/>
      <c r="QMC5" s="296"/>
      <c r="QMD5" s="296"/>
      <c r="QME5" s="296"/>
      <c r="QMF5" s="296"/>
      <c r="QMG5" s="296"/>
      <c r="QMH5" s="296"/>
      <c r="QMI5" s="296"/>
      <c r="QMJ5" s="296"/>
      <c r="QMK5" s="296"/>
      <c r="QML5" s="296"/>
      <c r="QMM5" s="296"/>
      <c r="QMN5" s="296"/>
      <c r="QMO5" s="296"/>
      <c r="QMP5" s="296"/>
      <c r="QMQ5" s="296"/>
      <c r="QMR5" s="296"/>
      <c r="QMS5" s="296"/>
      <c r="QMT5" s="296"/>
      <c r="QMU5" s="296"/>
      <c r="QMV5" s="296"/>
      <c r="QMW5" s="296"/>
      <c r="QMX5" s="296"/>
      <c r="QMY5" s="296"/>
      <c r="QMZ5" s="296"/>
      <c r="QNA5" s="296"/>
      <c r="QNB5" s="296"/>
      <c r="QNC5" s="296"/>
      <c r="QND5" s="296"/>
      <c r="QNE5" s="296"/>
      <c r="QNF5" s="296"/>
      <c r="QNG5" s="296"/>
      <c r="QNH5" s="296"/>
      <c r="QNI5" s="296"/>
      <c r="QNJ5" s="296"/>
      <c r="QNK5" s="296"/>
      <c r="QNL5" s="296"/>
      <c r="QNM5" s="296"/>
      <c r="QNN5" s="296"/>
      <c r="QNO5" s="296"/>
      <c r="QNP5" s="296"/>
      <c r="QNQ5" s="296"/>
      <c r="QNR5" s="296"/>
      <c r="QNS5" s="296"/>
      <c r="QNT5" s="296"/>
      <c r="QNU5" s="296"/>
      <c r="QNV5" s="296"/>
      <c r="QNW5" s="296"/>
      <c r="QNX5" s="296"/>
      <c r="QNY5" s="296"/>
      <c r="QNZ5" s="296"/>
      <c r="QOA5" s="296"/>
      <c r="QOB5" s="296"/>
      <c r="QOC5" s="296"/>
      <c r="QOD5" s="296"/>
      <c r="QOE5" s="296"/>
      <c r="QOF5" s="296"/>
      <c r="QOG5" s="296"/>
      <c r="QOH5" s="296"/>
      <c r="QOI5" s="296"/>
      <c r="QOJ5" s="296"/>
      <c r="QOK5" s="296"/>
      <c r="QOL5" s="296"/>
      <c r="QOM5" s="296"/>
      <c r="QON5" s="296"/>
      <c r="QOO5" s="296"/>
      <c r="QOP5" s="296"/>
      <c r="QOQ5" s="296"/>
      <c r="QOR5" s="296"/>
      <c r="QOS5" s="296"/>
      <c r="QOT5" s="296"/>
      <c r="QOU5" s="296"/>
      <c r="QOV5" s="296"/>
      <c r="QOW5" s="296"/>
      <c r="QOX5" s="296"/>
      <c r="QOY5" s="296"/>
      <c r="QOZ5" s="296"/>
      <c r="QPA5" s="296"/>
      <c r="QPB5" s="296"/>
      <c r="QPC5" s="296"/>
      <c r="QPD5" s="296"/>
      <c r="QPE5" s="296"/>
      <c r="QPF5" s="296"/>
      <c r="QPG5" s="296"/>
      <c r="QPH5" s="296"/>
      <c r="QPI5" s="296"/>
      <c r="QPJ5" s="296"/>
      <c r="QPK5" s="296"/>
      <c r="QPL5" s="296"/>
      <c r="QPM5" s="296"/>
      <c r="QPN5" s="296"/>
      <c r="QPO5" s="296"/>
      <c r="QPP5" s="296"/>
      <c r="QPQ5" s="296"/>
      <c r="QPR5" s="296"/>
      <c r="QPS5" s="296"/>
      <c r="QPT5" s="296"/>
      <c r="QPU5" s="296"/>
      <c r="QPV5" s="296"/>
      <c r="QPW5" s="296"/>
      <c r="QPX5" s="296"/>
      <c r="QPY5" s="296"/>
      <c r="QPZ5" s="296"/>
      <c r="QQA5" s="296"/>
      <c r="QQB5" s="296"/>
      <c r="QQC5" s="296"/>
      <c r="QQD5" s="296"/>
      <c r="QQE5" s="296"/>
      <c r="QQF5" s="296"/>
      <c r="QQG5" s="296"/>
      <c r="QQH5" s="296"/>
      <c r="QQI5" s="296"/>
      <c r="QQJ5" s="296"/>
      <c r="QQK5" s="296"/>
      <c r="QQL5" s="296"/>
      <c r="QQM5" s="296"/>
      <c r="QQN5" s="296"/>
      <c r="QQO5" s="296"/>
      <c r="QQP5" s="296"/>
      <c r="QQQ5" s="296"/>
      <c r="QQR5" s="296"/>
      <c r="QQS5" s="296"/>
      <c r="QQT5" s="296"/>
      <c r="QQU5" s="296"/>
      <c r="QQV5" s="296"/>
      <c r="QQW5" s="296"/>
      <c r="QQX5" s="296"/>
      <c r="QQY5" s="296"/>
      <c r="QQZ5" s="296"/>
      <c r="QRA5" s="296"/>
      <c r="QRB5" s="296"/>
      <c r="QRC5" s="296"/>
      <c r="QRD5" s="296"/>
      <c r="QRE5" s="296"/>
      <c r="QRF5" s="296"/>
      <c r="QRG5" s="296"/>
      <c r="QRH5" s="296"/>
      <c r="QRI5" s="296"/>
      <c r="QRJ5" s="296"/>
      <c r="QRK5" s="296"/>
      <c r="QRL5" s="296"/>
      <c r="QRM5" s="296"/>
      <c r="QRN5" s="296"/>
      <c r="QRO5" s="296"/>
      <c r="QRP5" s="296"/>
      <c r="QRQ5" s="296"/>
      <c r="QRR5" s="296"/>
      <c r="QRS5" s="296"/>
      <c r="QRT5" s="296"/>
      <c r="QRU5" s="296"/>
      <c r="QRV5" s="296"/>
      <c r="QRW5" s="296"/>
      <c r="QRX5" s="296"/>
      <c r="QRY5" s="296"/>
      <c r="QRZ5" s="296"/>
      <c r="QSA5" s="296"/>
      <c r="QSB5" s="296"/>
      <c r="QSC5" s="296"/>
      <c r="QSD5" s="296"/>
      <c r="QSE5" s="296"/>
      <c r="QSF5" s="296"/>
      <c r="QSG5" s="296"/>
      <c r="QSH5" s="296"/>
      <c r="QSI5" s="296"/>
      <c r="QSJ5" s="296"/>
      <c r="QSK5" s="296"/>
      <c r="QSL5" s="296"/>
      <c r="QSM5" s="296"/>
      <c r="QSN5" s="296"/>
      <c r="QSO5" s="296"/>
      <c r="QSP5" s="296"/>
      <c r="QSQ5" s="296"/>
      <c r="QSR5" s="296"/>
      <c r="QSS5" s="296"/>
      <c r="QST5" s="296"/>
      <c r="QSU5" s="296"/>
      <c r="QSV5" s="296"/>
      <c r="QSW5" s="296"/>
      <c r="QSX5" s="296"/>
      <c r="QSY5" s="296"/>
      <c r="QSZ5" s="296"/>
      <c r="QTA5" s="296"/>
      <c r="QTB5" s="296"/>
      <c r="QTC5" s="296"/>
      <c r="QTD5" s="296"/>
      <c r="QTE5" s="296"/>
      <c r="QTF5" s="296"/>
      <c r="QTG5" s="296"/>
      <c r="QTH5" s="296"/>
      <c r="QTI5" s="296"/>
      <c r="QTJ5" s="296"/>
      <c r="QTK5" s="296"/>
      <c r="QTL5" s="296"/>
      <c r="QTM5" s="296"/>
      <c r="QTN5" s="296"/>
      <c r="QTO5" s="296"/>
      <c r="QTP5" s="296"/>
      <c r="QTQ5" s="296"/>
      <c r="QTR5" s="296"/>
      <c r="QTS5" s="296"/>
      <c r="QTT5" s="296"/>
      <c r="QTU5" s="296"/>
      <c r="QTV5" s="296"/>
      <c r="QTW5" s="296"/>
      <c r="QTX5" s="296"/>
      <c r="QTY5" s="296"/>
      <c r="QTZ5" s="296"/>
      <c r="QUA5" s="296"/>
      <c r="QUB5" s="296"/>
      <c r="QUC5" s="296"/>
      <c r="QUD5" s="296"/>
      <c r="QUE5" s="296"/>
      <c r="QUF5" s="296"/>
      <c r="QUG5" s="296"/>
      <c r="QUH5" s="296"/>
      <c r="QUI5" s="296"/>
      <c r="QUJ5" s="296"/>
      <c r="QUK5" s="296"/>
      <c r="QUL5" s="296"/>
      <c r="QUM5" s="296"/>
      <c r="QUN5" s="296"/>
      <c r="QUO5" s="296"/>
      <c r="QUP5" s="296"/>
      <c r="QUQ5" s="296"/>
      <c r="QUR5" s="296"/>
      <c r="QUS5" s="296"/>
      <c r="QUT5" s="296"/>
      <c r="QUU5" s="296"/>
      <c r="QUV5" s="296"/>
      <c r="QUW5" s="296"/>
      <c r="QUX5" s="296"/>
      <c r="QUY5" s="296"/>
      <c r="QUZ5" s="296"/>
      <c r="QVA5" s="296"/>
      <c r="QVB5" s="296"/>
      <c r="QVC5" s="296"/>
      <c r="QVD5" s="296"/>
      <c r="QVE5" s="296"/>
      <c r="QVF5" s="296"/>
      <c r="QVG5" s="296"/>
      <c r="QVH5" s="296"/>
      <c r="QVI5" s="296"/>
      <c r="QVJ5" s="296"/>
      <c r="QVK5" s="296"/>
      <c r="QVL5" s="296"/>
      <c r="QVM5" s="296"/>
      <c r="QVN5" s="296"/>
      <c r="QVO5" s="296"/>
      <c r="QVP5" s="296"/>
      <c r="QVQ5" s="296"/>
      <c r="QVR5" s="296"/>
      <c r="QVS5" s="296"/>
      <c r="QVT5" s="296"/>
      <c r="QVU5" s="296"/>
      <c r="QVV5" s="296"/>
      <c r="QVW5" s="296"/>
      <c r="QVX5" s="296"/>
      <c r="QVY5" s="296"/>
      <c r="QVZ5" s="296"/>
      <c r="QWA5" s="296"/>
      <c r="QWB5" s="296"/>
      <c r="QWC5" s="296"/>
      <c r="QWD5" s="296"/>
      <c r="QWE5" s="296"/>
      <c r="QWF5" s="296"/>
      <c r="QWG5" s="296"/>
      <c r="QWH5" s="296"/>
      <c r="QWI5" s="296"/>
      <c r="QWJ5" s="296"/>
      <c r="QWK5" s="296"/>
      <c r="QWL5" s="296"/>
      <c r="QWM5" s="296"/>
      <c r="QWN5" s="296"/>
      <c r="QWO5" s="296"/>
      <c r="QWP5" s="296"/>
      <c r="QWQ5" s="296"/>
      <c r="QWR5" s="296"/>
      <c r="QWS5" s="296"/>
      <c r="QWT5" s="296"/>
      <c r="QWU5" s="296"/>
      <c r="QWV5" s="296"/>
      <c r="QWW5" s="296"/>
      <c r="QWX5" s="296"/>
      <c r="QWY5" s="296"/>
      <c r="QWZ5" s="296"/>
      <c r="QXA5" s="296"/>
      <c r="QXB5" s="296"/>
      <c r="QXC5" s="296"/>
      <c r="QXD5" s="296"/>
      <c r="QXE5" s="296"/>
      <c r="QXF5" s="296"/>
      <c r="QXG5" s="296"/>
      <c r="QXH5" s="296"/>
      <c r="QXI5" s="296"/>
      <c r="QXJ5" s="296"/>
      <c r="QXK5" s="296"/>
      <c r="QXL5" s="296"/>
      <c r="QXM5" s="296"/>
      <c r="QXN5" s="296"/>
      <c r="QXO5" s="296"/>
      <c r="QXP5" s="296"/>
      <c r="QXQ5" s="296"/>
      <c r="QXR5" s="296"/>
      <c r="QXS5" s="296"/>
      <c r="QXT5" s="296"/>
      <c r="QXU5" s="296"/>
      <c r="QXV5" s="296"/>
      <c r="QXW5" s="296"/>
      <c r="QXX5" s="296"/>
      <c r="QXY5" s="296"/>
      <c r="QXZ5" s="296"/>
      <c r="QYA5" s="296"/>
      <c r="QYB5" s="296"/>
      <c r="QYC5" s="296"/>
      <c r="QYD5" s="296"/>
      <c r="QYE5" s="296"/>
      <c r="QYF5" s="296"/>
      <c r="QYG5" s="296"/>
      <c r="QYH5" s="296"/>
      <c r="QYI5" s="296"/>
      <c r="QYJ5" s="296"/>
      <c r="QYK5" s="296"/>
      <c r="QYL5" s="296"/>
      <c r="QYM5" s="296"/>
      <c r="QYN5" s="296"/>
      <c r="QYO5" s="296"/>
      <c r="QYP5" s="296"/>
      <c r="QYQ5" s="296"/>
      <c r="QYR5" s="296"/>
      <c r="QYS5" s="296"/>
      <c r="QYT5" s="296"/>
      <c r="QYU5" s="296"/>
      <c r="QYV5" s="296"/>
      <c r="QYW5" s="296"/>
      <c r="QYX5" s="296"/>
      <c r="QYY5" s="296"/>
      <c r="QYZ5" s="296"/>
      <c r="QZA5" s="296"/>
      <c r="QZB5" s="296"/>
      <c r="QZC5" s="296"/>
      <c r="QZD5" s="296"/>
      <c r="QZE5" s="296"/>
      <c r="QZF5" s="296"/>
      <c r="QZG5" s="296"/>
      <c r="QZH5" s="296"/>
      <c r="QZI5" s="296"/>
      <c r="QZJ5" s="296"/>
      <c r="QZK5" s="296"/>
      <c r="QZL5" s="296"/>
      <c r="QZM5" s="296"/>
      <c r="QZN5" s="296"/>
      <c r="QZO5" s="296"/>
      <c r="QZP5" s="296"/>
      <c r="QZQ5" s="296"/>
      <c r="QZR5" s="296"/>
      <c r="QZS5" s="296"/>
      <c r="QZT5" s="296"/>
      <c r="QZU5" s="296"/>
      <c r="QZV5" s="296"/>
      <c r="QZW5" s="296"/>
      <c r="QZX5" s="296"/>
      <c r="QZY5" s="296"/>
      <c r="QZZ5" s="296"/>
      <c r="RAA5" s="296"/>
      <c r="RAB5" s="296"/>
      <c r="RAC5" s="296"/>
      <c r="RAD5" s="296"/>
      <c r="RAE5" s="296"/>
      <c r="RAF5" s="296"/>
      <c r="RAG5" s="296"/>
      <c r="RAH5" s="296"/>
      <c r="RAI5" s="296"/>
      <c r="RAJ5" s="296"/>
      <c r="RAK5" s="296"/>
      <c r="RAL5" s="296"/>
      <c r="RAM5" s="296"/>
      <c r="RAN5" s="296"/>
      <c r="RAO5" s="296"/>
      <c r="RAP5" s="296"/>
      <c r="RAQ5" s="296"/>
      <c r="RAR5" s="296"/>
      <c r="RAS5" s="296"/>
      <c r="RAT5" s="296"/>
      <c r="RAU5" s="296"/>
      <c r="RAV5" s="296"/>
      <c r="RAW5" s="296"/>
      <c r="RAX5" s="296"/>
      <c r="RAY5" s="296"/>
      <c r="RAZ5" s="296"/>
      <c r="RBA5" s="296"/>
      <c r="RBB5" s="296"/>
      <c r="RBC5" s="296"/>
      <c r="RBD5" s="296"/>
      <c r="RBE5" s="296"/>
      <c r="RBF5" s="296"/>
      <c r="RBG5" s="296"/>
      <c r="RBH5" s="296"/>
      <c r="RBI5" s="296"/>
      <c r="RBJ5" s="296"/>
      <c r="RBK5" s="296"/>
      <c r="RBL5" s="296"/>
      <c r="RBM5" s="296"/>
      <c r="RBN5" s="296"/>
      <c r="RBO5" s="296"/>
      <c r="RBP5" s="296"/>
      <c r="RBQ5" s="296"/>
      <c r="RBR5" s="296"/>
      <c r="RBS5" s="296"/>
      <c r="RBT5" s="296"/>
      <c r="RBU5" s="296"/>
      <c r="RBV5" s="296"/>
      <c r="RBW5" s="296"/>
      <c r="RBX5" s="296"/>
      <c r="RBY5" s="296"/>
      <c r="RBZ5" s="296"/>
      <c r="RCA5" s="296"/>
      <c r="RCB5" s="296"/>
      <c r="RCC5" s="296"/>
      <c r="RCD5" s="296"/>
      <c r="RCE5" s="296"/>
      <c r="RCF5" s="296"/>
      <c r="RCG5" s="296"/>
      <c r="RCH5" s="296"/>
      <c r="RCI5" s="296"/>
      <c r="RCJ5" s="296"/>
      <c r="RCK5" s="296"/>
      <c r="RCL5" s="296"/>
      <c r="RCM5" s="296"/>
      <c r="RCN5" s="296"/>
      <c r="RCO5" s="296"/>
      <c r="RCP5" s="296"/>
      <c r="RCQ5" s="296"/>
      <c r="RCR5" s="296"/>
      <c r="RCS5" s="296"/>
      <c r="RCT5" s="296"/>
      <c r="RCU5" s="296"/>
      <c r="RCV5" s="296"/>
      <c r="RCW5" s="296"/>
      <c r="RCX5" s="296"/>
      <c r="RCY5" s="296"/>
      <c r="RCZ5" s="296"/>
      <c r="RDA5" s="296"/>
      <c r="RDB5" s="296"/>
      <c r="RDC5" s="296"/>
      <c r="RDD5" s="296"/>
      <c r="RDE5" s="296"/>
      <c r="RDF5" s="296"/>
      <c r="RDG5" s="296"/>
      <c r="RDH5" s="296"/>
      <c r="RDI5" s="296"/>
      <c r="RDJ5" s="296"/>
      <c r="RDK5" s="296"/>
      <c r="RDL5" s="296"/>
      <c r="RDM5" s="296"/>
      <c r="RDN5" s="296"/>
      <c r="RDO5" s="296"/>
      <c r="RDP5" s="296"/>
      <c r="RDQ5" s="296"/>
      <c r="RDR5" s="296"/>
      <c r="RDS5" s="296"/>
      <c r="RDT5" s="296"/>
      <c r="RDU5" s="296"/>
      <c r="RDV5" s="296"/>
      <c r="RDW5" s="296"/>
      <c r="RDX5" s="296"/>
      <c r="RDY5" s="296"/>
      <c r="RDZ5" s="296"/>
      <c r="REA5" s="296"/>
      <c r="REB5" s="296"/>
      <c r="REC5" s="296"/>
      <c r="RED5" s="296"/>
      <c r="REE5" s="296"/>
      <c r="REF5" s="296"/>
      <c r="REG5" s="296"/>
      <c r="REH5" s="296"/>
      <c r="REI5" s="296"/>
      <c r="REJ5" s="296"/>
      <c r="REK5" s="296"/>
      <c r="REL5" s="296"/>
      <c r="REM5" s="296"/>
      <c r="REN5" s="296"/>
      <c r="REO5" s="296"/>
      <c r="REP5" s="296"/>
      <c r="REQ5" s="296"/>
      <c r="RER5" s="296"/>
      <c r="RES5" s="296"/>
      <c r="RET5" s="296"/>
      <c r="REU5" s="296"/>
      <c r="REV5" s="296"/>
      <c r="REW5" s="296"/>
      <c r="REX5" s="296"/>
      <c r="REY5" s="296"/>
      <c r="REZ5" s="296"/>
      <c r="RFA5" s="296"/>
      <c r="RFB5" s="296"/>
      <c r="RFC5" s="296"/>
      <c r="RFD5" s="296"/>
      <c r="RFE5" s="296"/>
      <c r="RFF5" s="296"/>
      <c r="RFG5" s="296"/>
      <c r="RFH5" s="296"/>
      <c r="RFI5" s="296"/>
      <c r="RFJ5" s="296"/>
      <c r="RFK5" s="296"/>
      <c r="RFL5" s="296"/>
      <c r="RFM5" s="296"/>
      <c r="RFN5" s="296"/>
      <c r="RFO5" s="296"/>
      <c r="RFP5" s="296"/>
      <c r="RFQ5" s="296"/>
      <c r="RFR5" s="296"/>
      <c r="RFS5" s="296"/>
      <c r="RFT5" s="296"/>
      <c r="RFU5" s="296"/>
      <c r="RFV5" s="296"/>
      <c r="RFW5" s="296"/>
      <c r="RFX5" s="296"/>
      <c r="RFY5" s="296"/>
      <c r="RFZ5" s="296"/>
      <c r="RGA5" s="296"/>
      <c r="RGB5" s="296"/>
      <c r="RGC5" s="296"/>
      <c r="RGD5" s="296"/>
      <c r="RGE5" s="296"/>
      <c r="RGF5" s="296"/>
      <c r="RGG5" s="296"/>
      <c r="RGH5" s="296"/>
      <c r="RGI5" s="296"/>
      <c r="RGJ5" s="296"/>
      <c r="RGK5" s="296"/>
      <c r="RGL5" s="296"/>
      <c r="RGM5" s="296"/>
      <c r="RGN5" s="296"/>
      <c r="RGO5" s="296"/>
      <c r="RGP5" s="296"/>
      <c r="RGQ5" s="296"/>
      <c r="RGR5" s="296"/>
      <c r="RGS5" s="296"/>
      <c r="RGT5" s="296"/>
      <c r="RGU5" s="296"/>
      <c r="RGV5" s="296"/>
      <c r="RGW5" s="296"/>
      <c r="RGX5" s="296"/>
      <c r="RGY5" s="296"/>
      <c r="RGZ5" s="296"/>
      <c r="RHA5" s="296"/>
      <c r="RHB5" s="296"/>
      <c r="RHC5" s="296"/>
      <c r="RHD5" s="296"/>
      <c r="RHE5" s="296"/>
      <c r="RHF5" s="296"/>
      <c r="RHG5" s="296"/>
      <c r="RHH5" s="296"/>
      <c r="RHI5" s="296"/>
      <c r="RHJ5" s="296"/>
      <c r="RHK5" s="296"/>
      <c r="RHL5" s="296"/>
      <c r="RHM5" s="296"/>
      <c r="RHN5" s="296"/>
      <c r="RHO5" s="296"/>
      <c r="RHP5" s="296"/>
      <c r="RHQ5" s="296"/>
      <c r="RHR5" s="296"/>
      <c r="RHS5" s="296"/>
      <c r="RHT5" s="296"/>
      <c r="RHU5" s="296"/>
      <c r="RHV5" s="296"/>
      <c r="RHW5" s="296"/>
      <c r="RHX5" s="296"/>
      <c r="RHY5" s="296"/>
      <c r="RHZ5" s="296"/>
      <c r="RIA5" s="296"/>
      <c r="RIB5" s="296"/>
      <c r="RIC5" s="296"/>
      <c r="RID5" s="296"/>
      <c r="RIE5" s="296"/>
      <c r="RIF5" s="296"/>
      <c r="RIG5" s="296"/>
      <c r="RIH5" s="296"/>
      <c r="RII5" s="296"/>
      <c r="RIJ5" s="296"/>
      <c r="RIK5" s="296"/>
      <c r="RIL5" s="296"/>
      <c r="RIM5" s="296"/>
      <c r="RIN5" s="296"/>
      <c r="RIO5" s="296"/>
      <c r="RIP5" s="296"/>
      <c r="RIQ5" s="296"/>
      <c r="RIR5" s="296"/>
      <c r="RIS5" s="296"/>
      <c r="RIT5" s="296"/>
      <c r="RIU5" s="296"/>
      <c r="RIV5" s="296"/>
      <c r="RIW5" s="296"/>
      <c r="RIX5" s="296"/>
      <c r="RIY5" s="296"/>
      <c r="RIZ5" s="296"/>
      <c r="RJA5" s="296"/>
      <c r="RJB5" s="296"/>
      <c r="RJC5" s="296"/>
      <c r="RJD5" s="296"/>
      <c r="RJE5" s="296"/>
      <c r="RJF5" s="296"/>
      <c r="RJG5" s="296"/>
      <c r="RJH5" s="296"/>
      <c r="RJI5" s="296"/>
      <c r="RJJ5" s="296"/>
      <c r="RJK5" s="296"/>
      <c r="RJL5" s="296"/>
      <c r="RJM5" s="296"/>
      <c r="RJN5" s="296"/>
      <c r="RJO5" s="296"/>
      <c r="RJP5" s="296"/>
      <c r="RJQ5" s="296"/>
      <c r="RJR5" s="296"/>
      <c r="RJS5" s="296"/>
      <c r="RJT5" s="296"/>
      <c r="RJU5" s="296"/>
      <c r="RJV5" s="296"/>
      <c r="RJW5" s="296"/>
      <c r="RJX5" s="296"/>
      <c r="RJY5" s="296"/>
      <c r="RJZ5" s="296"/>
      <c r="RKA5" s="296"/>
      <c r="RKB5" s="296"/>
      <c r="RKC5" s="296"/>
      <c r="RKD5" s="296"/>
      <c r="RKE5" s="296"/>
      <c r="RKF5" s="296"/>
      <c r="RKG5" s="296"/>
      <c r="RKH5" s="296"/>
      <c r="RKI5" s="296"/>
      <c r="RKJ5" s="296"/>
      <c r="RKK5" s="296"/>
      <c r="RKL5" s="296"/>
      <c r="RKM5" s="296"/>
      <c r="RKN5" s="296"/>
      <c r="RKO5" s="296"/>
      <c r="RKP5" s="296"/>
      <c r="RKQ5" s="296"/>
      <c r="RKR5" s="296"/>
      <c r="RKS5" s="296"/>
      <c r="RKT5" s="296"/>
      <c r="RKU5" s="296"/>
      <c r="RKV5" s="296"/>
      <c r="RKW5" s="296"/>
      <c r="RKX5" s="296"/>
      <c r="RKY5" s="296"/>
      <c r="RKZ5" s="296"/>
      <c r="RLA5" s="296"/>
      <c r="RLB5" s="296"/>
      <c r="RLC5" s="296"/>
      <c r="RLD5" s="296"/>
      <c r="RLE5" s="296"/>
      <c r="RLF5" s="296"/>
      <c r="RLG5" s="296"/>
      <c r="RLH5" s="296"/>
      <c r="RLI5" s="296"/>
      <c r="RLJ5" s="296"/>
      <c r="RLK5" s="296"/>
      <c r="RLL5" s="296"/>
      <c r="RLM5" s="296"/>
      <c r="RLN5" s="296"/>
      <c r="RLO5" s="296"/>
      <c r="RLP5" s="296"/>
      <c r="RLQ5" s="296"/>
      <c r="RLR5" s="296"/>
      <c r="RLS5" s="296"/>
      <c r="RLT5" s="296"/>
      <c r="RLU5" s="296"/>
      <c r="RLV5" s="296"/>
      <c r="RLW5" s="296"/>
      <c r="RLX5" s="296"/>
      <c r="RLY5" s="296"/>
      <c r="RLZ5" s="296"/>
      <c r="RMA5" s="296"/>
      <c r="RMB5" s="296"/>
      <c r="RMC5" s="296"/>
      <c r="RMD5" s="296"/>
      <c r="RME5" s="296"/>
      <c r="RMF5" s="296"/>
      <c r="RMG5" s="296"/>
      <c r="RMH5" s="296"/>
      <c r="RMI5" s="296"/>
      <c r="RMJ5" s="296"/>
      <c r="RMK5" s="296"/>
      <c r="RML5" s="296"/>
      <c r="RMM5" s="296"/>
      <c r="RMN5" s="296"/>
      <c r="RMO5" s="296"/>
      <c r="RMP5" s="296"/>
      <c r="RMQ5" s="296"/>
      <c r="RMR5" s="296"/>
      <c r="RMS5" s="296"/>
      <c r="RMT5" s="296"/>
      <c r="RMU5" s="296"/>
      <c r="RMV5" s="296"/>
      <c r="RMW5" s="296"/>
      <c r="RMX5" s="296"/>
      <c r="RMY5" s="296"/>
      <c r="RMZ5" s="296"/>
      <c r="RNA5" s="296"/>
      <c r="RNB5" s="296"/>
      <c r="RNC5" s="296"/>
      <c r="RND5" s="296"/>
      <c r="RNE5" s="296"/>
      <c r="RNF5" s="296"/>
      <c r="RNG5" s="296"/>
      <c r="RNH5" s="296"/>
      <c r="RNI5" s="296"/>
      <c r="RNJ5" s="296"/>
      <c r="RNK5" s="296"/>
      <c r="RNL5" s="296"/>
      <c r="RNM5" s="296"/>
      <c r="RNN5" s="296"/>
      <c r="RNO5" s="296"/>
      <c r="RNP5" s="296"/>
      <c r="RNQ5" s="296"/>
      <c r="RNR5" s="296"/>
      <c r="RNS5" s="296"/>
      <c r="RNT5" s="296"/>
      <c r="RNU5" s="296"/>
      <c r="RNV5" s="296"/>
      <c r="RNW5" s="296"/>
      <c r="RNX5" s="296"/>
      <c r="RNY5" s="296"/>
      <c r="RNZ5" s="296"/>
      <c r="ROA5" s="296"/>
      <c r="ROB5" s="296"/>
      <c r="ROC5" s="296"/>
      <c r="ROD5" s="296"/>
      <c r="ROE5" s="296"/>
      <c r="ROF5" s="296"/>
      <c r="ROG5" s="296"/>
      <c r="ROH5" s="296"/>
      <c r="ROI5" s="296"/>
      <c r="ROJ5" s="296"/>
      <c r="ROK5" s="296"/>
      <c r="ROL5" s="296"/>
      <c r="ROM5" s="296"/>
      <c r="RON5" s="296"/>
      <c r="ROO5" s="296"/>
      <c r="ROP5" s="296"/>
      <c r="ROQ5" s="296"/>
      <c r="ROR5" s="296"/>
      <c r="ROS5" s="296"/>
      <c r="ROT5" s="296"/>
      <c r="ROU5" s="296"/>
      <c r="ROV5" s="296"/>
      <c r="ROW5" s="296"/>
      <c r="ROX5" s="296"/>
      <c r="ROY5" s="296"/>
      <c r="ROZ5" s="296"/>
      <c r="RPA5" s="296"/>
      <c r="RPB5" s="296"/>
      <c r="RPC5" s="296"/>
      <c r="RPD5" s="296"/>
      <c r="RPE5" s="296"/>
      <c r="RPF5" s="296"/>
      <c r="RPG5" s="296"/>
      <c r="RPH5" s="296"/>
      <c r="RPI5" s="296"/>
      <c r="RPJ5" s="296"/>
      <c r="RPK5" s="296"/>
      <c r="RPL5" s="296"/>
      <c r="RPM5" s="296"/>
      <c r="RPN5" s="296"/>
      <c r="RPO5" s="296"/>
      <c r="RPP5" s="296"/>
      <c r="RPQ5" s="296"/>
      <c r="RPR5" s="296"/>
      <c r="RPS5" s="296"/>
      <c r="RPT5" s="296"/>
      <c r="RPU5" s="296"/>
      <c r="RPV5" s="296"/>
      <c r="RPW5" s="296"/>
      <c r="RPX5" s="296"/>
      <c r="RPY5" s="296"/>
      <c r="RPZ5" s="296"/>
      <c r="RQA5" s="296"/>
      <c r="RQB5" s="296"/>
      <c r="RQC5" s="296"/>
      <c r="RQD5" s="296"/>
      <c r="RQE5" s="296"/>
      <c r="RQF5" s="296"/>
      <c r="RQG5" s="296"/>
      <c r="RQH5" s="296"/>
      <c r="RQI5" s="296"/>
      <c r="RQJ5" s="296"/>
      <c r="RQK5" s="296"/>
      <c r="RQL5" s="296"/>
      <c r="RQM5" s="296"/>
      <c r="RQN5" s="296"/>
      <c r="RQO5" s="296"/>
      <c r="RQP5" s="296"/>
      <c r="RQQ5" s="296"/>
      <c r="RQR5" s="296"/>
      <c r="RQS5" s="296"/>
      <c r="RQT5" s="296"/>
      <c r="RQU5" s="296"/>
      <c r="RQV5" s="296"/>
      <c r="RQW5" s="296"/>
      <c r="RQX5" s="296"/>
      <c r="RQY5" s="296"/>
      <c r="RQZ5" s="296"/>
      <c r="RRA5" s="296"/>
      <c r="RRB5" s="296"/>
      <c r="RRC5" s="296"/>
      <c r="RRD5" s="296"/>
      <c r="RRE5" s="296"/>
      <c r="RRF5" s="296"/>
      <c r="RRG5" s="296"/>
      <c r="RRH5" s="296"/>
      <c r="RRI5" s="296"/>
      <c r="RRJ5" s="296"/>
      <c r="RRK5" s="296"/>
      <c r="RRL5" s="296"/>
      <c r="RRM5" s="296"/>
      <c r="RRN5" s="296"/>
      <c r="RRO5" s="296"/>
      <c r="RRP5" s="296"/>
      <c r="RRQ5" s="296"/>
      <c r="RRR5" s="296"/>
      <c r="RRS5" s="296"/>
      <c r="RRT5" s="296"/>
      <c r="RRU5" s="296"/>
      <c r="RRV5" s="296"/>
      <c r="RRW5" s="296"/>
      <c r="RRX5" s="296"/>
      <c r="RRY5" s="296"/>
      <c r="RRZ5" s="296"/>
      <c r="RSA5" s="296"/>
      <c r="RSB5" s="296"/>
      <c r="RSC5" s="296"/>
      <c r="RSD5" s="296"/>
      <c r="RSE5" s="296"/>
      <c r="RSF5" s="296"/>
      <c r="RSG5" s="296"/>
      <c r="RSH5" s="296"/>
      <c r="RSI5" s="296"/>
      <c r="RSJ5" s="296"/>
      <c r="RSK5" s="296"/>
      <c r="RSL5" s="296"/>
      <c r="RSM5" s="296"/>
      <c r="RSN5" s="296"/>
      <c r="RSO5" s="296"/>
      <c r="RSP5" s="296"/>
      <c r="RSQ5" s="296"/>
      <c r="RSR5" s="296"/>
      <c r="RSS5" s="296"/>
      <c r="RST5" s="296"/>
      <c r="RSU5" s="296"/>
      <c r="RSV5" s="296"/>
      <c r="RSW5" s="296"/>
      <c r="RSX5" s="296"/>
      <c r="RSY5" s="296"/>
      <c r="RSZ5" s="296"/>
      <c r="RTA5" s="296"/>
      <c r="RTB5" s="296"/>
      <c r="RTC5" s="296"/>
      <c r="RTD5" s="296"/>
      <c r="RTE5" s="296"/>
      <c r="RTF5" s="296"/>
      <c r="RTG5" s="296"/>
      <c r="RTH5" s="296"/>
      <c r="RTI5" s="296"/>
      <c r="RTJ5" s="296"/>
      <c r="RTK5" s="296"/>
      <c r="RTL5" s="296"/>
      <c r="RTM5" s="296"/>
      <c r="RTN5" s="296"/>
      <c r="RTO5" s="296"/>
      <c r="RTP5" s="296"/>
      <c r="RTQ5" s="296"/>
      <c r="RTR5" s="296"/>
      <c r="RTS5" s="296"/>
      <c r="RTT5" s="296"/>
      <c r="RTU5" s="296"/>
      <c r="RTV5" s="296"/>
      <c r="RTW5" s="296"/>
      <c r="RTX5" s="296"/>
      <c r="RTY5" s="296"/>
      <c r="RTZ5" s="296"/>
      <c r="RUA5" s="296"/>
      <c r="RUB5" s="296"/>
      <c r="RUC5" s="296"/>
      <c r="RUD5" s="296"/>
      <c r="RUE5" s="296"/>
      <c r="RUF5" s="296"/>
      <c r="RUG5" s="296"/>
      <c r="RUH5" s="296"/>
      <c r="RUI5" s="296"/>
      <c r="RUJ5" s="296"/>
      <c r="RUK5" s="296"/>
      <c r="RUL5" s="296"/>
      <c r="RUM5" s="296"/>
      <c r="RUN5" s="296"/>
      <c r="RUO5" s="296"/>
      <c r="RUP5" s="296"/>
      <c r="RUQ5" s="296"/>
      <c r="RUR5" s="296"/>
      <c r="RUS5" s="296"/>
      <c r="RUT5" s="296"/>
      <c r="RUU5" s="296"/>
      <c r="RUV5" s="296"/>
      <c r="RUW5" s="296"/>
      <c r="RUX5" s="296"/>
      <c r="RUY5" s="296"/>
      <c r="RUZ5" s="296"/>
      <c r="RVA5" s="296"/>
      <c r="RVB5" s="296"/>
      <c r="RVC5" s="296"/>
      <c r="RVD5" s="296"/>
      <c r="RVE5" s="296"/>
      <c r="RVF5" s="296"/>
      <c r="RVG5" s="296"/>
      <c r="RVH5" s="296"/>
      <c r="RVI5" s="296"/>
      <c r="RVJ5" s="296"/>
      <c r="RVK5" s="296"/>
      <c r="RVL5" s="296"/>
      <c r="RVM5" s="296"/>
      <c r="RVN5" s="296"/>
      <c r="RVO5" s="296"/>
      <c r="RVP5" s="296"/>
      <c r="RVQ5" s="296"/>
      <c r="RVR5" s="296"/>
      <c r="RVS5" s="296"/>
      <c r="RVT5" s="296"/>
      <c r="RVU5" s="296"/>
      <c r="RVV5" s="296"/>
      <c r="RVW5" s="296"/>
      <c r="RVX5" s="296"/>
      <c r="RVY5" s="296"/>
      <c r="RVZ5" s="296"/>
      <c r="RWA5" s="296"/>
      <c r="RWB5" s="296"/>
      <c r="RWC5" s="296"/>
      <c r="RWD5" s="296"/>
      <c r="RWE5" s="296"/>
      <c r="RWF5" s="296"/>
      <c r="RWG5" s="296"/>
      <c r="RWH5" s="296"/>
      <c r="RWI5" s="296"/>
      <c r="RWJ5" s="296"/>
      <c r="RWK5" s="296"/>
      <c r="RWL5" s="296"/>
      <c r="RWM5" s="296"/>
      <c r="RWN5" s="296"/>
      <c r="RWO5" s="296"/>
      <c r="RWP5" s="296"/>
      <c r="RWQ5" s="296"/>
      <c r="RWR5" s="296"/>
      <c r="RWS5" s="296"/>
      <c r="RWT5" s="296"/>
      <c r="RWU5" s="296"/>
      <c r="RWV5" s="296"/>
      <c r="RWW5" s="296"/>
      <c r="RWX5" s="296"/>
      <c r="RWY5" s="296"/>
      <c r="RWZ5" s="296"/>
      <c r="RXA5" s="296"/>
      <c r="RXB5" s="296"/>
      <c r="RXC5" s="296"/>
      <c r="RXD5" s="296"/>
      <c r="RXE5" s="296"/>
      <c r="RXF5" s="296"/>
      <c r="RXG5" s="296"/>
      <c r="RXH5" s="296"/>
      <c r="RXI5" s="296"/>
      <c r="RXJ5" s="296"/>
      <c r="RXK5" s="296"/>
      <c r="RXL5" s="296"/>
      <c r="RXM5" s="296"/>
      <c r="RXN5" s="296"/>
      <c r="RXO5" s="296"/>
      <c r="RXP5" s="296"/>
      <c r="RXQ5" s="296"/>
      <c r="RXR5" s="296"/>
      <c r="RXS5" s="296"/>
      <c r="RXT5" s="296"/>
      <c r="RXU5" s="296"/>
      <c r="RXV5" s="296"/>
      <c r="RXW5" s="296"/>
      <c r="RXX5" s="296"/>
      <c r="RXY5" s="296"/>
      <c r="RXZ5" s="296"/>
      <c r="RYA5" s="296"/>
      <c r="RYB5" s="296"/>
      <c r="RYC5" s="296"/>
      <c r="RYD5" s="296"/>
      <c r="RYE5" s="296"/>
      <c r="RYF5" s="296"/>
      <c r="RYG5" s="296"/>
      <c r="RYH5" s="296"/>
      <c r="RYI5" s="296"/>
      <c r="RYJ5" s="296"/>
      <c r="RYK5" s="296"/>
      <c r="RYL5" s="296"/>
      <c r="RYM5" s="296"/>
      <c r="RYN5" s="296"/>
      <c r="RYO5" s="296"/>
      <c r="RYP5" s="296"/>
      <c r="RYQ5" s="296"/>
      <c r="RYR5" s="296"/>
      <c r="RYS5" s="296"/>
      <c r="RYT5" s="296"/>
      <c r="RYU5" s="296"/>
      <c r="RYV5" s="296"/>
      <c r="RYW5" s="296"/>
      <c r="RYX5" s="296"/>
      <c r="RYY5" s="296"/>
      <c r="RYZ5" s="296"/>
      <c r="RZA5" s="296"/>
      <c r="RZB5" s="296"/>
      <c r="RZC5" s="296"/>
      <c r="RZD5" s="296"/>
      <c r="RZE5" s="296"/>
      <c r="RZF5" s="296"/>
      <c r="RZG5" s="296"/>
      <c r="RZH5" s="296"/>
      <c r="RZI5" s="296"/>
      <c r="RZJ5" s="296"/>
      <c r="RZK5" s="296"/>
      <c r="RZL5" s="296"/>
      <c r="RZM5" s="296"/>
      <c r="RZN5" s="296"/>
      <c r="RZO5" s="296"/>
      <c r="RZP5" s="296"/>
      <c r="RZQ5" s="296"/>
      <c r="RZR5" s="296"/>
      <c r="RZS5" s="296"/>
      <c r="RZT5" s="296"/>
      <c r="RZU5" s="296"/>
      <c r="RZV5" s="296"/>
      <c r="RZW5" s="296"/>
      <c r="RZX5" s="296"/>
      <c r="RZY5" s="296"/>
      <c r="RZZ5" s="296"/>
      <c r="SAA5" s="296"/>
      <c r="SAB5" s="296"/>
      <c r="SAC5" s="296"/>
      <c r="SAD5" s="296"/>
      <c r="SAE5" s="296"/>
      <c r="SAF5" s="296"/>
      <c r="SAG5" s="296"/>
      <c r="SAH5" s="296"/>
      <c r="SAI5" s="296"/>
      <c r="SAJ5" s="296"/>
      <c r="SAK5" s="296"/>
      <c r="SAL5" s="296"/>
      <c r="SAM5" s="296"/>
      <c r="SAN5" s="296"/>
      <c r="SAO5" s="296"/>
      <c r="SAP5" s="296"/>
      <c r="SAQ5" s="296"/>
      <c r="SAR5" s="296"/>
      <c r="SAS5" s="296"/>
      <c r="SAT5" s="296"/>
      <c r="SAU5" s="296"/>
      <c r="SAV5" s="296"/>
      <c r="SAW5" s="296"/>
      <c r="SAX5" s="296"/>
      <c r="SAY5" s="296"/>
      <c r="SAZ5" s="296"/>
      <c r="SBA5" s="296"/>
      <c r="SBB5" s="296"/>
      <c r="SBC5" s="296"/>
      <c r="SBD5" s="296"/>
      <c r="SBE5" s="296"/>
      <c r="SBF5" s="296"/>
      <c r="SBG5" s="296"/>
      <c r="SBH5" s="296"/>
      <c r="SBI5" s="296"/>
      <c r="SBJ5" s="296"/>
      <c r="SBK5" s="296"/>
      <c r="SBL5" s="296"/>
      <c r="SBM5" s="296"/>
      <c r="SBN5" s="296"/>
      <c r="SBO5" s="296"/>
      <c r="SBP5" s="296"/>
      <c r="SBQ5" s="296"/>
      <c r="SBR5" s="296"/>
      <c r="SBS5" s="296"/>
      <c r="SBT5" s="296"/>
      <c r="SBU5" s="296"/>
      <c r="SBV5" s="296"/>
      <c r="SBW5" s="296"/>
      <c r="SBX5" s="296"/>
      <c r="SBY5" s="296"/>
      <c r="SBZ5" s="296"/>
      <c r="SCA5" s="296"/>
      <c r="SCB5" s="296"/>
      <c r="SCC5" s="296"/>
      <c r="SCD5" s="296"/>
      <c r="SCE5" s="296"/>
      <c r="SCF5" s="296"/>
      <c r="SCG5" s="296"/>
      <c r="SCH5" s="296"/>
      <c r="SCI5" s="296"/>
      <c r="SCJ5" s="296"/>
      <c r="SCK5" s="296"/>
      <c r="SCL5" s="296"/>
      <c r="SCM5" s="296"/>
      <c r="SCN5" s="296"/>
      <c r="SCO5" s="296"/>
      <c r="SCP5" s="296"/>
      <c r="SCQ5" s="296"/>
      <c r="SCR5" s="296"/>
      <c r="SCS5" s="296"/>
      <c r="SCT5" s="296"/>
      <c r="SCU5" s="296"/>
      <c r="SCV5" s="296"/>
      <c r="SCW5" s="296"/>
      <c r="SCX5" s="296"/>
      <c r="SCY5" s="296"/>
      <c r="SCZ5" s="296"/>
      <c r="SDA5" s="296"/>
      <c r="SDB5" s="296"/>
      <c r="SDC5" s="296"/>
      <c r="SDD5" s="296"/>
      <c r="SDE5" s="296"/>
      <c r="SDF5" s="296"/>
      <c r="SDG5" s="296"/>
      <c r="SDH5" s="296"/>
      <c r="SDI5" s="296"/>
      <c r="SDJ5" s="296"/>
      <c r="SDK5" s="296"/>
      <c r="SDL5" s="296"/>
      <c r="SDM5" s="296"/>
      <c r="SDN5" s="296"/>
      <c r="SDO5" s="296"/>
      <c r="SDP5" s="296"/>
      <c r="SDQ5" s="296"/>
      <c r="SDR5" s="296"/>
      <c r="SDS5" s="296"/>
      <c r="SDT5" s="296"/>
      <c r="SDU5" s="296"/>
      <c r="SDV5" s="296"/>
      <c r="SDW5" s="296"/>
      <c r="SDX5" s="296"/>
      <c r="SDY5" s="296"/>
      <c r="SDZ5" s="296"/>
      <c r="SEA5" s="296"/>
      <c r="SEB5" s="296"/>
      <c r="SEC5" s="296"/>
      <c r="SED5" s="296"/>
      <c r="SEE5" s="296"/>
      <c r="SEF5" s="296"/>
      <c r="SEG5" s="296"/>
      <c r="SEH5" s="296"/>
      <c r="SEI5" s="296"/>
      <c r="SEJ5" s="296"/>
      <c r="SEK5" s="296"/>
      <c r="SEL5" s="296"/>
      <c r="SEM5" s="296"/>
      <c r="SEN5" s="296"/>
      <c r="SEO5" s="296"/>
      <c r="SEP5" s="296"/>
      <c r="SEQ5" s="296"/>
      <c r="SER5" s="296"/>
      <c r="SES5" s="296"/>
      <c r="SET5" s="296"/>
      <c r="SEU5" s="296"/>
      <c r="SEV5" s="296"/>
      <c r="SEW5" s="296"/>
      <c r="SEX5" s="296"/>
      <c r="SEY5" s="296"/>
      <c r="SEZ5" s="296"/>
      <c r="SFA5" s="296"/>
      <c r="SFB5" s="296"/>
      <c r="SFC5" s="296"/>
      <c r="SFD5" s="296"/>
      <c r="SFE5" s="296"/>
      <c r="SFF5" s="296"/>
      <c r="SFG5" s="296"/>
      <c r="SFH5" s="296"/>
      <c r="SFI5" s="296"/>
      <c r="SFJ5" s="296"/>
      <c r="SFK5" s="296"/>
      <c r="SFL5" s="296"/>
      <c r="SFM5" s="296"/>
      <c r="SFN5" s="296"/>
      <c r="SFO5" s="296"/>
      <c r="SFP5" s="296"/>
      <c r="SFQ5" s="296"/>
      <c r="SFR5" s="296"/>
      <c r="SFS5" s="296"/>
      <c r="SFT5" s="296"/>
      <c r="SFU5" s="296"/>
      <c r="SFV5" s="296"/>
      <c r="SFW5" s="296"/>
      <c r="SFX5" s="296"/>
      <c r="SFY5" s="296"/>
      <c r="SFZ5" s="296"/>
      <c r="SGA5" s="296"/>
      <c r="SGB5" s="296"/>
      <c r="SGC5" s="296"/>
      <c r="SGD5" s="296"/>
      <c r="SGE5" s="296"/>
      <c r="SGF5" s="296"/>
      <c r="SGG5" s="296"/>
      <c r="SGH5" s="296"/>
      <c r="SGI5" s="296"/>
      <c r="SGJ5" s="296"/>
      <c r="SGK5" s="296"/>
      <c r="SGL5" s="296"/>
      <c r="SGM5" s="296"/>
      <c r="SGN5" s="296"/>
      <c r="SGO5" s="296"/>
      <c r="SGP5" s="296"/>
      <c r="SGQ5" s="296"/>
      <c r="SGR5" s="296"/>
      <c r="SGS5" s="296"/>
      <c r="SGT5" s="296"/>
      <c r="SGU5" s="296"/>
      <c r="SGV5" s="296"/>
      <c r="SGW5" s="296"/>
      <c r="SGX5" s="296"/>
      <c r="SGY5" s="296"/>
      <c r="SGZ5" s="296"/>
      <c r="SHA5" s="296"/>
      <c r="SHB5" s="296"/>
      <c r="SHC5" s="296"/>
      <c r="SHD5" s="296"/>
      <c r="SHE5" s="296"/>
      <c r="SHF5" s="296"/>
      <c r="SHG5" s="296"/>
      <c r="SHH5" s="296"/>
      <c r="SHI5" s="296"/>
      <c r="SHJ5" s="296"/>
      <c r="SHK5" s="296"/>
      <c r="SHL5" s="296"/>
      <c r="SHM5" s="296"/>
      <c r="SHN5" s="296"/>
      <c r="SHO5" s="296"/>
      <c r="SHP5" s="296"/>
      <c r="SHQ5" s="296"/>
      <c r="SHR5" s="296"/>
      <c r="SHS5" s="296"/>
      <c r="SHT5" s="296"/>
      <c r="SHU5" s="296"/>
      <c r="SHV5" s="296"/>
      <c r="SHW5" s="296"/>
      <c r="SHX5" s="296"/>
      <c r="SHY5" s="296"/>
      <c r="SHZ5" s="296"/>
      <c r="SIA5" s="296"/>
      <c r="SIB5" s="296"/>
      <c r="SIC5" s="296"/>
      <c r="SID5" s="296"/>
      <c r="SIE5" s="296"/>
      <c r="SIF5" s="296"/>
      <c r="SIG5" s="296"/>
      <c r="SIH5" s="296"/>
      <c r="SII5" s="296"/>
      <c r="SIJ5" s="296"/>
      <c r="SIK5" s="296"/>
      <c r="SIL5" s="296"/>
      <c r="SIM5" s="296"/>
      <c r="SIN5" s="296"/>
      <c r="SIO5" s="296"/>
      <c r="SIP5" s="296"/>
      <c r="SIQ5" s="296"/>
      <c r="SIR5" s="296"/>
      <c r="SIS5" s="296"/>
      <c r="SIT5" s="296"/>
      <c r="SIU5" s="296"/>
      <c r="SIV5" s="296"/>
      <c r="SIW5" s="296"/>
      <c r="SIX5" s="296"/>
      <c r="SIY5" s="296"/>
      <c r="SIZ5" s="296"/>
      <c r="SJA5" s="296"/>
      <c r="SJB5" s="296"/>
      <c r="SJC5" s="296"/>
      <c r="SJD5" s="296"/>
      <c r="SJE5" s="296"/>
      <c r="SJF5" s="296"/>
      <c r="SJG5" s="296"/>
      <c r="SJH5" s="296"/>
      <c r="SJI5" s="296"/>
      <c r="SJJ5" s="296"/>
      <c r="SJK5" s="296"/>
      <c r="SJL5" s="296"/>
      <c r="SJM5" s="296"/>
      <c r="SJN5" s="296"/>
      <c r="SJO5" s="296"/>
      <c r="SJP5" s="296"/>
      <c r="SJQ5" s="296"/>
      <c r="SJR5" s="296"/>
      <c r="SJS5" s="296"/>
      <c r="SJT5" s="296"/>
      <c r="SJU5" s="296"/>
      <c r="SJV5" s="296"/>
      <c r="SJW5" s="296"/>
      <c r="SJX5" s="296"/>
      <c r="SJY5" s="296"/>
      <c r="SJZ5" s="296"/>
      <c r="SKA5" s="296"/>
      <c r="SKB5" s="296"/>
      <c r="SKC5" s="296"/>
      <c r="SKD5" s="296"/>
      <c r="SKE5" s="296"/>
      <c r="SKF5" s="296"/>
      <c r="SKG5" s="296"/>
      <c r="SKH5" s="296"/>
      <c r="SKI5" s="296"/>
      <c r="SKJ5" s="296"/>
      <c r="SKK5" s="296"/>
      <c r="SKL5" s="296"/>
      <c r="SKM5" s="296"/>
      <c r="SKN5" s="296"/>
      <c r="SKO5" s="296"/>
      <c r="SKP5" s="296"/>
      <c r="SKQ5" s="296"/>
      <c r="SKR5" s="296"/>
      <c r="SKS5" s="296"/>
      <c r="SKT5" s="296"/>
      <c r="SKU5" s="296"/>
      <c r="SKV5" s="296"/>
      <c r="SKW5" s="296"/>
      <c r="SKX5" s="296"/>
      <c r="SKY5" s="296"/>
      <c r="SKZ5" s="296"/>
      <c r="SLA5" s="296"/>
      <c r="SLB5" s="296"/>
      <c r="SLC5" s="296"/>
      <c r="SLD5" s="296"/>
      <c r="SLE5" s="296"/>
      <c r="SLF5" s="296"/>
      <c r="SLG5" s="296"/>
      <c r="SLH5" s="296"/>
      <c r="SLI5" s="296"/>
      <c r="SLJ5" s="296"/>
      <c r="SLK5" s="296"/>
      <c r="SLL5" s="296"/>
      <c r="SLM5" s="296"/>
      <c r="SLN5" s="296"/>
      <c r="SLO5" s="296"/>
      <c r="SLP5" s="296"/>
      <c r="SLQ5" s="296"/>
      <c r="SLR5" s="296"/>
      <c r="SLS5" s="296"/>
      <c r="SLT5" s="296"/>
      <c r="SLU5" s="296"/>
      <c r="SLV5" s="296"/>
      <c r="SLW5" s="296"/>
      <c r="SLX5" s="296"/>
      <c r="SLY5" s="296"/>
      <c r="SLZ5" s="296"/>
      <c r="SMA5" s="296"/>
      <c r="SMB5" s="296"/>
      <c r="SMC5" s="296"/>
      <c r="SMD5" s="296"/>
      <c r="SME5" s="296"/>
      <c r="SMF5" s="296"/>
      <c r="SMG5" s="296"/>
      <c r="SMH5" s="296"/>
      <c r="SMI5" s="296"/>
      <c r="SMJ5" s="296"/>
      <c r="SMK5" s="296"/>
      <c r="SML5" s="296"/>
      <c r="SMM5" s="296"/>
      <c r="SMN5" s="296"/>
      <c r="SMO5" s="296"/>
      <c r="SMP5" s="296"/>
      <c r="SMQ5" s="296"/>
      <c r="SMR5" s="296"/>
      <c r="SMS5" s="296"/>
      <c r="SMT5" s="296"/>
      <c r="SMU5" s="296"/>
      <c r="SMV5" s="296"/>
      <c r="SMW5" s="296"/>
      <c r="SMX5" s="296"/>
      <c r="SMY5" s="296"/>
      <c r="SMZ5" s="296"/>
      <c r="SNA5" s="296"/>
      <c r="SNB5" s="296"/>
      <c r="SNC5" s="296"/>
      <c r="SND5" s="296"/>
      <c r="SNE5" s="296"/>
      <c r="SNF5" s="296"/>
      <c r="SNG5" s="296"/>
      <c r="SNH5" s="296"/>
      <c r="SNI5" s="296"/>
      <c r="SNJ5" s="296"/>
      <c r="SNK5" s="296"/>
      <c r="SNL5" s="296"/>
      <c r="SNM5" s="296"/>
      <c r="SNN5" s="296"/>
      <c r="SNO5" s="296"/>
      <c r="SNP5" s="296"/>
      <c r="SNQ5" s="296"/>
      <c r="SNR5" s="296"/>
      <c r="SNS5" s="296"/>
      <c r="SNT5" s="296"/>
      <c r="SNU5" s="296"/>
      <c r="SNV5" s="296"/>
      <c r="SNW5" s="296"/>
      <c r="SNX5" s="296"/>
      <c r="SNY5" s="296"/>
      <c r="SNZ5" s="296"/>
      <c r="SOA5" s="296"/>
      <c r="SOB5" s="296"/>
      <c r="SOC5" s="296"/>
      <c r="SOD5" s="296"/>
      <c r="SOE5" s="296"/>
      <c r="SOF5" s="296"/>
      <c r="SOG5" s="296"/>
      <c r="SOH5" s="296"/>
      <c r="SOI5" s="296"/>
      <c r="SOJ5" s="296"/>
      <c r="SOK5" s="296"/>
      <c r="SOL5" s="296"/>
      <c r="SOM5" s="296"/>
      <c r="SON5" s="296"/>
      <c r="SOO5" s="296"/>
      <c r="SOP5" s="296"/>
      <c r="SOQ5" s="296"/>
      <c r="SOR5" s="296"/>
      <c r="SOS5" s="296"/>
      <c r="SOT5" s="296"/>
      <c r="SOU5" s="296"/>
      <c r="SOV5" s="296"/>
      <c r="SOW5" s="296"/>
      <c r="SOX5" s="296"/>
      <c r="SOY5" s="296"/>
      <c r="SOZ5" s="296"/>
      <c r="SPA5" s="296"/>
      <c r="SPB5" s="296"/>
      <c r="SPC5" s="296"/>
      <c r="SPD5" s="296"/>
      <c r="SPE5" s="296"/>
      <c r="SPF5" s="296"/>
      <c r="SPG5" s="296"/>
      <c r="SPH5" s="296"/>
      <c r="SPI5" s="296"/>
      <c r="SPJ5" s="296"/>
      <c r="SPK5" s="296"/>
      <c r="SPL5" s="296"/>
      <c r="SPM5" s="296"/>
      <c r="SPN5" s="296"/>
      <c r="SPO5" s="296"/>
      <c r="SPP5" s="296"/>
      <c r="SPQ5" s="296"/>
      <c r="SPR5" s="296"/>
      <c r="SPS5" s="296"/>
      <c r="SPT5" s="296"/>
      <c r="SPU5" s="296"/>
      <c r="SPV5" s="296"/>
      <c r="SPW5" s="296"/>
      <c r="SPX5" s="296"/>
      <c r="SPY5" s="296"/>
      <c r="SPZ5" s="296"/>
      <c r="SQA5" s="296"/>
      <c r="SQB5" s="296"/>
      <c r="SQC5" s="296"/>
      <c r="SQD5" s="296"/>
      <c r="SQE5" s="296"/>
      <c r="SQF5" s="296"/>
      <c r="SQG5" s="296"/>
      <c r="SQH5" s="296"/>
      <c r="SQI5" s="296"/>
      <c r="SQJ5" s="296"/>
      <c r="SQK5" s="296"/>
      <c r="SQL5" s="296"/>
      <c r="SQM5" s="296"/>
      <c r="SQN5" s="296"/>
      <c r="SQO5" s="296"/>
      <c r="SQP5" s="296"/>
      <c r="SQQ5" s="296"/>
      <c r="SQR5" s="296"/>
      <c r="SQS5" s="296"/>
      <c r="SQT5" s="296"/>
      <c r="SQU5" s="296"/>
      <c r="SQV5" s="296"/>
      <c r="SQW5" s="296"/>
      <c r="SQX5" s="296"/>
      <c r="SQY5" s="296"/>
      <c r="SQZ5" s="296"/>
      <c r="SRA5" s="296"/>
      <c r="SRB5" s="296"/>
      <c r="SRC5" s="296"/>
      <c r="SRD5" s="296"/>
      <c r="SRE5" s="296"/>
      <c r="SRF5" s="296"/>
      <c r="SRG5" s="296"/>
      <c r="SRH5" s="296"/>
      <c r="SRI5" s="296"/>
      <c r="SRJ5" s="296"/>
      <c r="SRK5" s="296"/>
      <c r="SRL5" s="296"/>
      <c r="SRM5" s="296"/>
      <c r="SRN5" s="296"/>
      <c r="SRO5" s="296"/>
      <c r="SRP5" s="296"/>
      <c r="SRQ5" s="296"/>
      <c r="SRR5" s="296"/>
      <c r="SRS5" s="296"/>
      <c r="SRT5" s="296"/>
      <c r="SRU5" s="296"/>
      <c r="SRV5" s="296"/>
      <c r="SRW5" s="296"/>
      <c r="SRX5" s="296"/>
      <c r="SRY5" s="296"/>
      <c r="SRZ5" s="296"/>
      <c r="SSA5" s="296"/>
      <c r="SSB5" s="296"/>
      <c r="SSC5" s="296"/>
      <c r="SSD5" s="296"/>
      <c r="SSE5" s="296"/>
      <c r="SSF5" s="296"/>
      <c r="SSG5" s="296"/>
      <c r="SSH5" s="296"/>
      <c r="SSI5" s="296"/>
      <c r="SSJ5" s="296"/>
      <c r="SSK5" s="296"/>
      <c r="SSL5" s="296"/>
      <c r="SSM5" s="296"/>
      <c r="SSN5" s="296"/>
      <c r="SSO5" s="296"/>
      <c r="SSP5" s="296"/>
      <c r="SSQ5" s="296"/>
      <c r="SSR5" s="296"/>
      <c r="SSS5" s="296"/>
      <c r="SST5" s="296"/>
      <c r="SSU5" s="296"/>
      <c r="SSV5" s="296"/>
      <c r="SSW5" s="296"/>
      <c r="SSX5" s="296"/>
      <c r="SSY5" s="296"/>
      <c r="SSZ5" s="296"/>
      <c r="STA5" s="296"/>
      <c r="STB5" s="296"/>
      <c r="STC5" s="296"/>
      <c r="STD5" s="296"/>
      <c r="STE5" s="296"/>
      <c r="STF5" s="296"/>
      <c r="STG5" s="296"/>
      <c r="STH5" s="296"/>
      <c r="STI5" s="296"/>
      <c r="STJ5" s="296"/>
      <c r="STK5" s="296"/>
      <c r="STL5" s="296"/>
      <c r="STM5" s="296"/>
      <c r="STN5" s="296"/>
      <c r="STO5" s="296"/>
      <c r="STP5" s="296"/>
      <c r="STQ5" s="296"/>
      <c r="STR5" s="296"/>
      <c r="STS5" s="296"/>
      <c r="STT5" s="296"/>
      <c r="STU5" s="296"/>
      <c r="STV5" s="296"/>
      <c r="STW5" s="296"/>
      <c r="STX5" s="296"/>
      <c r="STY5" s="296"/>
      <c r="STZ5" s="296"/>
      <c r="SUA5" s="296"/>
      <c r="SUB5" s="296"/>
      <c r="SUC5" s="296"/>
      <c r="SUD5" s="296"/>
      <c r="SUE5" s="296"/>
      <c r="SUF5" s="296"/>
      <c r="SUG5" s="296"/>
      <c r="SUH5" s="296"/>
      <c r="SUI5" s="296"/>
      <c r="SUJ5" s="296"/>
      <c r="SUK5" s="296"/>
      <c r="SUL5" s="296"/>
      <c r="SUM5" s="296"/>
      <c r="SUN5" s="296"/>
      <c r="SUO5" s="296"/>
      <c r="SUP5" s="296"/>
      <c r="SUQ5" s="296"/>
      <c r="SUR5" s="296"/>
      <c r="SUS5" s="296"/>
      <c r="SUT5" s="296"/>
      <c r="SUU5" s="296"/>
      <c r="SUV5" s="296"/>
      <c r="SUW5" s="296"/>
      <c r="SUX5" s="296"/>
      <c r="SUY5" s="296"/>
      <c r="SUZ5" s="296"/>
      <c r="SVA5" s="296"/>
      <c r="SVB5" s="296"/>
      <c r="SVC5" s="296"/>
      <c r="SVD5" s="296"/>
      <c r="SVE5" s="296"/>
      <c r="SVF5" s="296"/>
      <c r="SVG5" s="296"/>
      <c r="SVH5" s="296"/>
      <c r="SVI5" s="296"/>
      <c r="SVJ5" s="296"/>
      <c r="SVK5" s="296"/>
      <c r="SVL5" s="296"/>
      <c r="SVM5" s="296"/>
      <c r="SVN5" s="296"/>
      <c r="SVO5" s="296"/>
      <c r="SVP5" s="296"/>
      <c r="SVQ5" s="296"/>
      <c r="SVR5" s="296"/>
      <c r="SVS5" s="296"/>
      <c r="SVT5" s="296"/>
      <c r="SVU5" s="296"/>
      <c r="SVV5" s="296"/>
      <c r="SVW5" s="296"/>
      <c r="SVX5" s="296"/>
      <c r="SVY5" s="296"/>
      <c r="SVZ5" s="296"/>
      <c r="SWA5" s="296"/>
      <c r="SWB5" s="296"/>
      <c r="SWC5" s="296"/>
      <c r="SWD5" s="296"/>
      <c r="SWE5" s="296"/>
      <c r="SWF5" s="296"/>
      <c r="SWG5" s="296"/>
      <c r="SWH5" s="296"/>
      <c r="SWI5" s="296"/>
      <c r="SWJ5" s="296"/>
      <c r="SWK5" s="296"/>
      <c r="SWL5" s="296"/>
      <c r="SWM5" s="296"/>
      <c r="SWN5" s="296"/>
      <c r="SWO5" s="296"/>
      <c r="SWP5" s="296"/>
      <c r="SWQ5" s="296"/>
      <c r="SWR5" s="296"/>
      <c r="SWS5" s="296"/>
      <c r="SWT5" s="296"/>
      <c r="SWU5" s="296"/>
      <c r="SWV5" s="296"/>
      <c r="SWW5" s="296"/>
      <c r="SWX5" s="296"/>
      <c r="SWY5" s="296"/>
      <c r="SWZ5" s="296"/>
      <c r="SXA5" s="296"/>
      <c r="SXB5" s="296"/>
      <c r="SXC5" s="296"/>
      <c r="SXD5" s="296"/>
      <c r="SXE5" s="296"/>
      <c r="SXF5" s="296"/>
      <c r="SXG5" s="296"/>
      <c r="SXH5" s="296"/>
      <c r="SXI5" s="296"/>
      <c r="SXJ5" s="296"/>
      <c r="SXK5" s="296"/>
      <c r="SXL5" s="296"/>
      <c r="SXM5" s="296"/>
      <c r="SXN5" s="296"/>
      <c r="SXO5" s="296"/>
      <c r="SXP5" s="296"/>
      <c r="SXQ5" s="296"/>
      <c r="SXR5" s="296"/>
      <c r="SXS5" s="296"/>
      <c r="SXT5" s="296"/>
      <c r="SXU5" s="296"/>
      <c r="SXV5" s="296"/>
      <c r="SXW5" s="296"/>
      <c r="SXX5" s="296"/>
      <c r="SXY5" s="296"/>
      <c r="SXZ5" s="296"/>
      <c r="SYA5" s="296"/>
      <c r="SYB5" s="296"/>
      <c r="SYC5" s="296"/>
      <c r="SYD5" s="296"/>
      <c r="SYE5" s="296"/>
      <c r="SYF5" s="296"/>
      <c r="SYG5" s="296"/>
      <c r="SYH5" s="296"/>
      <c r="SYI5" s="296"/>
      <c r="SYJ5" s="296"/>
      <c r="SYK5" s="296"/>
      <c r="SYL5" s="296"/>
      <c r="SYM5" s="296"/>
      <c r="SYN5" s="296"/>
      <c r="SYO5" s="296"/>
      <c r="SYP5" s="296"/>
      <c r="SYQ5" s="296"/>
      <c r="SYR5" s="296"/>
      <c r="SYS5" s="296"/>
      <c r="SYT5" s="296"/>
      <c r="SYU5" s="296"/>
      <c r="SYV5" s="296"/>
      <c r="SYW5" s="296"/>
      <c r="SYX5" s="296"/>
      <c r="SYY5" s="296"/>
      <c r="SYZ5" s="296"/>
      <c r="SZA5" s="296"/>
      <c r="SZB5" s="296"/>
      <c r="SZC5" s="296"/>
      <c r="SZD5" s="296"/>
      <c r="SZE5" s="296"/>
      <c r="SZF5" s="296"/>
      <c r="SZG5" s="296"/>
      <c r="SZH5" s="296"/>
      <c r="SZI5" s="296"/>
      <c r="SZJ5" s="296"/>
      <c r="SZK5" s="296"/>
      <c r="SZL5" s="296"/>
      <c r="SZM5" s="296"/>
      <c r="SZN5" s="296"/>
      <c r="SZO5" s="296"/>
      <c r="SZP5" s="296"/>
      <c r="SZQ5" s="296"/>
      <c r="SZR5" s="296"/>
      <c r="SZS5" s="296"/>
      <c r="SZT5" s="296"/>
      <c r="SZU5" s="296"/>
      <c r="SZV5" s="296"/>
      <c r="SZW5" s="296"/>
      <c r="SZX5" s="296"/>
      <c r="SZY5" s="296"/>
      <c r="SZZ5" s="296"/>
      <c r="TAA5" s="296"/>
      <c r="TAB5" s="296"/>
      <c r="TAC5" s="296"/>
      <c r="TAD5" s="296"/>
      <c r="TAE5" s="296"/>
      <c r="TAF5" s="296"/>
      <c r="TAG5" s="296"/>
      <c r="TAH5" s="296"/>
      <c r="TAI5" s="296"/>
      <c r="TAJ5" s="296"/>
      <c r="TAK5" s="296"/>
      <c r="TAL5" s="296"/>
      <c r="TAM5" s="296"/>
      <c r="TAN5" s="296"/>
      <c r="TAO5" s="296"/>
      <c r="TAP5" s="296"/>
      <c r="TAQ5" s="296"/>
      <c r="TAR5" s="296"/>
      <c r="TAS5" s="296"/>
      <c r="TAT5" s="296"/>
      <c r="TAU5" s="296"/>
      <c r="TAV5" s="296"/>
      <c r="TAW5" s="296"/>
      <c r="TAX5" s="296"/>
      <c r="TAY5" s="296"/>
      <c r="TAZ5" s="296"/>
      <c r="TBA5" s="296"/>
      <c r="TBB5" s="296"/>
      <c r="TBC5" s="296"/>
      <c r="TBD5" s="296"/>
      <c r="TBE5" s="296"/>
      <c r="TBF5" s="296"/>
      <c r="TBG5" s="296"/>
      <c r="TBH5" s="296"/>
      <c r="TBI5" s="296"/>
      <c r="TBJ5" s="296"/>
      <c r="TBK5" s="296"/>
      <c r="TBL5" s="296"/>
      <c r="TBM5" s="296"/>
      <c r="TBN5" s="296"/>
      <c r="TBO5" s="296"/>
      <c r="TBP5" s="296"/>
      <c r="TBQ5" s="296"/>
      <c r="TBR5" s="296"/>
      <c r="TBS5" s="296"/>
      <c r="TBT5" s="296"/>
      <c r="TBU5" s="296"/>
      <c r="TBV5" s="296"/>
      <c r="TBW5" s="296"/>
      <c r="TBX5" s="296"/>
      <c r="TBY5" s="296"/>
      <c r="TBZ5" s="296"/>
      <c r="TCA5" s="296"/>
      <c r="TCB5" s="296"/>
      <c r="TCC5" s="296"/>
      <c r="TCD5" s="296"/>
      <c r="TCE5" s="296"/>
      <c r="TCF5" s="296"/>
      <c r="TCG5" s="296"/>
      <c r="TCH5" s="296"/>
      <c r="TCI5" s="296"/>
      <c r="TCJ5" s="296"/>
      <c r="TCK5" s="296"/>
      <c r="TCL5" s="296"/>
      <c r="TCM5" s="296"/>
      <c r="TCN5" s="296"/>
      <c r="TCO5" s="296"/>
      <c r="TCP5" s="296"/>
      <c r="TCQ5" s="296"/>
      <c r="TCR5" s="296"/>
      <c r="TCS5" s="296"/>
      <c r="TCT5" s="296"/>
      <c r="TCU5" s="296"/>
      <c r="TCV5" s="296"/>
      <c r="TCW5" s="296"/>
      <c r="TCX5" s="296"/>
      <c r="TCY5" s="296"/>
      <c r="TCZ5" s="296"/>
      <c r="TDA5" s="296"/>
      <c r="TDB5" s="296"/>
      <c r="TDC5" s="296"/>
      <c r="TDD5" s="296"/>
      <c r="TDE5" s="296"/>
      <c r="TDF5" s="296"/>
      <c r="TDG5" s="296"/>
      <c r="TDH5" s="296"/>
      <c r="TDI5" s="296"/>
      <c r="TDJ5" s="296"/>
      <c r="TDK5" s="296"/>
      <c r="TDL5" s="296"/>
      <c r="TDM5" s="296"/>
      <c r="TDN5" s="296"/>
      <c r="TDO5" s="296"/>
      <c r="TDP5" s="296"/>
      <c r="TDQ5" s="296"/>
      <c r="TDR5" s="296"/>
      <c r="TDS5" s="296"/>
      <c r="TDT5" s="296"/>
      <c r="TDU5" s="296"/>
      <c r="TDV5" s="296"/>
      <c r="TDW5" s="296"/>
      <c r="TDX5" s="296"/>
      <c r="TDY5" s="296"/>
      <c r="TDZ5" s="296"/>
      <c r="TEA5" s="296"/>
      <c r="TEB5" s="296"/>
      <c r="TEC5" s="296"/>
      <c r="TED5" s="296"/>
      <c r="TEE5" s="296"/>
      <c r="TEF5" s="296"/>
      <c r="TEG5" s="296"/>
      <c r="TEH5" s="296"/>
      <c r="TEI5" s="296"/>
      <c r="TEJ5" s="296"/>
      <c r="TEK5" s="296"/>
      <c r="TEL5" s="296"/>
      <c r="TEM5" s="296"/>
      <c r="TEN5" s="296"/>
      <c r="TEO5" s="296"/>
      <c r="TEP5" s="296"/>
      <c r="TEQ5" s="296"/>
      <c r="TER5" s="296"/>
      <c r="TES5" s="296"/>
      <c r="TET5" s="296"/>
      <c r="TEU5" s="296"/>
      <c r="TEV5" s="296"/>
      <c r="TEW5" s="296"/>
      <c r="TEX5" s="296"/>
      <c r="TEY5" s="296"/>
      <c r="TEZ5" s="296"/>
      <c r="TFA5" s="296"/>
      <c r="TFB5" s="296"/>
      <c r="TFC5" s="296"/>
      <c r="TFD5" s="296"/>
      <c r="TFE5" s="296"/>
      <c r="TFF5" s="296"/>
      <c r="TFG5" s="296"/>
      <c r="TFH5" s="296"/>
      <c r="TFI5" s="296"/>
      <c r="TFJ5" s="296"/>
      <c r="TFK5" s="296"/>
      <c r="TFL5" s="296"/>
      <c r="TFM5" s="296"/>
      <c r="TFN5" s="296"/>
      <c r="TFO5" s="296"/>
      <c r="TFP5" s="296"/>
      <c r="TFQ5" s="296"/>
      <c r="TFR5" s="296"/>
      <c r="TFS5" s="296"/>
      <c r="TFT5" s="296"/>
      <c r="TFU5" s="296"/>
      <c r="TFV5" s="296"/>
      <c r="TFW5" s="296"/>
      <c r="TFX5" s="296"/>
      <c r="TFY5" s="296"/>
      <c r="TFZ5" s="296"/>
      <c r="TGA5" s="296"/>
      <c r="TGB5" s="296"/>
      <c r="TGC5" s="296"/>
      <c r="TGD5" s="296"/>
      <c r="TGE5" s="296"/>
      <c r="TGF5" s="296"/>
      <c r="TGG5" s="296"/>
      <c r="TGH5" s="296"/>
      <c r="TGI5" s="296"/>
      <c r="TGJ5" s="296"/>
      <c r="TGK5" s="296"/>
      <c r="TGL5" s="296"/>
      <c r="TGM5" s="296"/>
      <c r="TGN5" s="296"/>
      <c r="TGO5" s="296"/>
      <c r="TGP5" s="296"/>
      <c r="TGQ5" s="296"/>
      <c r="TGR5" s="296"/>
      <c r="TGS5" s="296"/>
      <c r="TGT5" s="296"/>
      <c r="TGU5" s="296"/>
      <c r="TGV5" s="296"/>
      <c r="TGW5" s="296"/>
      <c r="TGX5" s="296"/>
      <c r="TGY5" s="296"/>
      <c r="TGZ5" s="296"/>
      <c r="THA5" s="296"/>
      <c r="THB5" s="296"/>
      <c r="THC5" s="296"/>
      <c r="THD5" s="296"/>
      <c r="THE5" s="296"/>
      <c r="THF5" s="296"/>
      <c r="THG5" s="296"/>
      <c r="THH5" s="296"/>
      <c r="THI5" s="296"/>
      <c r="THJ5" s="296"/>
      <c r="THK5" s="296"/>
      <c r="THL5" s="296"/>
      <c r="THM5" s="296"/>
      <c r="THN5" s="296"/>
      <c r="THO5" s="296"/>
      <c r="THP5" s="296"/>
      <c r="THQ5" s="296"/>
      <c r="THR5" s="296"/>
      <c r="THS5" s="296"/>
      <c r="THT5" s="296"/>
      <c r="THU5" s="296"/>
      <c r="THV5" s="296"/>
      <c r="THW5" s="296"/>
      <c r="THX5" s="296"/>
      <c r="THY5" s="296"/>
      <c r="THZ5" s="296"/>
      <c r="TIA5" s="296"/>
      <c r="TIB5" s="296"/>
      <c r="TIC5" s="296"/>
      <c r="TID5" s="296"/>
      <c r="TIE5" s="296"/>
      <c r="TIF5" s="296"/>
      <c r="TIG5" s="296"/>
      <c r="TIH5" s="296"/>
      <c r="TII5" s="296"/>
      <c r="TIJ5" s="296"/>
      <c r="TIK5" s="296"/>
      <c r="TIL5" s="296"/>
      <c r="TIM5" s="296"/>
      <c r="TIN5" s="296"/>
      <c r="TIO5" s="296"/>
      <c r="TIP5" s="296"/>
      <c r="TIQ5" s="296"/>
      <c r="TIR5" s="296"/>
      <c r="TIS5" s="296"/>
      <c r="TIT5" s="296"/>
      <c r="TIU5" s="296"/>
      <c r="TIV5" s="296"/>
      <c r="TIW5" s="296"/>
      <c r="TIX5" s="296"/>
      <c r="TIY5" s="296"/>
      <c r="TIZ5" s="296"/>
      <c r="TJA5" s="296"/>
      <c r="TJB5" s="296"/>
      <c r="TJC5" s="296"/>
      <c r="TJD5" s="296"/>
      <c r="TJE5" s="296"/>
      <c r="TJF5" s="296"/>
      <c r="TJG5" s="296"/>
      <c r="TJH5" s="296"/>
      <c r="TJI5" s="296"/>
      <c r="TJJ5" s="296"/>
      <c r="TJK5" s="296"/>
      <c r="TJL5" s="296"/>
      <c r="TJM5" s="296"/>
      <c r="TJN5" s="296"/>
      <c r="TJO5" s="296"/>
      <c r="TJP5" s="296"/>
      <c r="TJQ5" s="296"/>
      <c r="TJR5" s="296"/>
      <c r="TJS5" s="296"/>
      <c r="TJT5" s="296"/>
      <c r="TJU5" s="296"/>
      <c r="TJV5" s="296"/>
      <c r="TJW5" s="296"/>
      <c r="TJX5" s="296"/>
      <c r="TJY5" s="296"/>
      <c r="TJZ5" s="296"/>
      <c r="TKA5" s="296"/>
      <c r="TKB5" s="296"/>
      <c r="TKC5" s="296"/>
      <c r="TKD5" s="296"/>
      <c r="TKE5" s="296"/>
      <c r="TKF5" s="296"/>
      <c r="TKG5" s="296"/>
      <c r="TKH5" s="296"/>
      <c r="TKI5" s="296"/>
      <c r="TKJ5" s="296"/>
      <c r="TKK5" s="296"/>
      <c r="TKL5" s="296"/>
      <c r="TKM5" s="296"/>
      <c r="TKN5" s="296"/>
      <c r="TKO5" s="296"/>
      <c r="TKP5" s="296"/>
      <c r="TKQ5" s="296"/>
      <c r="TKR5" s="296"/>
      <c r="TKS5" s="296"/>
      <c r="TKT5" s="296"/>
      <c r="TKU5" s="296"/>
      <c r="TKV5" s="296"/>
      <c r="TKW5" s="296"/>
      <c r="TKX5" s="296"/>
      <c r="TKY5" s="296"/>
      <c r="TKZ5" s="296"/>
      <c r="TLA5" s="296"/>
      <c r="TLB5" s="296"/>
      <c r="TLC5" s="296"/>
      <c r="TLD5" s="296"/>
      <c r="TLE5" s="296"/>
      <c r="TLF5" s="296"/>
      <c r="TLG5" s="296"/>
      <c r="TLH5" s="296"/>
      <c r="TLI5" s="296"/>
      <c r="TLJ5" s="296"/>
      <c r="TLK5" s="296"/>
      <c r="TLL5" s="296"/>
      <c r="TLM5" s="296"/>
      <c r="TLN5" s="296"/>
      <c r="TLO5" s="296"/>
      <c r="TLP5" s="296"/>
      <c r="TLQ5" s="296"/>
      <c r="TLR5" s="296"/>
      <c r="TLS5" s="296"/>
      <c r="TLT5" s="296"/>
      <c r="TLU5" s="296"/>
      <c r="TLV5" s="296"/>
      <c r="TLW5" s="296"/>
      <c r="TLX5" s="296"/>
      <c r="TLY5" s="296"/>
      <c r="TLZ5" s="296"/>
      <c r="TMA5" s="296"/>
      <c r="TMB5" s="296"/>
      <c r="TMC5" s="296"/>
      <c r="TMD5" s="296"/>
      <c r="TME5" s="296"/>
      <c r="TMF5" s="296"/>
      <c r="TMG5" s="296"/>
      <c r="TMH5" s="296"/>
      <c r="TMI5" s="296"/>
      <c r="TMJ5" s="296"/>
      <c r="TMK5" s="296"/>
      <c r="TML5" s="296"/>
      <c r="TMM5" s="296"/>
      <c r="TMN5" s="296"/>
      <c r="TMO5" s="296"/>
      <c r="TMP5" s="296"/>
      <c r="TMQ5" s="296"/>
      <c r="TMR5" s="296"/>
      <c r="TMS5" s="296"/>
      <c r="TMT5" s="296"/>
      <c r="TMU5" s="296"/>
      <c r="TMV5" s="296"/>
      <c r="TMW5" s="296"/>
      <c r="TMX5" s="296"/>
      <c r="TMY5" s="296"/>
      <c r="TMZ5" s="296"/>
      <c r="TNA5" s="296"/>
      <c r="TNB5" s="296"/>
      <c r="TNC5" s="296"/>
      <c r="TND5" s="296"/>
      <c r="TNE5" s="296"/>
      <c r="TNF5" s="296"/>
      <c r="TNG5" s="296"/>
      <c r="TNH5" s="296"/>
      <c r="TNI5" s="296"/>
      <c r="TNJ5" s="296"/>
      <c r="TNK5" s="296"/>
      <c r="TNL5" s="296"/>
      <c r="TNM5" s="296"/>
      <c r="TNN5" s="296"/>
      <c r="TNO5" s="296"/>
      <c r="TNP5" s="296"/>
      <c r="TNQ5" s="296"/>
      <c r="TNR5" s="296"/>
      <c r="TNS5" s="296"/>
      <c r="TNT5" s="296"/>
      <c r="TNU5" s="296"/>
      <c r="TNV5" s="296"/>
      <c r="TNW5" s="296"/>
      <c r="TNX5" s="296"/>
      <c r="TNY5" s="296"/>
      <c r="TNZ5" s="296"/>
      <c r="TOA5" s="296"/>
      <c r="TOB5" s="296"/>
      <c r="TOC5" s="296"/>
      <c r="TOD5" s="296"/>
      <c r="TOE5" s="296"/>
      <c r="TOF5" s="296"/>
      <c r="TOG5" s="296"/>
      <c r="TOH5" s="296"/>
      <c r="TOI5" s="296"/>
      <c r="TOJ5" s="296"/>
      <c r="TOK5" s="296"/>
      <c r="TOL5" s="296"/>
      <c r="TOM5" s="296"/>
      <c r="TON5" s="296"/>
      <c r="TOO5" s="296"/>
      <c r="TOP5" s="296"/>
      <c r="TOQ5" s="296"/>
      <c r="TOR5" s="296"/>
      <c r="TOS5" s="296"/>
      <c r="TOT5" s="296"/>
      <c r="TOU5" s="296"/>
      <c r="TOV5" s="296"/>
      <c r="TOW5" s="296"/>
      <c r="TOX5" s="296"/>
      <c r="TOY5" s="296"/>
      <c r="TOZ5" s="296"/>
      <c r="TPA5" s="296"/>
      <c r="TPB5" s="296"/>
      <c r="TPC5" s="296"/>
      <c r="TPD5" s="296"/>
      <c r="TPE5" s="296"/>
      <c r="TPF5" s="296"/>
      <c r="TPG5" s="296"/>
      <c r="TPH5" s="296"/>
      <c r="TPI5" s="296"/>
      <c r="TPJ5" s="296"/>
      <c r="TPK5" s="296"/>
      <c r="TPL5" s="296"/>
      <c r="TPM5" s="296"/>
      <c r="TPN5" s="296"/>
      <c r="TPO5" s="296"/>
      <c r="TPP5" s="296"/>
      <c r="TPQ5" s="296"/>
      <c r="TPR5" s="296"/>
      <c r="TPS5" s="296"/>
      <c r="TPT5" s="296"/>
      <c r="TPU5" s="296"/>
      <c r="TPV5" s="296"/>
      <c r="TPW5" s="296"/>
      <c r="TPX5" s="296"/>
      <c r="TPY5" s="296"/>
      <c r="TPZ5" s="296"/>
      <c r="TQA5" s="296"/>
      <c r="TQB5" s="296"/>
      <c r="TQC5" s="296"/>
      <c r="TQD5" s="296"/>
      <c r="TQE5" s="296"/>
      <c r="TQF5" s="296"/>
      <c r="TQG5" s="296"/>
      <c r="TQH5" s="296"/>
      <c r="TQI5" s="296"/>
      <c r="TQJ5" s="296"/>
      <c r="TQK5" s="296"/>
      <c r="TQL5" s="296"/>
      <c r="TQM5" s="296"/>
      <c r="TQN5" s="296"/>
      <c r="TQO5" s="296"/>
      <c r="TQP5" s="296"/>
      <c r="TQQ5" s="296"/>
      <c r="TQR5" s="296"/>
      <c r="TQS5" s="296"/>
      <c r="TQT5" s="296"/>
      <c r="TQU5" s="296"/>
      <c r="TQV5" s="296"/>
      <c r="TQW5" s="296"/>
      <c r="TQX5" s="296"/>
      <c r="TQY5" s="296"/>
      <c r="TQZ5" s="296"/>
      <c r="TRA5" s="296"/>
      <c r="TRB5" s="296"/>
      <c r="TRC5" s="296"/>
      <c r="TRD5" s="296"/>
      <c r="TRE5" s="296"/>
      <c r="TRF5" s="296"/>
      <c r="TRG5" s="296"/>
      <c r="TRH5" s="296"/>
      <c r="TRI5" s="296"/>
      <c r="TRJ5" s="296"/>
      <c r="TRK5" s="296"/>
      <c r="TRL5" s="296"/>
      <c r="TRM5" s="296"/>
      <c r="TRN5" s="296"/>
      <c r="TRO5" s="296"/>
      <c r="TRP5" s="296"/>
      <c r="TRQ5" s="296"/>
      <c r="TRR5" s="296"/>
      <c r="TRS5" s="296"/>
      <c r="TRT5" s="296"/>
      <c r="TRU5" s="296"/>
      <c r="TRV5" s="296"/>
      <c r="TRW5" s="296"/>
      <c r="TRX5" s="296"/>
      <c r="TRY5" s="296"/>
      <c r="TRZ5" s="296"/>
      <c r="TSA5" s="296"/>
      <c r="TSB5" s="296"/>
      <c r="TSC5" s="296"/>
      <c r="TSD5" s="296"/>
      <c r="TSE5" s="296"/>
      <c r="TSF5" s="296"/>
      <c r="TSG5" s="296"/>
      <c r="TSH5" s="296"/>
      <c r="TSI5" s="296"/>
      <c r="TSJ5" s="296"/>
      <c r="TSK5" s="296"/>
      <c r="TSL5" s="296"/>
      <c r="TSM5" s="296"/>
      <c r="TSN5" s="296"/>
      <c r="TSO5" s="296"/>
      <c r="TSP5" s="296"/>
      <c r="TSQ5" s="296"/>
      <c r="TSR5" s="296"/>
      <c r="TSS5" s="296"/>
      <c r="TST5" s="296"/>
      <c r="TSU5" s="296"/>
      <c r="TSV5" s="296"/>
      <c r="TSW5" s="296"/>
      <c r="TSX5" s="296"/>
      <c r="TSY5" s="296"/>
      <c r="TSZ5" s="296"/>
      <c r="TTA5" s="296"/>
      <c r="TTB5" s="296"/>
      <c r="TTC5" s="296"/>
      <c r="TTD5" s="296"/>
      <c r="TTE5" s="296"/>
      <c r="TTF5" s="296"/>
      <c r="TTG5" s="296"/>
      <c r="TTH5" s="296"/>
      <c r="TTI5" s="296"/>
      <c r="TTJ5" s="296"/>
      <c r="TTK5" s="296"/>
      <c r="TTL5" s="296"/>
      <c r="TTM5" s="296"/>
      <c r="TTN5" s="296"/>
      <c r="TTO5" s="296"/>
      <c r="TTP5" s="296"/>
      <c r="TTQ5" s="296"/>
      <c r="TTR5" s="296"/>
      <c r="TTS5" s="296"/>
      <c r="TTT5" s="296"/>
      <c r="TTU5" s="296"/>
      <c r="TTV5" s="296"/>
      <c r="TTW5" s="296"/>
      <c r="TTX5" s="296"/>
      <c r="TTY5" s="296"/>
      <c r="TTZ5" s="296"/>
      <c r="TUA5" s="296"/>
      <c r="TUB5" s="296"/>
      <c r="TUC5" s="296"/>
      <c r="TUD5" s="296"/>
      <c r="TUE5" s="296"/>
      <c r="TUF5" s="296"/>
      <c r="TUG5" s="296"/>
      <c r="TUH5" s="296"/>
      <c r="TUI5" s="296"/>
      <c r="TUJ5" s="296"/>
      <c r="TUK5" s="296"/>
      <c r="TUL5" s="296"/>
      <c r="TUM5" s="296"/>
      <c r="TUN5" s="296"/>
      <c r="TUO5" s="296"/>
      <c r="TUP5" s="296"/>
      <c r="TUQ5" s="296"/>
      <c r="TUR5" s="296"/>
      <c r="TUS5" s="296"/>
      <c r="TUT5" s="296"/>
      <c r="TUU5" s="296"/>
      <c r="TUV5" s="296"/>
      <c r="TUW5" s="296"/>
      <c r="TUX5" s="296"/>
      <c r="TUY5" s="296"/>
      <c r="TUZ5" s="296"/>
      <c r="TVA5" s="296"/>
      <c r="TVB5" s="296"/>
      <c r="TVC5" s="296"/>
      <c r="TVD5" s="296"/>
      <c r="TVE5" s="296"/>
      <c r="TVF5" s="296"/>
      <c r="TVG5" s="296"/>
      <c r="TVH5" s="296"/>
      <c r="TVI5" s="296"/>
      <c r="TVJ5" s="296"/>
      <c r="TVK5" s="296"/>
      <c r="TVL5" s="296"/>
      <c r="TVM5" s="296"/>
      <c r="TVN5" s="296"/>
      <c r="TVO5" s="296"/>
      <c r="TVP5" s="296"/>
      <c r="TVQ5" s="296"/>
      <c r="TVR5" s="296"/>
      <c r="TVS5" s="296"/>
      <c r="TVT5" s="296"/>
      <c r="TVU5" s="296"/>
      <c r="TVV5" s="296"/>
      <c r="TVW5" s="296"/>
      <c r="TVX5" s="296"/>
      <c r="TVY5" s="296"/>
      <c r="TVZ5" s="296"/>
      <c r="TWA5" s="296"/>
      <c r="TWB5" s="296"/>
      <c r="TWC5" s="296"/>
      <c r="TWD5" s="296"/>
      <c r="TWE5" s="296"/>
      <c r="TWF5" s="296"/>
      <c r="TWG5" s="296"/>
      <c r="TWH5" s="296"/>
      <c r="TWI5" s="296"/>
      <c r="TWJ5" s="296"/>
      <c r="TWK5" s="296"/>
      <c r="TWL5" s="296"/>
      <c r="TWM5" s="296"/>
      <c r="TWN5" s="296"/>
      <c r="TWO5" s="296"/>
      <c r="TWP5" s="296"/>
      <c r="TWQ5" s="296"/>
      <c r="TWR5" s="296"/>
      <c r="TWS5" s="296"/>
      <c r="TWT5" s="296"/>
      <c r="TWU5" s="296"/>
      <c r="TWV5" s="296"/>
      <c r="TWW5" s="296"/>
      <c r="TWX5" s="296"/>
      <c r="TWY5" s="296"/>
      <c r="TWZ5" s="296"/>
      <c r="TXA5" s="296"/>
      <c r="TXB5" s="296"/>
      <c r="TXC5" s="296"/>
      <c r="TXD5" s="296"/>
      <c r="TXE5" s="296"/>
      <c r="TXF5" s="296"/>
      <c r="TXG5" s="296"/>
      <c r="TXH5" s="296"/>
      <c r="TXI5" s="296"/>
      <c r="TXJ5" s="296"/>
      <c r="TXK5" s="296"/>
      <c r="TXL5" s="296"/>
      <c r="TXM5" s="296"/>
      <c r="TXN5" s="296"/>
      <c r="TXO5" s="296"/>
      <c r="TXP5" s="296"/>
      <c r="TXQ5" s="296"/>
      <c r="TXR5" s="296"/>
      <c r="TXS5" s="296"/>
      <c r="TXT5" s="296"/>
      <c r="TXU5" s="296"/>
      <c r="TXV5" s="296"/>
      <c r="TXW5" s="296"/>
      <c r="TXX5" s="296"/>
      <c r="TXY5" s="296"/>
      <c r="TXZ5" s="296"/>
      <c r="TYA5" s="296"/>
      <c r="TYB5" s="296"/>
      <c r="TYC5" s="296"/>
      <c r="TYD5" s="296"/>
      <c r="TYE5" s="296"/>
      <c r="TYF5" s="296"/>
      <c r="TYG5" s="296"/>
      <c r="TYH5" s="296"/>
      <c r="TYI5" s="296"/>
      <c r="TYJ5" s="296"/>
      <c r="TYK5" s="296"/>
      <c r="TYL5" s="296"/>
      <c r="TYM5" s="296"/>
      <c r="TYN5" s="296"/>
      <c r="TYO5" s="296"/>
      <c r="TYP5" s="296"/>
      <c r="TYQ5" s="296"/>
      <c r="TYR5" s="296"/>
      <c r="TYS5" s="296"/>
      <c r="TYT5" s="296"/>
      <c r="TYU5" s="296"/>
      <c r="TYV5" s="296"/>
      <c r="TYW5" s="296"/>
      <c r="TYX5" s="296"/>
      <c r="TYY5" s="296"/>
      <c r="TYZ5" s="296"/>
      <c r="TZA5" s="296"/>
      <c r="TZB5" s="296"/>
      <c r="TZC5" s="296"/>
      <c r="TZD5" s="296"/>
      <c r="TZE5" s="296"/>
      <c r="TZF5" s="296"/>
      <c r="TZG5" s="296"/>
      <c r="TZH5" s="296"/>
      <c r="TZI5" s="296"/>
      <c r="TZJ5" s="296"/>
      <c r="TZK5" s="296"/>
      <c r="TZL5" s="296"/>
      <c r="TZM5" s="296"/>
      <c r="TZN5" s="296"/>
      <c r="TZO5" s="296"/>
      <c r="TZP5" s="296"/>
      <c r="TZQ5" s="296"/>
      <c r="TZR5" s="296"/>
      <c r="TZS5" s="296"/>
      <c r="TZT5" s="296"/>
      <c r="TZU5" s="296"/>
      <c r="TZV5" s="296"/>
      <c r="TZW5" s="296"/>
      <c r="TZX5" s="296"/>
      <c r="TZY5" s="296"/>
      <c r="TZZ5" s="296"/>
      <c r="UAA5" s="296"/>
      <c r="UAB5" s="296"/>
      <c r="UAC5" s="296"/>
      <c r="UAD5" s="296"/>
      <c r="UAE5" s="296"/>
      <c r="UAF5" s="296"/>
      <c r="UAG5" s="296"/>
      <c r="UAH5" s="296"/>
      <c r="UAI5" s="296"/>
      <c r="UAJ5" s="296"/>
      <c r="UAK5" s="296"/>
      <c r="UAL5" s="296"/>
      <c r="UAM5" s="296"/>
      <c r="UAN5" s="296"/>
      <c r="UAO5" s="296"/>
      <c r="UAP5" s="296"/>
      <c r="UAQ5" s="296"/>
      <c r="UAR5" s="296"/>
      <c r="UAS5" s="296"/>
      <c r="UAT5" s="296"/>
      <c r="UAU5" s="296"/>
      <c r="UAV5" s="296"/>
      <c r="UAW5" s="296"/>
      <c r="UAX5" s="296"/>
      <c r="UAY5" s="296"/>
      <c r="UAZ5" s="296"/>
      <c r="UBA5" s="296"/>
      <c r="UBB5" s="296"/>
      <c r="UBC5" s="296"/>
      <c r="UBD5" s="296"/>
      <c r="UBE5" s="296"/>
      <c r="UBF5" s="296"/>
      <c r="UBG5" s="296"/>
      <c r="UBH5" s="296"/>
      <c r="UBI5" s="296"/>
      <c r="UBJ5" s="296"/>
      <c r="UBK5" s="296"/>
      <c r="UBL5" s="296"/>
      <c r="UBM5" s="296"/>
      <c r="UBN5" s="296"/>
      <c r="UBO5" s="296"/>
      <c r="UBP5" s="296"/>
      <c r="UBQ5" s="296"/>
      <c r="UBR5" s="296"/>
      <c r="UBS5" s="296"/>
      <c r="UBT5" s="296"/>
      <c r="UBU5" s="296"/>
      <c r="UBV5" s="296"/>
      <c r="UBW5" s="296"/>
      <c r="UBX5" s="296"/>
      <c r="UBY5" s="296"/>
      <c r="UBZ5" s="296"/>
      <c r="UCA5" s="296"/>
      <c r="UCB5" s="296"/>
      <c r="UCC5" s="296"/>
      <c r="UCD5" s="296"/>
      <c r="UCE5" s="296"/>
      <c r="UCF5" s="296"/>
      <c r="UCG5" s="296"/>
      <c r="UCH5" s="296"/>
      <c r="UCI5" s="296"/>
      <c r="UCJ5" s="296"/>
      <c r="UCK5" s="296"/>
      <c r="UCL5" s="296"/>
      <c r="UCM5" s="296"/>
      <c r="UCN5" s="296"/>
      <c r="UCO5" s="296"/>
      <c r="UCP5" s="296"/>
      <c r="UCQ5" s="296"/>
      <c r="UCR5" s="296"/>
      <c r="UCS5" s="296"/>
      <c r="UCT5" s="296"/>
      <c r="UCU5" s="296"/>
      <c r="UCV5" s="296"/>
      <c r="UCW5" s="296"/>
      <c r="UCX5" s="296"/>
      <c r="UCY5" s="296"/>
      <c r="UCZ5" s="296"/>
      <c r="UDA5" s="296"/>
      <c r="UDB5" s="296"/>
      <c r="UDC5" s="296"/>
      <c r="UDD5" s="296"/>
      <c r="UDE5" s="296"/>
      <c r="UDF5" s="296"/>
      <c r="UDG5" s="296"/>
      <c r="UDH5" s="296"/>
      <c r="UDI5" s="296"/>
      <c r="UDJ5" s="296"/>
      <c r="UDK5" s="296"/>
      <c r="UDL5" s="296"/>
      <c r="UDM5" s="296"/>
      <c r="UDN5" s="296"/>
      <c r="UDO5" s="296"/>
      <c r="UDP5" s="296"/>
      <c r="UDQ5" s="296"/>
      <c r="UDR5" s="296"/>
      <c r="UDS5" s="296"/>
      <c r="UDT5" s="296"/>
      <c r="UDU5" s="296"/>
      <c r="UDV5" s="296"/>
      <c r="UDW5" s="296"/>
      <c r="UDX5" s="296"/>
      <c r="UDY5" s="296"/>
      <c r="UDZ5" s="296"/>
      <c r="UEA5" s="296"/>
      <c r="UEB5" s="296"/>
      <c r="UEC5" s="296"/>
      <c r="UED5" s="296"/>
      <c r="UEE5" s="296"/>
      <c r="UEF5" s="296"/>
      <c r="UEG5" s="296"/>
      <c r="UEH5" s="296"/>
      <c r="UEI5" s="296"/>
      <c r="UEJ5" s="296"/>
      <c r="UEK5" s="296"/>
      <c r="UEL5" s="296"/>
      <c r="UEM5" s="296"/>
      <c r="UEN5" s="296"/>
      <c r="UEO5" s="296"/>
      <c r="UEP5" s="296"/>
      <c r="UEQ5" s="296"/>
      <c r="UER5" s="296"/>
      <c r="UES5" s="296"/>
      <c r="UET5" s="296"/>
      <c r="UEU5" s="296"/>
      <c r="UEV5" s="296"/>
      <c r="UEW5" s="296"/>
      <c r="UEX5" s="296"/>
      <c r="UEY5" s="296"/>
      <c r="UEZ5" s="296"/>
      <c r="UFA5" s="296"/>
      <c r="UFB5" s="296"/>
      <c r="UFC5" s="296"/>
      <c r="UFD5" s="296"/>
      <c r="UFE5" s="296"/>
      <c r="UFF5" s="296"/>
      <c r="UFG5" s="296"/>
      <c r="UFH5" s="296"/>
      <c r="UFI5" s="296"/>
      <c r="UFJ5" s="296"/>
      <c r="UFK5" s="296"/>
      <c r="UFL5" s="296"/>
      <c r="UFM5" s="296"/>
      <c r="UFN5" s="296"/>
      <c r="UFO5" s="296"/>
      <c r="UFP5" s="296"/>
      <c r="UFQ5" s="296"/>
      <c r="UFR5" s="296"/>
      <c r="UFS5" s="296"/>
      <c r="UFT5" s="296"/>
      <c r="UFU5" s="296"/>
      <c r="UFV5" s="296"/>
      <c r="UFW5" s="296"/>
      <c r="UFX5" s="296"/>
      <c r="UFY5" s="296"/>
      <c r="UFZ5" s="296"/>
      <c r="UGA5" s="296"/>
      <c r="UGB5" s="296"/>
      <c r="UGC5" s="296"/>
      <c r="UGD5" s="296"/>
      <c r="UGE5" s="296"/>
      <c r="UGF5" s="296"/>
      <c r="UGG5" s="296"/>
      <c r="UGH5" s="296"/>
      <c r="UGI5" s="296"/>
      <c r="UGJ5" s="296"/>
      <c r="UGK5" s="296"/>
      <c r="UGL5" s="296"/>
      <c r="UGM5" s="296"/>
      <c r="UGN5" s="296"/>
      <c r="UGO5" s="296"/>
      <c r="UGP5" s="296"/>
      <c r="UGQ5" s="296"/>
      <c r="UGR5" s="296"/>
      <c r="UGS5" s="296"/>
      <c r="UGT5" s="296"/>
      <c r="UGU5" s="296"/>
      <c r="UGV5" s="296"/>
      <c r="UGW5" s="296"/>
      <c r="UGX5" s="296"/>
      <c r="UGY5" s="296"/>
      <c r="UGZ5" s="296"/>
      <c r="UHA5" s="296"/>
      <c r="UHB5" s="296"/>
      <c r="UHC5" s="296"/>
      <c r="UHD5" s="296"/>
      <c r="UHE5" s="296"/>
      <c r="UHF5" s="296"/>
      <c r="UHG5" s="296"/>
      <c r="UHH5" s="296"/>
      <c r="UHI5" s="296"/>
      <c r="UHJ5" s="296"/>
      <c r="UHK5" s="296"/>
      <c r="UHL5" s="296"/>
      <c r="UHM5" s="296"/>
      <c r="UHN5" s="296"/>
      <c r="UHO5" s="296"/>
      <c r="UHP5" s="296"/>
      <c r="UHQ5" s="296"/>
      <c r="UHR5" s="296"/>
      <c r="UHS5" s="296"/>
      <c r="UHT5" s="296"/>
      <c r="UHU5" s="296"/>
      <c r="UHV5" s="296"/>
      <c r="UHW5" s="296"/>
      <c r="UHX5" s="296"/>
      <c r="UHY5" s="296"/>
      <c r="UHZ5" s="296"/>
      <c r="UIA5" s="296"/>
      <c r="UIB5" s="296"/>
      <c r="UIC5" s="296"/>
      <c r="UID5" s="296"/>
      <c r="UIE5" s="296"/>
      <c r="UIF5" s="296"/>
      <c r="UIG5" s="296"/>
      <c r="UIH5" s="296"/>
      <c r="UII5" s="296"/>
      <c r="UIJ5" s="296"/>
      <c r="UIK5" s="296"/>
      <c r="UIL5" s="296"/>
      <c r="UIM5" s="296"/>
      <c r="UIN5" s="296"/>
      <c r="UIO5" s="296"/>
      <c r="UIP5" s="296"/>
      <c r="UIQ5" s="296"/>
      <c r="UIR5" s="296"/>
      <c r="UIS5" s="296"/>
      <c r="UIT5" s="296"/>
      <c r="UIU5" s="296"/>
      <c r="UIV5" s="296"/>
      <c r="UIW5" s="296"/>
      <c r="UIX5" s="296"/>
      <c r="UIY5" s="296"/>
      <c r="UIZ5" s="296"/>
      <c r="UJA5" s="296"/>
      <c r="UJB5" s="296"/>
      <c r="UJC5" s="296"/>
      <c r="UJD5" s="296"/>
      <c r="UJE5" s="296"/>
      <c r="UJF5" s="296"/>
      <c r="UJG5" s="296"/>
      <c r="UJH5" s="296"/>
      <c r="UJI5" s="296"/>
      <c r="UJJ5" s="296"/>
      <c r="UJK5" s="296"/>
      <c r="UJL5" s="296"/>
      <c r="UJM5" s="296"/>
      <c r="UJN5" s="296"/>
      <c r="UJO5" s="296"/>
      <c r="UJP5" s="296"/>
      <c r="UJQ5" s="296"/>
      <c r="UJR5" s="296"/>
      <c r="UJS5" s="296"/>
      <c r="UJT5" s="296"/>
      <c r="UJU5" s="296"/>
      <c r="UJV5" s="296"/>
      <c r="UJW5" s="296"/>
      <c r="UJX5" s="296"/>
      <c r="UJY5" s="296"/>
      <c r="UJZ5" s="296"/>
      <c r="UKA5" s="296"/>
      <c r="UKB5" s="296"/>
      <c r="UKC5" s="296"/>
      <c r="UKD5" s="296"/>
      <c r="UKE5" s="296"/>
      <c r="UKF5" s="296"/>
      <c r="UKG5" s="296"/>
      <c r="UKH5" s="296"/>
      <c r="UKI5" s="296"/>
      <c r="UKJ5" s="296"/>
      <c r="UKK5" s="296"/>
      <c r="UKL5" s="296"/>
      <c r="UKM5" s="296"/>
      <c r="UKN5" s="296"/>
      <c r="UKO5" s="296"/>
      <c r="UKP5" s="296"/>
      <c r="UKQ5" s="296"/>
      <c r="UKR5" s="296"/>
      <c r="UKS5" s="296"/>
      <c r="UKT5" s="296"/>
      <c r="UKU5" s="296"/>
      <c r="UKV5" s="296"/>
      <c r="UKW5" s="296"/>
      <c r="UKX5" s="296"/>
      <c r="UKY5" s="296"/>
      <c r="UKZ5" s="296"/>
      <c r="ULA5" s="296"/>
      <c r="ULB5" s="296"/>
      <c r="ULC5" s="296"/>
      <c r="ULD5" s="296"/>
      <c r="ULE5" s="296"/>
      <c r="ULF5" s="296"/>
      <c r="ULG5" s="296"/>
      <c r="ULH5" s="296"/>
      <c r="ULI5" s="296"/>
      <c r="ULJ5" s="296"/>
      <c r="ULK5" s="296"/>
      <c r="ULL5" s="296"/>
      <c r="ULM5" s="296"/>
      <c r="ULN5" s="296"/>
      <c r="ULO5" s="296"/>
      <c r="ULP5" s="296"/>
      <c r="ULQ5" s="296"/>
      <c r="ULR5" s="296"/>
      <c r="ULS5" s="296"/>
      <c r="ULT5" s="296"/>
      <c r="ULU5" s="296"/>
      <c r="ULV5" s="296"/>
      <c r="ULW5" s="296"/>
      <c r="ULX5" s="296"/>
      <c r="ULY5" s="296"/>
      <c r="ULZ5" s="296"/>
      <c r="UMA5" s="296"/>
      <c r="UMB5" s="296"/>
      <c r="UMC5" s="296"/>
      <c r="UMD5" s="296"/>
      <c r="UME5" s="296"/>
      <c r="UMF5" s="296"/>
      <c r="UMG5" s="296"/>
      <c r="UMH5" s="296"/>
      <c r="UMI5" s="296"/>
      <c r="UMJ5" s="296"/>
      <c r="UMK5" s="296"/>
      <c r="UML5" s="296"/>
      <c r="UMM5" s="296"/>
      <c r="UMN5" s="296"/>
      <c r="UMO5" s="296"/>
      <c r="UMP5" s="296"/>
      <c r="UMQ5" s="296"/>
      <c r="UMR5" s="296"/>
      <c r="UMS5" s="296"/>
      <c r="UMT5" s="296"/>
      <c r="UMU5" s="296"/>
      <c r="UMV5" s="296"/>
      <c r="UMW5" s="296"/>
      <c r="UMX5" s="296"/>
      <c r="UMY5" s="296"/>
      <c r="UMZ5" s="296"/>
      <c r="UNA5" s="296"/>
      <c r="UNB5" s="296"/>
      <c r="UNC5" s="296"/>
      <c r="UND5" s="296"/>
      <c r="UNE5" s="296"/>
      <c r="UNF5" s="296"/>
      <c r="UNG5" s="296"/>
      <c r="UNH5" s="296"/>
      <c r="UNI5" s="296"/>
      <c r="UNJ5" s="296"/>
      <c r="UNK5" s="296"/>
      <c r="UNL5" s="296"/>
      <c r="UNM5" s="296"/>
      <c r="UNN5" s="296"/>
      <c r="UNO5" s="296"/>
      <c r="UNP5" s="296"/>
      <c r="UNQ5" s="296"/>
      <c r="UNR5" s="296"/>
      <c r="UNS5" s="296"/>
      <c r="UNT5" s="296"/>
      <c r="UNU5" s="296"/>
      <c r="UNV5" s="296"/>
      <c r="UNW5" s="296"/>
      <c r="UNX5" s="296"/>
      <c r="UNY5" s="296"/>
      <c r="UNZ5" s="296"/>
      <c r="UOA5" s="296"/>
      <c r="UOB5" s="296"/>
      <c r="UOC5" s="296"/>
      <c r="UOD5" s="296"/>
      <c r="UOE5" s="296"/>
      <c r="UOF5" s="296"/>
      <c r="UOG5" s="296"/>
      <c r="UOH5" s="296"/>
      <c r="UOI5" s="296"/>
      <c r="UOJ5" s="296"/>
      <c r="UOK5" s="296"/>
      <c r="UOL5" s="296"/>
      <c r="UOM5" s="296"/>
      <c r="UON5" s="296"/>
      <c r="UOO5" s="296"/>
      <c r="UOP5" s="296"/>
      <c r="UOQ5" s="296"/>
      <c r="UOR5" s="296"/>
      <c r="UOS5" s="296"/>
      <c r="UOT5" s="296"/>
      <c r="UOU5" s="296"/>
      <c r="UOV5" s="296"/>
      <c r="UOW5" s="296"/>
      <c r="UOX5" s="296"/>
      <c r="UOY5" s="296"/>
      <c r="UOZ5" s="296"/>
      <c r="UPA5" s="296"/>
      <c r="UPB5" s="296"/>
      <c r="UPC5" s="296"/>
      <c r="UPD5" s="296"/>
      <c r="UPE5" s="296"/>
      <c r="UPF5" s="296"/>
      <c r="UPG5" s="296"/>
      <c r="UPH5" s="296"/>
      <c r="UPI5" s="296"/>
      <c r="UPJ5" s="296"/>
      <c r="UPK5" s="296"/>
      <c r="UPL5" s="296"/>
      <c r="UPM5" s="296"/>
      <c r="UPN5" s="296"/>
      <c r="UPO5" s="296"/>
      <c r="UPP5" s="296"/>
      <c r="UPQ5" s="296"/>
      <c r="UPR5" s="296"/>
      <c r="UPS5" s="296"/>
      <c r="UPT5" s="296"/>
      <c r="UPU5" s="296"/>
      <c r="UPV5" s="296"/>
      <c r="UPW5" s="296"/>
      <c r="UPX5" s="296"/>
      <c r="UPY5" s="296"/>
      <c r="UPZ5" s="296"/>
      <c r="UQA5" s="296"/>
      <c r="UQB5" s="296"/>
      <c r="UQC5" s="296"/>
      <c r="UQD5" s="296"/>
      <c r="UQE5" s="296"/>
      <c r="UQF5" s="296"/>
      <c r="UQG5" s="296"/>
      <c r="UQH5" s="296"/>
      <c r="UQI5" s="296"/>
      <c r="UQJ5" s="296"/>
      <c r="UQK5" s="296"/>
      <c r="UQL5" s="296"/>
      <c r="UQM5" s="296"/>
      <c r="UQN5" s="296"/>
      <c r="UQO5" s="296"/>
      <c r="UQP5" s="296"/>
      <c r="UQQ5" s="296"/>
      <c r="UQR5" s="296"/>
      <c r="UQS5" s="296"/>
      <c r="UQT5" s="296"/>
      <c r="UQU5" s="296"/>
      <c r="UQV5" s="296"/>
      <c r="UQW5" s="296"/>
      <c r="UQX5" s="296"/>
      <c r="UQY5" s="296"/>
      <c r="UQZ5" s="296"/>
      <c r="URA5" s="296"/>
      <c r="URB5" s="296"/>
      <c r="URC5" s="296"/>
      <c r="URD5" s="296"/>
      <c r="URE5" s="296"/>
      <c r="URF5" s="296"/>
      <c r="URG5" s="296"/>
      <c r="URH5" s="296"/>
      <c r="URI5" s="296"/>
      <c r="URJ5" s="296"/>
      <c r="URK5" s="296"/>
      <c r="URL5" s="296"/>
      <c r="URM5" s="296"/>
      <c r="URN5" s="296"/>
      <c r="URO5" s="296"/>
      <c r="URP5" s="296"/>
      <c r="URQ5" s="296"/>
      <c r="URR5" s="296"/>
      <c r="URS5" s="296"/>
      <c r="URT5" s="296"/>
      <c r="URU5" s="296"/>
      <c r="URV5" s="296"/>
      <c r="URW5" s="296"/>
      <c r="URX5" s="296"/>
      <c r="URY5" s="296"/>
      <c r="URZ5" s="296"/>
      <c r="USA5" s="296"/>
      <c r="USB5" s="296"/>
      <c r="USC5" s="296"/>
      <c r="USD5" s="296"/>
      <c r="USE5" s="296"/>
      <c r="USF5" s="296"/>
      <c r="USG5" s="296"/>
      <c r="USH5" s="296"/>
      <c r="USI5" s="296"/>
      <c r="USJ5" s="296"/>
      <c r="USK5" s="296"/>
      <c r="USL5" s="296"/>
      <c r="USM5" s="296"/>
      <c r="USN5" s="296"/>
      <c r="USO5" s="296"/>
      <c r="USP5" s="296"/>
      <c r="USQ5" s="296"/>
      <c r="USR5" s="296"/>
      <c r="USS5" s="296"/>
      <c r="UST5" s="296"/>
      <c r="USU5" s="296"/>
      <c r="USV5" s="296"/>
      <c r="USW5" s="296"/>
      <c r="USX5" s="296"/>
      <c r="USY5" s="296"/>
      <c r="USZ5" s="296"/>
      <c r="UTA5" s="296"/>
      <c r="UTB5" s="296"/>
      <c r="UTC5" s="296"/>
      <c r="UTD5" s="296"/>
      <c r="UTE5" s="296"/>
      <c r="UTF5" s="296"/>
      <c r="UTG5" s="296"/>
      <c r="UTH5" s="296"/>
      <c r="UTI5" s="296"/>
      <c r="UTJ5" s="296"/>
      <c r="UTK5" s="296"/>
      <c r="UTL5" s="296"/>
      <c r="UTM5" s="296"/>
      <c r="UTN5" s="296"/>
      <c r="UTO5" s="296"/>
      <c r="UTP5" s="296"/>
      <c r="UTQ5" s="296"/>
      <c r="UTR5" s="296"/>
      <c r="UTS5" s="296"/>
      <c r="UTT5" s="296"/>
      <c r="UTU5" s="296"/>
      <c r="UTV5" s="296"/>
      <c r="UTW5" s="296"/>
      <c r="UTX5" s="296"/>
      <c r="UTY5" s="296"/>
      <c r="UTZ5" s="296"/>
      <c r="UUA5" s="296"/>
      <c r="UUB5" s="296"/>
      <c r="UUC5" s="296"/>
      <c r="UUD5" s="296"/>
      <c r="UUE5" s="296"/>
      <c r="UUF5" s="296"/>
      <c r="UUG5" s="296"/>
      <c r="UUH5" s="296"/>
      <c r="UUI5" s="296"/>
      <c r="UUJ5" s="296"/>
      <c r="UUK5" s="296"/>
      <c r="UUL5" s="296"/>
      <c r="UUM5" s="296"/>
      <c r="UUN5" s="296"/>
      <c r="UUO5" s="296"/>
      <c r="UUP5" s="296"/>
      <c r="UUQ5" s="296"/>
      <c r="UUR5" s="296"/>
      <c r="UUS5" s="296"/>
      <c r="UUT5" s="296"/>
      <c r="UUU5" s="296"/>
      <c r="UUV5" s="296"/>
      <c r="UUW5" s="296"/>
      <c r="UUX5" s="296"/>
      <c r="UUY5" s="296"/>
      <c r="UUZ5" s="296"/>
      <c r="UVA5" s="296"/>
      <c r="UVB5" s="296"/>
      <c r="UVC5" s="296"/>
      <c r="UVD5" s="296"/>
      <c r="UVE5" s="296"/>
      <c r="UVF5" s="296"/>
      <c r="UVG5" s="296"/>
      <c r="UVH5" s="296"/>
      <c r="UVI5" s="296"/>
      <c r="UVJ5" s="296"/>
      <c r="UVK5" s="296"/>
      <c r="UVL5" s="296"/>
      <c r="UVM5" s="296"/>
      <c r="UVN5" s="296"/>
      <c r="UVO5" s="296"/>
      <c r="UVP5" s="296"/>
      <c r="UVQ5" s="296"/>
      <c r="UVR5" s="296"/>
      <c r="UVS5" s="296"/>
      <c r="UVT5" s="296"/>
      <c r="UVU5" s="296"/>
      <c r="UVV5" s="296"/>
      <c r="UVW5" s="296"/>
      <c r="UVX5" s="296"/>
      <c r="UVY5" s="296"/>
      <c r="UVZ5" s="296"/>
      <c r="UWA5" s="296"/>
      <c r="UWB5" s="296"/>
      <c r="UWC5" s="296"/>
      <c r="UWD5" s="296"/>
      <c r="UWE5" s="296"/>
      <c r="UWF5" s="296"/>
      <c r="UWG5" s="296"/>
      <c r="UWH5" s="296"/>
      <c r="UWI5" s="296"/>
      <c r="UWJ5" s="296"/>
      <c r="UWK5" s="296"/>
      <c r="UWL5" s="296"/>
      <c r="UWM5" s="296"/>
      <c r="UWN5" s="296"/>
      <c r="UWO5" s="296"/>
      <c r="UWP5" s="296"/>
      <c r="UWQ5" s="296"/>
      <c r="UWR5" s="296"/>
      <c r="UWS5" s="296"/>
      <c r="UWT5" s="296"/>
      <c r="UWU5" s="296"/>
      <c r="UWV5" s="296"/>
      <c r="UWW5" s="296"/>
      <c r="UWX5" s="296"/>
      <c r="UWY5" s="296"/>
      <c r="UWZ5" s="296"/>
      <c r="UXA5" s="296"/>
      <c r="UXB5" s="296"/>
      <c r="UXC5" s="296"/>
      <c r="UXD5" s="296"/>
      <c r="UXE5" s="296"/>
      <c r="UXF5" s="296"/>
      <c r="UXG5" s="296"/>
      <c r="UXH5" s="296"/>
      <c r="UXI5" s="296"/>
      <c r="UXJ5" s="296"/>
      <c r="UXK5" s="296"/>
      <c r="UXL5" s="296"/>
      <c r="UXM5" s="296"/>
      <c r="UXN5" s="296"/>
      <c r="UXO5" s="296"/>
      <c r="UXP5" s="296"/>
      <c r="UXQ5" s="296"/>
      <c r="UXR5" s="296"/>
      <c r="UXS5" s="296"/>
      <c r="UXT5" s="296"/>
      <c r="UXU5" s="296"/>
      <c r="UXV5" s="296"/>
      <c r="UXW5" s="296"/>
      <c r="UXX5" s="296"/>
      <c r="UXY5" s="296"/>
      <c r="UXZ5" s="296"/>
      <c r="UYA5" s="296"/>
      <c r="UYB5" s="296"/>
      <c r="UYC5" s="296"/>
      <c r="UYD5" s="296"/>
      <c r="UYE5" s="296"/>
      <c r="UYF5" s="296"/>
      <c r="UYG5" s="296"/>
      <c r="UYH5" s="296"/>
      <c r="UYI5" s="296"/>
      <c r="UYJ5" s="296"/>
      <c r="UYK5" s="296"/>
      <c r="UYL5" s="296"/>
      <c r="UYM5" s="296"/>
      <c r="UYN5" s="296"/>
      <c r="UYO5" s="296"/>
      <c r="UYP5" s="296"/>
      <c r="UYQ5" s="296"/>
      <c r="UYR5" s="296"/>
      <c r="UYS5" s="296"/>
      <c r="UYT5" s="296"/>
      <c r="UYU5" s="296"/>
      <c r="UYV5" s="296"/>
      <c r="UYW5" s="296"/>
      <c r="UYX5" s="296"/>
      <c r="UYY5" s="296"/>
      <c r="UYZ5" s="296"/>
      <c r="UZA5" s="296"/>
      <c r="UZB5" s="296"/>
      <c r="UZC5" s="296"/>
      <c r="UZD5" s="296"/>
      <c r="UZE5" s="296"/>
      <c r="UZF5" s="296"/>
      <c r="UZG5" s="296"/>
      <c r="UZH5" s="296"/>
      <c r="UZI5" s="296"/>
      <c r="UZJ5" s="296"/>
      <c r="UZK5" s="296"/>
      <c r="UZL5" s="296"/>
      <c r="UZM5" s="296"/>
      <c r="UZN5" s="296"/>
      <c r="UZO5" s="296"/>
      <c r="UZP5" s="296"/>
      <c r="UZQ5" s="296"/>
      <c r="UZR5" s="296"/>
      <c r="UZS5" s="296"/>
      <c r="UZT5" s="296"/>
      <c r="UZU5" s="296"/>
      <c r="UZV5" s="296"/>
      <c r="UZW5" s="296"/>
      <c r="UZX5" s="296"/>
      <c r="UZY5" s="296"/>
      <c r="UZZ5" s="296"/>
      <c r="VAA5" s="296"/>
      <c r="VAB5" s="296"/>
      <c r="VAC5" s="296"/>
      <c r="VAD5" s="296"/>
      <c r="VAE5" s="296"/>
      <c r="VAF5" s="296"/>
      <c r="VAG5" s="296"/>
      <c r="VAH5" s="296"/>
      <c r="VAI5" s="296"/>
      <c r="VAJ5" s="296"/>
      <c r="VAK5" s="296"/>
      <c r="VAL5" s="296"/>
      <c r="VAM5" s="296"/>
      <c r="VAN5" s="296"/>
      <c r="VAO5" s="296"/>
      <c r="VAP5" s="296"/>
      <c r="VAQ5" s="296"/>
      <c r="VAR5" s="296"/>
      <c r="VAS5" s="296"/>
      <c r="VAT5" s="296"/>
      <c r="VAU5" s="296"/>
      <c r="VAV5" s="296"/>
      <c r="VAW5" s="296"/>
      <c r="VAX5" s="296"/>
      <c r="VAY5" s="296"/>
      <c r="VAZ5" s="296"/>
      <c r="VBA5" s="296"/>
      <c r="VBB5" s="296"/>
      <c r="VBC5" s="296"/>
      <c r="VBD5" s="296"/>
      <c r="VBE5" s="296"/>
      <c r="VBF5" s="296"/>
      <c r="VBG5" s="296"/>
      <c r="VBH5" s="296"/>
      <c r="VBI5" s="296"/>
      <c r="VBJ5" s="296"/>
      <c r="VBK5" s="296"/>
      <c r="VBL5" s="296"/>
      <c r="VBM5" s="296"/>
      <c r="VBN5" s="296"/>
      <c r="VBO5" s="296"/>
      <c r="VBP5" s="296"/>
      <c r="VBQ5" s="296"/>
      <c r="VBR5" s="296"/>
      <c r="VBS5" s="296"/>
      <c r="VBT5" s="296"/>
      <c r="VBU5" s="296"/>
      <c r="VBV5" s="296"/>
      <c r="VBW5" s="296"/>
      <c r="VBX5" s="296"/>
      <c r="VBY5" s="296"/>
      <c r="VBZ5" s="296"/>
      <c r="VCA5" s="296"/>
      <c r="VCB5" s="296"/>
      <c r="VCC5" s="296"/>
      <c r="VCD5" s="296"/>
      <c r="VCE5" s="296"/>
      <c r="VCF5" s="296"/>
      <c r="VCG5" s="296"/>
      <c r="VCH5" s="296"/>
      <c r="VCI5" s="296"/>
      <c r="VCJ5" s="296"/>
      <c r="VCK5" s="296"/>
      <c r="VCL5" s="296"/>
      <c r="VCM5" s="296"/>
      <c r="VCN5" s="296"/>
      <c r="VCO5" s="296"/>
      <c r="VCP5" s="296"/>
      <c r="VCQ5" s="296"/>
      <c r="VCR5" s="296"/>
      <c r="VCS5" s="296"/>
      <c r="VCT5" s="296"/>
      <c r="VCU5" s="296"/>
      <c r="VCV5" s="296"/>
      <c r="VCW5" s="296"/>
      <c r="VCX5" s="296"/>
      <c r="VCY5" s="296"/>
      <c r="VCZ5" s="296"/>
      <c r="VDA5" s="296"/>
      <c r="VDB5" s="296"/>
      <c r="VDC5" s="296"/>
      <c r="VDD5" s="296"/>
      <c r="VDE5" s="296"/>
      <c r="VDF5" s="296"/>
      <c r="VDG5" s="296"/>
      <c r="VDH5" s="296"/>
      <c r="VDI5" s="296"/>
      <c r="VDJ5" s="296"/>
      <c r="VDK5" s="296"/>
      <c r="VDL5" s="296"/>
      <c r="VDM5" s="296"/>
      <c r="VDN5" s="296"/>
      <c r="VDO5" s="296"/>
      <c r="VDP5" s="296"/>
      <c r="VDQ5" s="296"/>
      <c r="VDR5" s="296"/>
      <c r="VDS5" s="296"/>
      <c r="VDT5" s="296"/>
      <c r="VDU5" s="296"/>
      <c r="VDV5" s="296"/>
      <c r="VDW5" s="296"/>
      <c r="VDX5" s="296"/>
      <c r="VDY5" s="296"/>
      <c r="VDZ5" s="296"/>
      <c r="VEA5" s="296"/>
      <c r="VEB5" s="296"/>
      <c r="VEC5" s="296"/>
      <c r="VED5" s="296"/>
      <c r="VEE5" s="296"/>
      <c r="VEF5" s="296"/>
      <c r="VEG5" s="296"/>
      <c r="VEH5" s="296"/>
      <c r="VEI5" s="296"/>
      <c r="VEJ5" s="296"/>
      <c r="VEK5" s="296"/>
      <c r="VEL5" s="296"/>
      <c r="VEM5" s="296"/>
      <c r="VEN5" s="296"/>
      <c r="VEO5" s="296"/>
      <c r="VEP5" s="296"/>
      <c r="VEQ5" s="296"/>
      <c r="VER5" s="296"/>
      <c r="VES5" s="296"/>
      <c r="VET5" s="296"/>
      <c r="VEU5" s="296"/>
      <c r="VEV5" s="296"/>
      <c r="VEW5" s="296"/>
      <c r="VEX5" s="296"/>
      <c r="VEY5" s="296"/>
      <c r="VEZ5" s="296"/>
      <c r="VFA5" s="296"/>
      <c r="VFB5" s="296"/>
      <c r="VFC5" s="296"/>
      <c r="VFD5" s="296"/>
      <c r="VFE5" s="296"/>
      <c r="VFF5" s="296"/>
      <c r="VFG5" s="296"/>
      <c r="VFH5" s="296"/>
      <c r="VFI5" s="296"/>
      <c r="VFJ5" s="296"/>
      <c r="VFK5" s="296"/>
      <c r="VFL5" s="296"/>
      <c r="VFM5" s="296"/>
      <c r="VFN5" s="296"/>
      <c r="VFO5" s="296"/>
      <c r="VFP5" s="296"/>
      <c r="VFQ5" s="296"/>
      <c r="VFR5" s="296"/>
      <c r="VFS5" s="296"/>
      <c r="VFT5" s="296"/>
      <c r="VFU5" s="296"/>
      <c r="VFV5" s="296"/>
      <c r="VFW5" s="296"/>
      <c r="VFX5" s="296"/>
      <c r="VFY5" s="296"/>
      <c r="VFZ5" s="296"/>
      <c r="VGA5" s="296"/>
      <c r="VGB5" s="296"/>
      <c r="VGC5" s="296"/>
      <c r="VGD5" s="296"/>
      <c r="VGE5" s="296"/>
      <c r="VGF5" s="296"/>
      <c r="VGG5" s="296"/>
      <c r="VGH5" s="296"/>
      <c r="VGI5" s="296"/>
      <c r="VGJ5" s="296"/>
      <c r="VGK5" s="296"/>
      <c r="VGL5" s="296"/>
      <c r="VGM5" s="296"/>
      <c r="VGN5" s="296"/>
      <c r="VGO5" s="296"/>
      <c r="VGP5" s="296"/>
      <c r="VGQ5" s="296"/>
      <c r="VGR5" s="296"/>
      <c r="VGS5" s="296"/>
      <c r="VGT5" s="296"/>
      <c r="VGU5" s="296"/>
      <c r="VGV5" s="296"/>
      <c r="VGW5" s="296"/>
      <c r="VGX5" s="296"/>
      <c r="VGY5" s="296"/>
      <c r="VGZ5" s="296"/>
      <c r="VHA5" s="296"/>
      <c r="VHB5" s="296"/>
      <c r="VHC5" s="296"/>
      <c r="VHD5" s="296"/>
      <c r="VHE5" s="296"/>
      <c r="VHF5" s="296"/>
      <c r="VHG5" s="296"/>
      <c r="VHH5" s="296"/>
      <c r="VHI5" s="296"/>
      <c r="VHJ5" s="296"/>
      <c r="VHK5" s="296"/>
      <c r="VHL5" s="296"/>
      <c r="VHM5" s="296"/>
      <c r="VHN5" s="296"/>
      <c r="VHO5" s="296"/>
      <c r="VHP5" s="296"/>
      <c r="VHQ5" s="296"/>
      <c r="VHR5" s="296"/>
      <c r="VHS5" s="296"/>
      <c r="VHT5" s="296"/>
      <c r="VHU5" s="296"/>
      <c r="VHV5" s="296"/>
      <c r="VHW5" s="296"/>
      <c r="VHX5" s="296"/>
      <c r="VHY5" s="296"/>
      <c r="VHZ5" s="296"/>
      <c r="VIA5" s="296"/>
      <c r="VIB5" s="296"/>
      <c r="VIC5" s="296"/>
      <c r="VID5" s="296"/>
      <c r="VIE5" s="296"/>
      <c r="VIF5" s="296"/>
      <c r="VIG5" s="296"/>
      <c r="VIH5" s="296"/>
      <c r="VII5" s="296"/>
      <c r="VIJ5" s="296"/>
      <c r="VIK5" s="296"/>
      <c r="VIL5" s="296"/>
      <c r="VIM5" s="296"/>
      <c r="VIN5" s="296"/>
      <c r="VIO5" s="296"/>
      <c r="VIP5" s="296"/>
      <c r="VIQ5" s="296"/>
      <c r="VIR5" s="296"/>
      <c r="VIS5" s="296"/>
      <c r="VIT5" s="296"/>
      <c r="VIU5" s="296"/>
      <c r="VIV5" s="296"/>
      <c r="VIW5" s="296"/>
      <c r="VIX5" s="296"/>
      <c r="VIY5" s="296"/>
      <c r="VIZ5" s="296"/>
      <c r="VJA5" s="296"/>
      <c r="VJB5" s="296"/>
      <c r="VJC5" s="296"/>
      <c r="VJD5" s="296"/>
      <c r="VJE5" s="296"/>
      <c r="VJF5" s="296"/>
      <c r="VJG5" s="296"/>
      <c r="VJH5" s="296"/>
      <c r="VJI5" s="296"/>
      <c r="VJJ5" s="296"/>
      <c r="VJK5" s="296"/>
      <c r="VJL5" s="296"/>
      <c r="VJM5" s="296"/>
      <c r="VJN5" s="296"/>
      <c r="VJO5" s="296"/>
      <c r="VJP5" s="296"/>
      <c r="VJQ5" s="296"/>
      <c r="VJR5" s="296"/>
      <c r="VJS5" s="296"/>
      <c r="VJT5" s="296"/>
      <c r="VJU5" s="296"/>
      <c r="VJV5" s="296"/>
      <c r="VJW5" s="296"/>
      <c r="VJX5" s="296"/>
      <c r="VJY5" s="296"/>
      <c r="VJZ5" s="296"/>
      <c r="VKA5" s="296"/>
      <c r="VKB5" s="296"/>
      <c r="VKC5" s="296"/>
      <c r="VKD5" s="296"/>
      <c r="VKE5" s="296"/>
      <c r="VKF5" s="296"/>
      <c r="VKG5" s="296"/>
      <c r="VKH5" s="296"/>
      <c r="VKI5" s="296"/>
      <c r="VKJ5" s="296"/>
      <c r="VKK5" s="296"/>
      <c r="VKL5" s="296"/>
      <c r="VKM5" s="296"/>
      <c r="VKN5" s="296"/>
      <c r="VKO5" s="296"/>
      <c r="VKP5" s="296"/>
      <c r="VKQ5" s="296"/>
      <c r="VKR5" s="296"/>
      <c r="VKS5" s="296"/>
      <c r="VKT5" s="296"/>
      <c r="VKU5" s="296"/>
      <c r="VKV5" s="296"/>
      <c r="VKW5" s="296"/>
      <c r="VKX5" s="296"/>
      <c r="VKY5" s="296"/>
      <c r="VKZ5" s="296"/>
      <c r="VLA5" s="296"/>
      <c r="VLB5" s="296"/>
      <c r="VLC5" s="296"/>
      <c r="VLD5" s="296"/>
      <c r="VLE5" s="296"/>
      <c r="VLF5" s="296"/>
      <c r="VLG5" s="296"/>
      <c r="VLH5" s="296"/>
      <c r="VLI5" s="296"/>
      <c r="VLJ5" s="296"/>
      <c r="VLK5" s="296"/>
      <c r="VLL5" s="296"/>
      <c r="VLM5" s="296"/>
      <c r="VLN5" s="296"/>
      <c r="VLO5" s="296"/>
      <c r="VLP5" s="296"/>
      <c r="VLQ5" s="296"/>
      <c r="VLR5" s="296"/>
      <c r="VLS5" s="296"/>
      <c r="VLT5" s="296"/>
      <c r="VLU5" s="296"/>
      <c r="VLV5" s="296"/>
      <c r="VLW5" s="296"/>
      <c r="VLX5" s="296"/>
      <c r="VLY5" s="296"/>
      <c r="VLZ5" s="296"/>
      <c r="VMA5" s="296"/>
      <c r="VMB5" s="296"/>
      <c r="VMC5" s="296"/>
      <c r="VMD5" s="296"/>
      <c r="VME5" s="296"/>
      <c r="VMF5" s="296"/>
      <c r="VMG5" s="296"/>
      <c r="VMH5" s="296"/>
      <c r="VMI5" s="296"/>
      <c r="VMJ5" s="296"/>
      <c r="VMK5" s="296"/>
      <c r="VML5" s="296"/>
      <c r="VMM5" s="296"/>
      <c r="VMN5" s="296"/>
      <c r="VMO5" s="296"/>
      <c r="VMP5" s="296"/>
      <c r="VMQ5" s="296"/>
      <c r="VMR5" s="296"/>
      <c r="VMS5" s="296"/>
      <c r="VMT5" s="296"/>
      <c r="VMU5" s="296"/>
      <c r="VMV5" s="296"/>
      <c r="VMW5" s="296"/>
      <c r="VMX5" s="296"/>
      <c r="VMY5" s="296"/>
      <c r="VMZ5" s="296"/>
      <c r="VNA5" s="296"/>
      <c r="VNB5" s="296"/>
      <c r="VNC5" s="296"/>
      <c r="VND5" s="296"/>
      <c r="VNE5" s="296"/>
      <c r="VNF5" s="296"/>
      <c r="VNG5" s="296"/>
      <c r="VNH5" s="296"/>
      <c r="VNI5" s="296"/>
      <c r="VNJ5" s="296"/>
      <c r="VNK5" s="296"/>
      <c r="VNL5" s="296"/>
      <c r="VNM5" s="296"/>
      <c r="VNN5" s="296"/>
      <c r="VNO5" s="296"/>
      <c r="VNP5" s="296"/>
      <c r="VNQ5" s="296"/>
      <c r="VNR5" s="296"/>
      <c r="VNS5" s="296"/>
      <c r="VNT5" s="296"/>
      <c r="VNU5" s="296"/>
      <c r="VNV5" s="296"/>
      <c r="VNW5" s="296"/>
      <c r="VNX5" s="296"/>
      <c r="VNY5" s="296"/>
      <c r="VNZ5" s="296"/>
      <c r="VOA5" s="296"/>
      <c r="VOB5" s="296"/>
      <c r="VOC5" s="296"/>
      <c r="VOD5" s="296"/>
      <c r="VOE5" s="296"/>
      <c r="VOF5" s="296"/>
      <c r="VOG5" s="296"/>
      <c r="VOH5" s="296"/>
      <c r="VOI5" s="296"/>
      <c r="VOJ5" s="296"/>
      <c r="VOK5" s="296"/>
      <c r="VOL5" s="296"/>
      <c r="VOM5" s="296"/>
      <c r="VON5" s="296"/>
      <c r="VOO5" s="296"/>
      <c r="VOP5" s="296"/>
      <c r="VOQ5" s="296"/>
      <c r="VOR5" s="296"/>
      <c r="VOS5" s="296"/>
      <c r="VOT5" s="296"/>
      <c r="VOU5" s="296"/>
      <c r="VOV5" s="296"/>
      <c r="VOW5" s="296"/>
      <c r="VOX5" s="296"/>
      <c r="VOY5" s="296"/>
      <c r="VOZ5" s="296"/>
      <c r="VPA5" s="296"/>
      <c r="VPB5" s="296"/>
      <c r="VPC5" s="296"/>
      <c r="VPD5" s="296"/>
      <c r="VPE5" s="296"/>
      <c r="VPF5" s="296"/>
      <c r="VPG5" s="296"/>
      <c r="VPH5" s="296"/>
      <c r="VPI5" s="296"/>
      <c r="VPJ5" s="296"/>
      <c r="VPK5" s="296"/>
      <c r="VPL5" s="296"/>
      <c r="VPM5" s="296"/>
      <c r="VPN5" s="296"/>
      <c r="VPO5" s="296"/>
      <c r="VPP5" s="296"/>
      <c r="VPQ5" s="296"/>
      <c r="VPR5" s="296"/>
      <c r="VPS5" s="296"/>
      <c r="VPT5" s="296"/>
      <c r="VPU5" s="296"/>
      <c r="VPV5" s="296"/>
      <c r="VPW5" s="296"/>
      <c r="VPX5" s="296"/>
      <c r="VPY5" s="296"/>
      <c r="VPZ5" s="296"/>
      <c r="VQA5" s="296"/>
      <c r="VQB5" s="296"/>
      <c r="VQC5" s="296"/>
      <c r="VQD5" s="296"/>
      <c r="VQE5" s="296"/>
      <c r="VQF5" s="296"/>
      <c r="VQG5" s="296"/>
      <c r="VQH5" s="296"/>
      <c r="VQI5" s="296"/>
      <c r="VQJ5" s="296"/>
      <c r="VQK5" s="296"/>
      <c r="VQL5" s="296"/>
      <c r="VQM5" s="296"/>
      <c r="VQN5" s="296"/>
      <c r="VQO5" s="296"/>
      <c r="VQP5" s="296"/>
      <c r="VQQ5" s="296"/>
      <c r="VQR5" s="296"/>
      <c r="VQS5" s="296"/>
      <c r="VQT5" s="296"/>
      <c r="VQU5" s="296"/>
      <c r="VQV5" s="296"/>
      <c r="VQW5" s="296"/>
      <c r="VQX5" s="296"/>
      <c r="VQY5" s="296"/>
      <c r="VQZ5" s="296"/>
      <c r="VRA5" s="296"/>
      <c r="VRB5" s="296"/>
      <c r="VRC5" s="296"/>
      <c r="VRD5" s="296"/>
      <c r="VRE5" s="296"/>
      <c r="VRF5" s="296"/>
      <c r="VRG5" s="296"/>
      <c r="VRH5" s="296"/>
      <c r="VRI5" s="296"/>
      <c r="VRJ5" s="296"/>
      <c r="VRK5" s="296"/>
      <c r="VRL5" s="296"/>
      <c r="VRM5" s="296"/>
      <c r="VRN5" s="296"/>
      <c r="VRO5" s="296"/>
      <c r="VRP5" s="296"/>
      <c r="VRQ5" s="296"/>
      <c r="VRR5" s="296"/>
      <c r="VRS5" s="296"/>
      <c r="VRT5" s="296"/>
      <c r="VRU5" s="296"/>
      <c r="VRV5" s="296"/>
      <c r="VRW5" s="296"/>
      <c r="VRX5" s="296"/>
      <c r="VRY5" s="296"/>
      <c r="VRZ5" s="296"/>
      <c r="VSA5" s="296"/>
      <c r="VSB5" s="296"/>
      <c r="VSC5" s="296"/>
      <c r="VSD5" s="296"/>
      <c r="VSE5" s="296"/>
      <c r="VSF5" s="296"/>
      <c r="VSG5" s="296"/>
      <c r="VSH5" s="296"/>
      <c r="VSI5" s="296"/>
      <c r="VSJ5" s="296"/>
      <c r="VSK5" s="296"/>
      <c r="VSL5" s="296"/>
      <c r="VSM5" s="296"/>
      <c r="VSN5" s="296"/>
      <c r="VSO5" s="296"/>
      <c r="VSP5" s="296"/>
      <c r="VSQ5" s="296"/>
      <c r="VSR5" s="296"/>
      <c r="VSS5" s="296"/>
      <c r="VST5" s="296"/>
      <c r="VSU5" s="296"/>
      <c r="VSV5" s="296"/>
      <c r="VSW5" s="296"/>
      <c r="VSX5" s="296"/>
      <c r="VSY5" s="296"/>
      <c r="VSZ5" s="296"/>
      <c r="VTA5" s="296"/>
      <c r="VTB5" s="296"/>
      <c r="VTC5" s="296"/>
      <c r="VTD5" s="296"/>
      <c r="VTE5" s="296"/>
      <c r="VTF5" s="296"/>
      <c r="VTG5" s="296"/>
      <c r="VTH5" s="296"/>
      <c r="VTI5" s="296"/>
      <c r="VTJ5" s="296"/>
      <c r="VTK5" s="296"/>
      <c r="VTL5" s="296"/>
      <c r="VTM5" s="296"/>
      <c r="VTN5" s="296"/>
      <c r="VTO5" s="296"/>
      <c r="VTP5" s="296"/>
      <c r="VTQ5" s="296"/>
      <c r="VTR5" s="296"/>
      <c r="VTS5" s="296"/>
      <c r="VTT5" s="296"/>
      <c r="VTU5" s="296"/>
      <c r="VTV5" s="296"/>
      <c r="VTW5" s="296"/>
      <c r="VTX5" s="296"/>
      <c r="VTY5" s="296"/>
      <c r="VTZ5" s="296"/>
      <c r="VUA5" s="296"/>
      <c r="VUB5" s="296"/>
      <c r="VUC5" s="296"/>
      <c r="VUD5" s="296"/>
      <c r="VUE5" s="296"/>
      <c r="VUF5" s="296"/>
      <c r="VUG5" s="296"/>
      <c r="VUH5" s="296"/>
      <c r="VUI5" s="296"/>
      <c r="VUJ5" s="296"/>
      <c r="VUK5" s="296"/>
      <c r="VUL5" s="296"/>
      <c r="VUM5" s="296"/>
      <c r="VUN5" s="296"/>
      <c r="VUO5" s="296"/>
      <c r="VUP5" s="296"/>
      <c r="VUQ5" s="296"/>
      <c r="VUR5" s="296"/>
      <c r="VUS5" s="296"/>
      <c r="VUT5" s="296"/>
      <c r="VUU5" s="296"/>
      <c r="VUV5" s="296"/>
      <c r="VUW5" s="296"/>
      <c r="VUX5" s="296"/>
      <c r="VUY5" s="296"/>
      <c r="VUZ5" s="296"/>
      <c r="VVA5" s="296"/>
      <c r="VVB5" s="296"/>
      <c r="VVC5" s="296"/>
      <c r="VVD5" s="296"/>
      <c r="VVE5" s="296"/>
      <c r="VVF5" s="296"/>
      <c r="VVG5" s="296"/>
      <c r="VVH5" s="296"/>
      <c r="VVI5" s="296"/>
      <c r="VVJ5" s="296"/>
      <c r="VVK5" s="296"/>
      <c r="VVL5" s="296"/>
      <c r="VVM5" s="296"/>
      <c r="VVN5" s="296"/>
      <c r="VVO5" s="296"/>
      <c r="VVP5" s="296"/>
      <c r="VVQ5" s="296"/>
      <c r="VVR5" s="296"/>
      <c r="VVS5" s="296"/>
      <c r="VVT5" s="296"/>
      <c r="VVU5" s="296"/>
      <c r="VVV5" s="296"/>
      <c r="VVW5" s="296"/>
      <c r="VVX5" s="296"/>
      <c r="VVY5" s="296"/>
      <c r="VVZ5" s="296"/>
      <c r="VWA5" s="296"/>
      <c r="VWB5" s="296"/>
      <c r="VWC5" s="296"/>
      <c r="VWD5" s="296"/>
      <c r="VWE5" s="296"/>
      <c r="VWF5" s="296"/>
      <c r="VWG5" s="296"/>
      <c r="VWH5" s="296"/>
      <c r="VWI5" s="296"/>
      <c r="VWJ5" s="296"/>
      <c r="VWK5" s="296"/>
      <c r="VWL5" s="296"/>
      <c r="VWM5" s="296"/>
      <c r="VWN5" s="296"/>
      <c r="VWO5" s="296"/>
      <c r="VWP5" s="296"/>
      <c r="VWQ5" s="296"/>
      <c r="VWR5" s="296"/>
      <c r="VWS5" s="296"/>
      <c r="VWT5" s="296"/>
      <c r="VWU5" s="296"/>
      <c r="VWV5" s="296"/>
      <c r="VWW5" s="296"/>
      <c r="VWX5" s="296"/>
      <c r="VWY5" s="296"/>
      <c r="VWZ5" s="296"/>
      <c r="VXA5" s="296"/>
      <c r="VXB5" s="296"/>
      <c r="VXC5" s="296"/>
      <c r="VXD5" s="296"/>
      <c r="VXE5" s="296"/>
      <c r="VXF5" s="296"/>
      <c r="VXG5" s="296"/>
      <c r="VXH5" s="296"/>
      <c r="VXI5" s="296"/>
      <c r="VXJ5" s="296"/>
      <c r="VXK5" s="296"/>
      <c r="VXL5" s="296"/>
      <c r="VXM5" s="296"/>
      <c r="VXN5" s="296"/>
      <c r="VXO5" s="296"/>
      <c r="VXP5" s="296"/>
      <c r="VXQ5" s="296"/>
      <c r="VXR5" s="296"/>
      <c r="VXS5" s="296"/>
      <c r="VXT5" s="296"/>
      <c r="VXU5" s="296"/>
      <c r="VXV5" s="296"/>
      <c r="VXW5" s="296"/>
      <c r="VXX5" s="296"/>
      <c r="VXY5" s="296"/>
      <c r="VXZ5" s="296"/>
      <c r="VYA5" s="296"/>
      <c r="VYB5" s="296"/>
      <c r="VYC5" s="296"/>
      <c r="VYD5" s="296"/>
      <c r="VYE5" s="296"/>
      <c r="VYF5" s="296"/>
      <c r="VYG5" s="296"/>
      <c r="VYH5" s="296"/>
      <c r="VYI5" s="296"/>
      <c r="VYJ5" s="296"/>
      <c r="VYK5" s="296"/>
      <c r="VYL5" s="296"/>
      <c r="VYM5" s="296"/>
      <c r="VYN5" s="296"/>
      <c r="VYO5" s="296"/>
      <c r="VYP5" s="296"/>
      <c r="VYQ5" s="296"/>
      <c r="VYR5" s="296"/>
      <c r="VYS5" s="296"/>
      <c r="VYT5" s="296"/>
      <c r="VYU5" s="296"/>
      <c r="VYV5" s="296"/>
      <c r="VYW5" s="296"/>
      <c r="VYX5" s="296"/>
      <c r="VYY5" s="296"/>
      <c r="VYZ5" s="296"/>
      <c r="VZA5" s="296"/>
      <c r="VZB5" s="296"/>
      <c r="VZC5" s="296"/>
      <c r="VZD5" s="296"/>
      <c r="VZE5" s="296"/>
      <c r="VZF5" s="296"/>
      <c r="VZG5" s="296"/>
      <c r="VZH5" s="296"/>
      <c r="VZI5" s="296"/>
      <c r="VZJ5" s="296"/>
      <c r="VZK5" s="296"/>
      <c r="VZL5" s="296"/>
      <c r="VZM5" s="296"/>
      <c r="VZN5" s="296"/>
      <c r="VZO5" s="296"/>
      <c r="VZP5" s="296"/>
      <c r="VZQ5" s="296"/>
      <c r="VZR5" s="296"/>
      <c r="VZS5" s="296"/>
      <c r="VZT5" s="296"/>
      <c r="VZU5" s="296"/>
      <c r="VZV5" s="296"/>
      <c r="VZW5" s="296"/>
      <c r="VZX5" s="296"/>
      <c r="VZY5" s="296"/>
      <c r="VZZ5" s="296"/>
      <c r="WAA5" s="296"/>
      <c r="WAB5" s="296"/>
      <c r="WAC5" s="296"/>
      <c r="WAD5" s="296"/>
      <c r="WAE5" s="296"/>
      <c r="WAF5" s="296"/>
      <c r="WAG5" s="296"/>
      <c r="WAH5" s="296"/>
      <c r="WAI5" s="296"/>
      <c r="WAJ5" s="296"/>
      <c r="WAK5" s="296"/>
      <c r="WAL5" s="296"/>
      <c r="WAM5" s="296"/>
      <c r="WAN5" s="296"/>
      <c r="WAO5" s="296"/>
      <c r="WAP5" s="296"/>
      <c r="WAQ5" s="296"/>
      <c r="WAR5" s="296"/>
      <c r="WAS5" s="296"/>
      <c r="WAT5" s="296"/>
      <c r="WAU5" s="296"/>
      <c r="WAV5" s="296"/>
      <c r="WAW5" s="296"/>
      <c r="WAX5" s="296"/>
      <c r="WAY5" s="296"/>
      <c r="WAZ5" s="296"/>
      <c r="WBA5" s="296"/>
      <c r="WBB5" s="296"/>
      <c r="WBC5" s="296"/>
      <c r="WBD5" s="296"/>
      <c r="WBE5" s="296"/>
      <c r="WBF5" s="296"/>
      <c r="WBG5" s="296"/>
      <c r="WBH5" s="296"/>
      <c r="WBI5" s="296"/>
      <c r="WBJ5" s="296"/>
      <c r="WBK5" s="296"/>
      <c r="WBL5" s="296"/>
      <c r="WBM5" s="296"/>
      <c r="WBN5" s="296"/>
      <c r="WBO5" s="296"/>
      <c r="WBP5" s="296"/>
      <c r="WBQ5" s="296"/>
      <c r="WBR5" s="296"/>
      <c r="WBS5" s="296"/>
      <c r="WBT5" s="296"/>
      <c r="WBU5" s="296"/>
      <c r="WBV5" s="296"/>
      <c r="WBW5" s="296"/>
      <c r="WBX5" s="296"/>
      <c r="WBY5" s="296"/>
      <c r="WBZ5" s="296"/>
      <c r="WCA5" s="296"/>
      <c r="WCB5" s="296"/>
      <c r="WCC5" s="296"/>
      <c r="WCD5" s="296"/>
      <c r="WCE5" s="296"/>
      <c r="WCF5" s="296"/>
      <c r="WCG5" s="296"/>
      <c r="WCH5" s="296"/>
      <c r="WCI5" s="296"/>
      <c r="WCJ5" s="296"/>
      <c r="WCK5" s="296"/>
      <c r="WCL5" s="296"/>
      <c r="WCM5" s="296"/>
      <c r="WCN5" s="296"/>
      <c r="WCO5" s="296"/>
      <c r="WCP5" s="296"/>
      <c r="WCQ5" s="296"/>
      <c r="WCR5" s="296"/>
      <c r="WCS5" s="296"/>
      <c r="WCT5" s="296"/>
      <c r="WCU5" s="296"/>
      <c r="WCV5" s="296"/>
      <c r="WCW5" s="296"/>
      <c r="WCX5" s="296"/>
      <c r="WCY5" s="296"/>
      <c r="WCZ5" s="296"/>
      <c r="WDA5" s="296"/>
      <c r="WDB5" s="296"/>
      <c r="WDC5" s="296"/>
      <c r="WDD5" s="296"/>
      <c r="WDE5" s="296"/>
      <c r="WDF5" s="296"/>
      <c r="WDG5" s="296"/>
      <c r="WDH5" s="296"/>
      <c r="WDI5" s="296"/>
      <c r="WDJ5" s="296"/>
      <c r="WDK5" s="296"/>
      <c r="WDL5" s="296"/>
      <c r="WDM5" s="296"/>
      <c r="WDN5" s="296"/>
      <c r="WDO5" s="296"/>
      <c r="WDP5" s="296"/>
      <c r="WDQ5" s="296"/>
      <c r="WDR5" s="296"/>
      <c r="WDS5" s="296"/>
      <c r="WDT5" s="296"/>
      <c r="WDU5" s="296"/>
      <c r="WDV5" s="296"/>
      <c r="WDW5" s="296"/>
      <c r="WDX5" s="296"/>
      <c r="WDY5" s="296"/>
      <c r="WDZ5" s="296"/>
      <c r="WEA5" s="296"/>
      <c r="WEB5" s="296"/>
      <c r="WEC5" s="296"/>
      <c r="WED5" s="296"/>
      <c r="WEE5" s="296"/>
      <c r="WEF5" s="296"/>
      <c r="WEG5" s="296"/>
      <c r="WEH5" s="296"/>
      <c r="WEI5" s="296"/>
      <c r="WEJ5" s="296"/>
      <c r="WEK5" s="296"/>
      <c r="WEL5" s="296"/>
      <c r="WEM5" s="296"/>
      <c r="WEN5" s="296"/>
      <c r="WEO5" s="296"/>
      <c r="WEP5" s="296"/>
      <c r="WEQ5" s="296"/>
      <c r="WER5" s="296"/>
      <c r="WES5" s="296"/>
      <c r="WET5" s="296"/>
      <c r="WEU5" s="296"/>
      <c r="WEV5" s="296"/>
      <c r="WEW5" s="296"/>
      <c r="WEX5" s="296"/>
      <c r="WEY5" s="296"/>
      <c r="WEZ5" s="296"/>
      <c r="WFA5" s="296"/>
      <c r="WFB5" s="296"/>
      <c r="WFC5" s="296"/>
      <c r="WFD5" s="296"/>
      <c r="WFE5" s="296"/>
      <c r="WFF5" s="296"/>
      <c r="WFG5" s="296"/>
      <c r="WFH5" s="296"/>
      <c r="WFI5" s="296"/>
      <c r="WFJ5" s="296"/>
      <c r="WFK5" s="296"/>
      <c r="WFL5" s="296"/>
      <c r="WFM5" s="296"/>
      <c r="WFN5" s="296"/>
      <c r="WFO5" s="296"/>
      <c r="WFP5" s="296"/>
      <c r="WFQ5" s="296"/>
      <c r="WFR5" s="296"/>
      <c r="WFS5" s="296"/>
      <c r="WFT5" s="296"/>
      <c r="WFU5" s="296"/>
      <c r="WFV5" s="296"/>
      <c r="WFW5" s="296"/>
      <c r="WFX5" s="296"/>
      <c r="WFY5" s="296"/>
      <c r="WFZ5" s="296"/>
      <c r="WGA5" s="296"/>
      <c r="WGB5" s="296"/>
      <c r="WGC5" s="296"/>
      <c r="WGD5" s="296"/>
      <c r="WGE5" s="296"/>
      <c r="WGF5" s="296"/>
      <c r="WGG5" s="296"/>
      <c r="WGH5" s="296"/>
      <c r="WGI5" s="296"/>
      <c r="WGJ5" s="296"/>
      <c r="WGK5" s="296"/>
      <c r="WGL5" s="296"/>
      <c r="WGM5" s="296"/>
      <c r="WGN5" s="296"/>
      <c r="WGO5" s="296"/>
      <c r="WGP5" s="296"/>
      <c r="WGQ5" s="296"/>
      <c r="WGR5" s="296"/>
      <c r="WGS5" s="296"/>
      <c r="WGT5" s="296"/>
      <c r="WGU5" s="296"/>
      <c r="WGV5" s="296"/>
      <c r="WGW5" s="296"/>
      <c r="WGX5" s="296"/>
      <c r="WGY5" s="296"/>
      <c r="WGZ5" s="296"/>
      <c r="WHA5" s="296"/>
      <c r="WHB5" s="296"/>
      <c r="WHC5" s="296"/>
      <c r="WHD5" s="296"/>
      <c r="WHE5" s="296"/>
      <c r="WHF5" s="296"/>
      <c r="WHG5" s="296"/>
      <c r="WHH5" s="296"/>
      <c r="WHI5" s="296"/>
      <c r="WHJ5" s="296"/>
      <c r="WHK5" s="296"/>
      <c r="WHL5" s="296"/>
      <c r="WHM5" s="296"/>
      <c r="WHN5" s="296"/>
      <c r="WHO5" s="296"/>
      <c r="WHP5" s="296"/>
      <c r="WHQ5" s="296"/>
      <c r="WHR5" s="296"/>
      <c r="WHS5" s="296"/>
      <c r="WHT5" s="296"/>
      <c r="WHU5" s="296"/>
      <c r="WHV5" s="296"/>
      <c r="WHW5" s="296"/>
      <c r="WHX5" s="296"/>
      <c r="WHY5" s="296"/>
      <c r="WHZ5" s="296"/>
      <c r="WIA5" s="296"/>
      <c r="WIB5" s="296"/>
      <c r="WIC5" s="296"/>
      <c r="WID5" s="296"/>
      <c r="WIE5" s="296"/>
      <c r="WIF5" s="296"/>
      <c r="WIG5" s="296"/>
      <c r="WIH5" s="296"/>
      <c r="WII5" s="296"/>
      <c r="WIJ5" s="296"/>
      <c r="WIK5" s="296"/>
      <c r="WIL5" s="296"/>
      <c r="WIM5" s="296"/>
      <c r="WIN5" s="296"/>
      <c r="WIO5" s="296"/>
      <c r="WIP5" s="296"/>
      <c r="WIQ5" s="296"/>
      <c r="WIR5" s="296"/>
      <c r="WIS5" s="296"/>
      <c r="WIT5" s="296"/>
      <c r="WIU5" s="296"/>
      <c r="WIV5" s="296"/>
      <c r="WIW5" s="296"/>
      <c r="WIX5" s="296"/>
      <c r="WIY5" s="296"/>
      <c r="WIZ5" s="296"/>
      <c r="WJA5" s="296"/>
      <c r="WJB5" s="296"/>
      <c r="WJC5" s="296"/>
      <c r="WJD5" s="296"/>
      <c r="WJE5" s="296"/>
      <c r="WJF5" s="296"/>
      <c r="WJG5" s="296"/>
      <c r="WJH5" s="296"/>
      <c r="WJI5" s="296"/>
      <c r="WJJ5" s="296"/>
      <c r="WJK5" s="296"/>
      <c r="WJL5" s="296"/>
      <c r="WJM5" s="296"/>
      <c r="WJN5" s="296"/>
      <c r="WJO5" s="296"/>
      <c r="WJP5" s="296"/>
      <c r="WJQ5" s="296"/>
      <c r="WJR5" s="296"/>
      <c r="WJS5" s="296"/>
      <c r="WJT5" s="296"/>
      <c r="WJU5" s="296"/>
      <c r="WJV5" s="296"/>
      <c r="WJW5" s="296"/>
      <c r="WJX5" s="296"/>
      <c r="WJY5" s="296"/>
      <c r="WJZ5" s="296"/>
      <c r="WKA5" s="296"/>
      <c r="WKB5" s="296"/>
      <c r="WKC5" s="296"/>
      <c r="WKD5" s="296"/>
      <c r="WKE5" s="296"/>
      <c r="WKF5" s="296"/>
      <c r="WKG5" s="296"/>
      <c r="WKH5" s="296"/>
      <c r="WKI5" s="296"/>
      <c r="WKJ5" s="296"/>
      <c r="WKK5" s="296"/>
      <c r="WKL5" s="296"/>
      <c r="WKM5" s="296"/>
      <c r="WKN5" s="296"/>
      <c r="WKO5" s="296"/>
      <c r="WKP5" s="296"/>
      <c r="WKQ5" s="296"/>
      <c r="WKR5" s="296"/>
      <c r="WKS5" s="296"/>
      <c r="WKT5" s="296"/>
      <c r="WKU5" s="296"/>
      <c r="WKV5" s="296"/>
      <c r="WKW5" s="296"/>
      <c r="WKX5" s="296"/>
      <c r="WKY5" s="296"/>
      <c r="WKZ5" s="296"/>
      <c r="WLA5" s="296"/>
      <c r="WLB5" s="296"/>
      <c r="WLC5" s="296"/>
      <c r="WLD5" s="296"/>
      <c r="WLE5" s="296"/>
      <c r="WLF5" s="296"/>
      <c r="WLG5" s="296"/>
      <c r="WLH5" s="296"/>
      <c r="WLI5" s="296"/>
      <c r="WLJ5" s="296"/>
      <c r="WLK5" s="296"/>
      <c r="WLL5" s="296"/>
      <c r="WLM5" s="296"/>
      <c r="WLN5" s="296"/>
      <c r="WLO5" s="296"/>
      <c r="WLP5" s="296"/>
      <c r="WLQ5" s="296"/>
      <c r="WLR5" s="296"/>
      <c r="WLS5" s="296"/>
      <c r="WLT5" s="296"/>
      <c r="WLU5" s="296"/>
      <c r="WLV5" s="296"/>
      <c r="WLW5" s="296"/>
      <c r="WLX5" s="296"/>
      <c r="WLY5" s="296"/>
      <c r="WLZ5" s="296"/>
      <c r="WMA5" s="296"/>
      <c r="WMB5" s="296"/>
      <c r="WMC5" s="296"/>
      <c r="WMD5" s="296"/>
      <c r="WME5" s="296"/>
      <c r="WMF5" s="296"/>
      <c r="WMG5" s="296"/>
      <c r="WMH5" s="296"/>
      <c r="WMI5" s="296"/>
      <c r="WMJ5" s="296"/>
      <c r="WMK5" s="296"/>
      <c r="WML5" s="296"/>
      <c r="WMM5" s="296"/>
      <c r="WMN5" s="296"/>
      <c r="WMO5" s="296"/>
      <c r="WMP5" s="296"/>
      <c r="WMQ5" s="296"/>
      <c r="WMR5" s="296"/>
      <c r="WMS5" s="296"/>
      <c r="WMT5" s="296"/>
      <c r="WMU5" s="296"/>
      <c r="WMV5" s="296"/>
      <c r="WMW5" s="296"/>
      <c r="WMX5" s="296"/>
      <c r="WMY5" s="296"/>
      <c r="WMZ5" s="296"/>
      <c r="WNA5" s="296"/>
      <c r="WNB5" s="296"/>
      <c r="WNC5" s="296"/>
      <c r="WND5" s="296"/>
      <c r="WNE5" s="296"/>
      <c r="WNF5" s="296"/>
      <c r="WNG5" s="296"/>
      <c r="WNH5" s="296"/>
      <c r="WNI5" s="296"/>
      <c r="WNJ5" s="296"/>
      <c r="WNK5" s="296"/>
      <c r="WNL5" s="296"/>
      <c r="WNM5" s="296"/>
      <c r="WNN5" s="296"/>
      <c r="WNO5" s="296"/>
      <c r="WNP5" s="296"/>
      <c r="WNQ5" s="296"/>
      <c r="WNR5" s="296"/>
      <c r="WNS5" s="296"/>
      <c r="WNT5" s="296"/>
      <c r="WNU5" s="296"/>
      <c r="WNV5" s="296"/>
      <c r="WNW5" s="296"/>
      <c r="WNX5" s="296"/>
      <c r="WNY5" s="296"/>
      <c r="WNZ5" s="296"/>
      <c r="WOA5" s="296"/>
      <c r="WOB5" s="296"/>
      <c r="WOC5" s="296"/>
      <c r="WOD5" s="296"/>
      <c r="WOE5" s="296"/>
      <c r="WOF5" s="296"/>
      <c r="WOG5" s="296"/>
      <c r="WOH5" s="296"/>
      <c r="WOI5" s="296"/>
      <c r="WOJ5" s="296"/>
      <c r="WOK5" s="296"/>
      <c r="WOL5" s="296"/>
      <c r="WOM5" s="296"/>
      <c r="WON5" s="296"/>
      <c r="WOO5" s="296"/>
      <c r="WOP5" s="296"/>
      <c r="WOQ5" s="296"/>
      <c r="WOR5" s="296"/>
      <c r="WOS5" s="296"/>
      <c r="WOT5" s="296"/>
      <c r="WOU5" s="296"/>
      <c r="WOV5" s="296"/>
      <c r="WOW5" s="296"/>
      <c r="WOX5" s="296"/>
      <c r="WOY5" s="296"/>
      <c r="WOZ5" s="296"/>
      <c r="WPA5" s="296"/>
      <c r="WPB5" s="296"/>
      <c r="WPC5" s="296"/>
      <c r="WPD5" s="296"/>
      <c r="WPE5" s="296"/>
      <c r="WPF5" s="296"/>
      <c r="WPG5" s="296"/>
      <c r="WPH5" s="296"/>
      <c r="WPI5" s="296"/>
      <c r="WPJ5" s="296"/>
      <c r="WPK5" s="296"/>
      <c r="WPL5" s="296"/>
      <c r="WPM5" s="296"/>
      <c r="WPN5" s="296"/>
      <c r="WPO5" s="296"/>
      <c r="WPP5" s="296"/>
      <c r="WPQ5" s="296"/>
      <c r="WPR5" s="296"/>
      <c r="WPS5" s="296"/>
      <c r="WPT5" s="296"/>
      <c r="WPU5" s="296"/>
      <c r="WPV5" s="296"/>
      <c r="WPW5" s="296"/>
      <c r="WPX5" s="296"/>
      <c r="WPY5" s="296"/>
      <c r="WPZ5" s="296"/>
      <c r="WQA5" s="296"/>
      <c r="WQB5" s="296"/>
      <c r="WQC5" s="296"/>
      <c r="WQD5" s="296"/>
      <c r="WQE5" s="296"/>
      <c r="WQF5" s="296"/>
      <c r="WQG5" s="296"/>
      <c r="WQH5" s="296"/>
      <c r="WQI5" s="296"/>
      <c r="WQJ5" s="296"/>
      <c r="WQK5" s="296"/>
      <c r="WQL5" s="296"/>
      <c r="WQM5" s="296"/>
      <c r="WQN5" s="296"/>
      <c r="WQO5" s="296"/>
      <c r="WQP5" s="296"/>
      <c r="WQQ5" s="296"/>
      <c r="WQR5" s="296"/>
      <c r="WQS5" s="296"/>
      <c r="WQT5" s="296"/>
      <c r="WQU5" s="296"/>
      <c r="WQV5" s="296"/>
      <c r="WQW5" s="296"/>
      <c r="WQX5" s="296"/>
      <c r="WQY5" s="296"/>
      <c r="WQZ5" s="296"/>
      <c r="WRA5" s="296"/>
      <c r="WRB5" s="296"/>
      <c r="WRC5" s="296"/>
      <c r="WRD5" s="296"/>
      <c r="WRE5" s="296"/>
      <c r="WRF5" s="296"/>
      <c r="WRG5" s="296"/>
      <c r="WRH5" s="296"/>
      <c r="WRI5" s="296"/>
      <c r="WRJ5" s="296"/>
      <c r="WRK5" s="296"/>
      <c r="WRL5" s="296"/>
      <c r="WRM5" s="296"/>
      <c r="WRN5" s="296"/>
      <c r="WRO5" s="296"/>
      <c r="WRP5" s="296"/>
      <c r="WRQ5" s="296"/>
      <c r="WRR5" s="296"/>
      <c r="WRS5" s="296"/>
      <c r="WRT5" s="296"/>
      <c r="WRU5" s="296"/>
      <c r="WRV5" s="296"/>
      <c r="WRW5" s="296"/>
      <c r="WRX5" s="296"/>
      <c r="WRY5" s="296"/>
      <c r="WRZ5" s="296"/>
      <c r="WSA5" s="296"/>
      <c r="WSB5" s="296"/>
      <c r="WSC5" s="296"/>
      <c r="WSD5" s="296"/>
      <c r="WSE5" s="296"/>
      <c r="WSF5" s="296"/>
      <c r="WSG5" s="296"/>
      <c r="WSH5" s="296"/>
      <c r="WSI5" s="296"/>
      <c r="WSJ5" s="296"/>
      <c r="WSK5" s="296"/>
      <c r="WSL5" s="296"/>
      <c r="WSM5" s="296"/>
      <c r="WSN5" s="296"/>
      <c r="WSO5" s="296"/>
      <c r="WSP5" s="296"/>
      <c r="WSQ5" s="296"/>
      <c r="WSR5" s="296"/>
      <c r="WSS5" s="296"/>
      <c r="WST5" s="296"/>
      <c r="WSU5" s="296"/>
      <c r="WSV5" s="296"/>
      <c r="WSW5" s="296"/>
      <c r="WSX5" s="296"/>
      <c r="WSY5" s="296"/>
      <c r="WSZ5" s="296"/>
      <c r="WTA5" s="296"/>
      <c r="WTB5" s="296"/>
      <c r="WTC5" s="296"/>
      <c r="WTD5" s="296"/>
      <c r="WTE5" s="296"/>
      <c r="WTF5" s="296"/>
      <c r="WTG5" s="296"/>
      <c r="WTH5" s="296"/>
      <c r="WTI5" s="296"/>
      <c r="WTJ5" s="296"/>
      <c r="WTK5" s="296"/>
      <c r="WTL5" s="296"/>
      <c r="WTM5" s="296"/>
      <c r="WTN5" s="296"/>
      <c r="WTO5" s="296"/>
      <c r="WTP5" s="296"/>
      <c r="WTQ5" s="296"/>
      <c r="WTR5" s="296"/>
      <c r="WTS5" s="296"/>
      <c r="WTT5" s="296"/>
      <c r="WTU5" s="296"/>
      <c r="WTV5" s="296"/>
      <c r="WTW5" s="296"/>
      <c r="WTX5" s="296"/>
      <c r="WTY5" s="296"/>
      <c r="WTZ5" s="296"/>
      <c r="WUA5" s="296"/>
      <c r="WUB5" s="296"/>
      <c r="WUC5" s="296"/>
      <c r="WUD5" s="296"/>
      <c r="WUE5" s="296"/>
      <c r="WUF5" s="296"/>
      <c r="WUG5" s="296"/>
      <c r="WUH5" s="296"/>
      <c r="WUI5" s="296"/>
      <c r="WUJ5" s="296"/>
      <c r="WUK5" s="296"/>
      <c r="WUL5" s="296"/>
      <c r="WUM5" s="296"/>
      <c r="WUN5" s="296"/>
      <c r="WUO5" s="296"/>
      <c r="WUP5" s="296"/>
      <c r="WUQ5" s="296"/>
      <c r="WUR5" s="296"/>
      <c r="WUS5" s="296"/>
      <c r="WUT5" s="296"/>
      <c r="WUU5" s="296"/>
      <c r="WUV5" s="296"/>
      <c r="WUW5" s="296"/>
      <c r="WUX5" s="296"/>
      <c r="WUY5" s="296"/>
      <c r="WUZ5" s="296"/>
      <c r="WVA5" s="296"/>
      <c r="WVB5" s="296"/>
      <c r="WVC5" s="296"/>
      <c r="WVD5" s="296"/>
      <c r="WVE5" s="296"/>
      <c r="WVF5" s="296"/>
      <c r="WVG5" s="296"/>
      <c r="WVH5" s="296"/>
      <c r="WVI5" s="296"/>
      <c r="WVJ5" s="296"/>
      <c r="WVK5" s="296"/>
      <c r="WVL5" s="296"/>
      <c r="WVM5" s="296"/>
      <c r="WVN5" s="296"/>
      <c r="WVO5" s="296"/>
      <c r="WVP5" s="296"/>
      <c r="WVQ5" s="296"/>
      <c r="WVR5" s="296"/>
      <c r="WVS5" s="296"/>
      <c r="WVT5" s="296"/>
      <c r="WVU5" s="296"/>
      <c r="WVV5" s="296"/>
      <c r="WVW5" s="296"/>
      <c r="WVX5" s="296"/>
      <c r="WVY5" s="296"/>
      <c r="WVZ5" s="296"/>
      <c r="WWA5" s="296"/>
      <c r="WWB5" s="296"/>
      <c r="WWC5" s="296"/>
      <c r="WWD5" s="296"/>
      <c r="WWE5" s="296"/>
      <c r="WWF5" s="296"/>
      <c r="WWG5" s="296"/>
      <c r="WWH5" s="296"/>
      <c r="WWI5" s="296"/>
      <c r="WWJ5" s="296"/>
      <c r="WWK5" s="296"/>
      <c r="WWL5" s="296"/>
      <c r="WWM5" s="296"/>
      <c r="WWN5" s="296"/>
      <c r="WWO5" s="296"/>
      <c r="WWP5" s="296"/>
      <c r="WWQ5" s="296"/>
      <c r="WWR5" s="296"/>
      <c r="WWS5" s="296"/>
      <c r="WWT5" s="296"/>
      <c r="WWU5" s="296"/>
      <c r="WWV5" s="296"/>
      <c r="WWW5" s="296"/>
      <c r="WWX5" s="296"/>
      <c r="WWY5" s="296"/>
      <c r="WWZ5" s="296"/>
      <c r="WXA5" s="296"/>
      <c r="WXB5" s="296"/>
      <c r="WXC5" s="296"/>
      <c r="WXD5" s="296"/>
      <c r="WXE5" s="296"/>
      <c r="WXF5" s="296"/>
      <c r="WXG5" s="296"/>
      <c r="WXH5" s="296"/>
      <c r="WXI5" s="296"/>
      <c r="WXJ5" s="296"/>
      <c r="WXK5" s="296"/>
      <c r="WXL5" s="296"/>
      <c r="WXM5" s="296"/>
      <c r="WXN5" s="296"/>
      <c r="WXO5" s="296"/>
      <c r="WXP5" s="296"/>
      <c r="WXQ5" s="296"/>
      <c r="WXR5" s="296"/>
      <c r="WXS5" s="296"/>
      <c r="WXT5" s="296"/>
      <c r="WXU5" s="296"/>
      <c r="WXV5" s="296"/>
      <c r="WXW5" s="296"/>
      <c r="WXX5" s="296"/>
      <c r="WXY5" s="296"/>
      <c r="WXZ5" s="296"/>
      <c r="WYA5" s="296"/>
      <c r="WYB5" s="296"/>
      <c r="WYC5" s="296"/>
      <c r="WYD5" s="296"/>
      <c r="WYE5" s="296"/>
      <c r="WYF5" s="296"/>
      <c r="WYG5" s="296"/>
      <c r="WYH5" s="296"/>
      <c r="WYI5" s="296"/>
      <c r="WYJ5" s="296"/>
      <c r="WYK5" s="296"/>
      <c r="WYL5" s="296"/>
      <c r="WYM5" s="296"/>
      <c r="WYN5" s="296"/>
      <c r="WYO5" s="296"/>
      <c r="WYP5" s="296"/>
      <c r="WYQ5" s="296"/>
      <c r="WYR5" s="296"/>
      <c r="WYS5" s="296"/>
      <c r="WYT5" s="296"/>
      <c r="WYU5" s="296"/>
      <c r="WYV5" s="296"/>
      <c r="WYW5" s="296"/>
      <c r="WYX5" s="296"/>
      <c r="WYY5" s="296"/>
      <c r="WYZ5" s="296"/>
      <c r="WZA5" s="296"/>
      <c r="WZB5" s="296"/>
      <c r="WZC5" s="296"/>
      <c r="WZD5" s="296"/>
      <c r="WZE5" s="296"/>
      <c r="WZF5" s="296"/>
      <c r="WZG5" s="296"/>
      <c r="WZH5" s="296"/>
      <c r="WZI5" s="296"/>
      <c r="WZJ5" s="296"/>
      <c r="WZK5" s="296"/>
      <c r="WZL5" s="296"/>
      <c r="WZM5" s="296"/>
      <c r="WZN5" s="296"/>
      <c r="WZO5" s="296"/>
      <c r="WZP5" s="296"/>
      <c r="WZQ5" s="296"/>
      <c r="WZR5" s="296"/>
      <c r="WZS5" s="296"/>
      <c r="WZT5" s="296"/>
      <c r="WZU5" s="296"/>
      <c r="WZV5" s="296"/>
      <c r="WZW5" s="296"/>
      <c r="WZX5" s="296"/>
      <c r="WZY5" s="296"/>
      <c r="WZZ5" s="296"/>
      <c r="XAA5" s="296"/>
      <c r="XAB5" s="296"/>
      <c r="XAC5" s="296"/>
      <c r="XAD5" s="296"/>
      <c r="XAE5" s="296"/>
      <c r="XAF5" s="296"/>
      <c r="XAG5" s="296"/>
      <c r="XAH5" s="296"/>
      <c r="XAI5" s="296"/>
      <c r="XAJ5" s="296"/>
      <c r="XAK5" s="296"/>
      <c r="XAL5" s="296"/>
      <c r="XAM5" s="296"/>
      <c r="XAN5" s="296"/>
      <c r="XAO5" s="296"/>
      <c r="XAP5" s="296"/>
      <c r="XAQ5" s="296"/>
      <c r="XAR5" s="296"/>
      <c r="XAS5" s="296"/>
      <c r="XAT5" s="296"/>
      <c r="XAU5" s="296"/>
      <c r="XAV5" s="296"/>
      <c r="XAW5" s="296"/>
      <c r="XAX5" s="296"/>
      <c r="XAY5" s="296"/>
      <c r="XAZ5" s="296"/>
      <c r="XBA5" s="296"/>
      <c r="XBB5" s="296"/>
      <c r="XBC5" s="296"/>
      <c r="XBD5" s="296"/>
      <c r="XBE5" s="296"/>
      <c r="XBF5" s="296"/>
      <c r="XBG5" s="296"/>
      <c r="XBH5" s="296"/>
      <c r="XBI5" s="296"/>
      <c r="XBJ5" s="296"/>
      <c r="XBK5" s="296"/>
      <c r="XBL5" s="296"/>
      <c r="XBM5" s="296"/>
      <c r="XBN5" s="296"/>
      <c r="XBO5" s="296"/>
      <c r="XBP5" s="296"/>
      <c r="XBQ5" s="296"/>
      <c r="XBR5" s="296"/>
      <c r="XBS5" s="296"/>
      <c r="XBT5" s="296"/>
      <c r="XBU5" s="296"/>
      <c r="XBV5" s="296"/>
      <c r="XBW5" s="296"/>
      <c r="XBX5" s="296"/>
      <c r="XBY5" s="296"/>
      <c r="XBZ5" s="296"/>
      <c r="XCA5" s="296"/>
      <c r="XCB5" s="296"/>
      <c r="XCC5" s="296"/>
      <c r="XCD5" s="296"/>
      <c r="XCE5" s="296"/>
      <c r="XCF5" s="296"/>
      <c r="XCG5" s="296"/>
      <c r="XCH5" s="296"/>
      <c r="XCI5" s="296"/>
      <c r="XCJ5" s="296"/>
      <c r="XCK5" s="296"/>
      <c r="XCL5" s="296"/>
      <c r="XCM5" s="296"/>
      <c r="XCN5" s="296"/>
      <c r="XCO5" s="296"/>
      <c r="XCP5" s="296"/>
      <c r="XCQ5" s="296"/>
      <c r="XCR5" s="296"/>
      <c r="XCS5" s="296"/>
      <c r="XCT5" s="296"/>
      <c r="XCU5" s="296"/>
      <c r="XCV5" s="296"/>
      <c r="XCW5" s="296"/>
      <c r="XCX5" s="296"/>
      <c r="XCY5" s="296"/>
      <c r="XCZ5" s="296"/>
      <c r="XDA5" s="296"/>
      <c r="XDB5" s="296"/>
      <c r="XDC5" s="296"/>
      <c r="XDD5" s="296"/>
      <c r="XDE5" s="296"/>
      <c r="XDF5" s="296"/>
      <c r="XDG5" s="296"/>
      <c r="XDH5" s="296"/>
      <c r="XDI5" s="296"/>
      <c r="XDJ5" s="296"/>
      <c r="XDK5" s="296"/>
      <c r="XDL5" s="296"/>
      <c r="XDM5" s="296"/>
      <c r="XDN5" s="296"/>
      <c r="XDO5" s="296"/>
      <c r="XDP5" s="296"/>
      <c r="XDQ5" s="296"/>
      <c r="XDR5" s="296"/>
      <c r="XDS5" s="296"/>
      <c r="XDT5" s="296"/>
      <c r="XDU5" s="296"/>
      <c r="XDV5" s="296"/>
      <c r="XDW5" s="296"/>
      <c r="XDX5" s="296"/>
      <c r="XDY5" s="296"/>
      <c r="XDZ5" s="296"/>
      <c r="XEA5" s="296"/>
      <c r="XEB5" s="296"/>
      <c r="XEC5" s="296"/>
      <c r="XED5" s="296"/>
      <c r="XEE5" s="296"/>
      <c r="XEF5" s="296"/>
      <c r="XEG5" s="296"/>
      <c r="XEH5" s="296"/>
      <c r="XEI5" s="296"/>
      <c r="XEJ5" s="296"/>
      <c r="XEK5" s="296"/>
      <c r="XEL5" s="296"/>
      <c r="XEM5" s="296"/>
      <c r="XEN5" s="296"/>
      <c r="XEO5" s="296"/>
      <c r="XEP5" s="296"/>
      <c r="XEQ5" s="296"/>
      <c r="XER5" s="296"/>
      <c r="XES5" s="296"/>
      <c r="XET5" s="296"/>
      <c r="XEU5" s="296"/>
      <c r="XEV5" s="296"/>
      <c r="XEW5" s="296"/>
      <c r="XEX5" s="296"/>
    </row>
    <row r="6" spans="1:16380" ht="16.5" customHeight="1" x14ac:dyDescent="0.3">
      <c r="A6" s="296"/>
      <c r="B6" s="93"/>
      <c r="C6" s="94"/>
      <c r="D6" s="94"/>
      <c r="E6" s="93"/>
      <c r="F6" s="93"/>
      <c r="G6" s="296"/>
      <c r="H6" s="306"/>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296"/>
      <c r="B7" s="93"/>
      <c r="C7" s="94"/>
      <c r="D7" s="94"/>
      <c r="E7" s="93"/>
      <c r="F7" s="93"/>
      <c r="G7" s="296"/>
      <c r="H7" s="306"/>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296"/>
      <c r="B8" s="93"/>
      <c r="C8" s="94"/>
      <c r="D8" s="94"/>
      <c r="E8" s="93"/>
      <c r="F8" s="93"/>
      <c r="G8" s="296"/>
      <c r="H8" s="306"/>
      <c r="I8" s="301"/>
      <c r="J8" s="301"/>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296"/>
      <c r="B9" s="93"/>
      <c r="C9" s="94"/>
      <c r="D9" s="94"/>
      <c r="E9" s="93"/>
      <c r="F9" s="93"/>
      <c r="G9" s="296"/>
      <c r="H9" s="306"/>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296"/>
      <c r="B10" s="93"/>
      <c r="C10" s="94"/>
      <c r="D10" s="94"/>
      <c r="E10" s="93"/>
      <c r="F10" s="93"/>
      <c r="G10" s="296"/>
      <c r="H10" s="306"/>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296"/>
      <c r="B11" s="93"/>
      <c r="C11" s="94"/>
      <c r="D11" s="94"/>
      <c r="E11" s="93"/>
      <c r="F11" s="93"/>
      <c r="G11" s="296"/>
      <c r="H11" s="306"/>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296"/>
      <c r="B12" s="93"/>
      <c r="C12" s="94"/>
      <c r="D12" s="94"/>
      <c r="E12" s="93"/>
      <c r="F12" s="93"/>
      <c r="G12" s="296"/>
      <c r="H12" s="306"/>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296"/>
      <c r="G13" s="296"/>
      <c r="H13" s="306"/>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306"/>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141</v>
      </c>
      <c r="G15" s="296"/>
      <c r="H15" s="306"/>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21" x14ac:dyDescent="0.4">
      <c r="A16" s="296"/>
      <c r="B16" s="90" t="str">
        <f>IF(B1=0,"1.","1. " &amp;B17)</f>
        <v>1. Teknik - uppstartskostnader</v>
      </c>
      <c r="C16" s="91"/>
      <c r="G16" s="296"/>
      <c r="H16" s="306"/>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6.5" customHeight="1" x14ac:dyDescent="0.3">
      <c r="A17" s="296"/>
      <c r="B17" s="92" t="s">
        <v>323</v>
      </c>
      <c r="C17" s="313" t="s">
        <v>13</v>
      </c>
      <c r="D17" s="314"/>
      <c r="E17" s="315"/>
      <c r="F17" s="303"/>
      <c r="G17" s="315"/>
      <c r="H17" s="306"/>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16.5" customHeight="1" x14ac:dyDescent="0.3">
      <c r="A18" s="296"/>
      <c r="B18" s="92" t="str">
        <f>Start!C17</f>
        <v>Sigtuna kommun</v>
      </c>
      <c r="C18" s="313" t="s">
        <v>3</v>
      </c>
      <c r="G18" s="296"/>
      <c r="H18" s="306"/>
      <c r="I18" s="301"/>
      <c r="J18" s="301"/>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92" t="s">
        <v>215</v>
      </c>
      <c r="C19" s="313" t="s">
        <v>12</v>
      </c>
      <c r="G19" s="296"/>
      <c r="H19" s="306"/>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G20" s="296"/>
      <c r="H20" s="306"/>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s="305" customFormat="1" ht="16.5" customHeight="1" x14ac:dyDescent="0.3">
      <c r="B21" s="313" t="s">
        <v>30</v>
      </c>
      <c r="C21" s="313" t="s">
        <v>8</v>
      </c>
      <c r="D21" s="313" t="s">
        <v>135</v>
      </c>
      <c r="E21" s="313" t="s">
        <v>137</v>
      </c>
      <c r="F21" s="313" t="s">
        <v>21</v>
      </c>
      <c r="H21" s="298"/>
      <c r="I21" s="316"/>
      <c r="J21" s="307"/>
      <c r="K21" s="307"/>
      <c r="L21" s="307"/>
      <c r="M21" s="307"/>
      <c r="N21" s="307"/>
      <c r="O21" s="307"/>
    </row>
    <row r="22" spans="1:16378" ht="16.5" customHeight="1" x14ac:dyDescent="0.3">
      <c r="B22" s="84" t="str">
        <f>'Uppskatta kostnader'!B9</f>
        <v xml:space="preserve">Startkostnad, år 1 (installation, etc) (kr) </v>
      </c>
      <c r="C22" s="84">
        <f>'Uppskatta kostnader'!D9</f>
        <v>17500</v>
      </c>
      <c r="D22" s="84">
        <f>'Uppskatta kostnader'!E9</f>
        <v>5000</v>
      </c>
      <c r="E22" s="84">
        <f>'Uppskatta kostnader'!F9</f>
        <v>30000</v>
      </c>
      <c r="F22" s="84" t="s">
        <v>709</v>
      </c>
      <c r="G22" s="305"/>
      <c r="P22" s="297"/>
      <c r="Q22" s="297"/>
    </row>
    <row r="23" spans="1:16378" ht="16.5" customHeight="1" x14ac:dyDescent="0.3">
      <c r="B23" s="84" t="str">
        <f>'Uppskatta kostnader'!B14</f>
        <v>Startkostnad, år 1 (installation etc)</v>
      </c>
      <c r="C23" s="84">
        <f>'Uppskatta kostnader'!D14</f>
        <v>0</v>
      </c>
      <c r="D23" s="84">
        <f>'Uppskatta kostnader'!E14</f>
        <v>0</v>
      </c>
      <c r="E23" s="84">
        <f>'Uppskatta kostnader'!F14</f>
        <v>20000</v>
      </c>
      <c r="F23" s="84" t="s">
        <v>709</v>
      </c>
      <c r="P23" s="297"/>
      <c r="Q23" s="297"/>
    </row>
    <row r="24" spans="1:16378" ht="16.5" customHeight="1" x14ac:dyDescent="0.3">
      <c r="B24" s="84" t="str">
        <f>'Uppskatta kostnader'!B21</f>
        <v>Kostnad konsult-hjälp, år 1 (kr)</v>
      </c>
      <c r="C24" s="84">
        <f>'Uppskatta kostnader'!D21</f>
        <v>104125</v>
      </c>
      <c r="D24" s="84">
        <f>'Uppskatta kostnader'!E21</f>
        <v>42500</v>
      </c>
      <c r="E24" s="84">
        <f>'Uppskatta kostnader'!F21</f>
        <v>192000</v>
      </c>
      <c r="F24" s="84" t="s">
        <v>709</v>
      </c>
      <c r="P24" s="297"/>
      <c r="Q24" s="297"/>
    </row>
    <row r="25" spans="1:16378" ht="16.5" customHeight="1" x14ac:dyDescent="0.3">
      <c r="B25" s="84" t="str">
        <f>'Uppskatta kostnader'!B31</f>
        <v>Startkostnad behörighetsstyrning, år 1 (kr)</v>
      </c>
      <c r="C25" s="84">
        <f>'Uppskatta kostnader'!D31</f>
        <v>0</v>
      </c>
      <c r="D25" s="84">
        <f>'Uppskatta kostnader'!E31</f>
        <v>0</v>
      </c>
      <c r="E25" s="84">
        <f>'Uppskatta kostnader'!F31</f>
        <v>0</v>
      </c>
      <c r="F25" s="84" t="s">
        <v>709</v>
      </c>
    </row>
    <row r="26" spans="1:16378" ht="16.5" customHeight="1" x14ac:dyDescent="0.3">
      <c r="B26" s="84" t="str">
        <f>'Uppskatta kostnader'!B36</f>
        <v>Startkostnad säker autentisering, år 1 (kr)</v>
      </c>
      <c r="C26" s="84">
        <f>'Uppskatta kostnader'!D36</f>
        <v>0</v>
      </c>
      <c r="D26" s="84">
        <f>'Uppskatta kostnader'!E36</f>
        <v>0</v>
      </c>
      <c r="E26" s="84">
        <f>'Uppskatta kostnader'!F36</f>
        <v>0</v>
      </c>
      <c r="F26" s="84" t="s">
        <v>709</v>
      </c>
    </row>
    <row r="27" spans="1:16378" ht="16.5" customHeight="1" x14ac:dyDescent="0.3">
      <c r="B27" s="84"/>
      <c r="C27" s="85"/>
      <c r="D27" s="85"/>
      <c r="E27" s="84"/>
      <c r="F27" s="84"/>
    </row>
    <row r="28" spans="1:16378" ht="16.5" customHeight="1" x14ac:dyDescent="0.3">
      <c r="B28" s="84"/>
      <c r="C28" s="85"/>
      <c r="D28" s="85"/>
      <c r="E28" s="84"/>
      <c r="F28" s="84"/>
      <c r="P28" s="297"/>
      <c r="Q28" s="297"/>
    </row>
    <row r="29" spans="1:16378" ht="16.5" customHeight="1" x14ac:dyDescent="0.3">
      <c r="B29" s="84"/>
      <c r="C29" s="85"/>
      <c r="D29" s="85"/>
      <c r="E29" s="84"/>
      <c r="F29" s="84"/>
      <c r="H29" s="306"/>
      <c r="I29" s="301"/>
      <c r="J29" s="301"/>
      <c r="P29" s="297"/>
      <c r="Q29" s="297"/>
    </row>
    <row r="30" spans="1:16378" ht="16.5" customHeight="1" x14ac:dyDescent="0.3">
      <c r="B30" s="84"/>
      <c r="C30" s="85"/>
      <c r="D30" s="85"/>
      <c r="E30" s="84"/>
      <c r="F30" s="84"/>
      <c r="I30" s="317"/>
      <c r="K30" s="317"/>
      <c r="L30" s="317"/>
      <c r="M30" s="317"/>
      <c r="N30" s="317"/>
      <c r="O30" s="317"/>
      <c r="P30" s="297"/>
      <c r="Q30" s="297"/>
    </row>
    <row r="31" spans="1:16378" ht="16.5" customHeight="1" x14ac:dyDescent="0.3">
      <c r="B31" s="84"/>
      <c r="C31" s="85"/>
      <c r="D31" s="85"/>
      <c r="E31" s="84"/>
      <c r="F31" s="84"/>
      <c r="P31" s="297"/>
      <c r="Q31" s="297"/>
    </row>
    <row r="32" spans="1:16378" ht="16.5" customHeight="1" x14ac:dyDescent="0.3">
      <c r="B32" s="84"/>
      <c r="C32" s="85"/>
      <c r="D32" s="85"/>
      <c r="E32" s="84"/>
      <c r="F32" s="84"/>
      <c r="P32" s="297"/>
      <c r="Q32" s="297"/>
    </row>
    <row r="33" spans="1:16378" ht="16.5" customHeight="1" x14ac:dyDescent="0.3">
      <c r="B33" s="318" t="s">
        <v>63</v>
      </c>
      <c r="C33" s="354">
        <f>SUM(C22:C26)</f>
        <v>121625</v>
      </c>
      <c r="D33" s="354">
        <f>SUM(D22:D26)</f>
        <v>47500</v>
      </c>
      <c r="E33" s="354">
        <f>SUM(E22:E26)</f>
        <v>242000</v>
      </c>
      <c r="F33" s="313"/>
      <c r="H33" s="318" t="s">
        <v>29</v>
      </c>
      <c r="I33" s="319">
        <f>Startår</f>
        <v>2023</v>
      </c>
      <c r="J33" s="319">
        <f>I33+1</f>
        <v>2024</v>
      </c>
      <c r="K33" s="319">
        <f>J33+1</f>
        <v>2025</v>
      </c>
      <c r="L33" s="319">
        <f>K33+1</f>
        <v>2026</v>
      </c>
      <c r="M33" s="319">
        <f>L33+1</f>
        <v>2027</v>
      </c>
      <c r="N33" s="319">
        <f>M33+1</f>
        <v>2028</v>
      </c>
      <c r="O33" s="320" t="s">
        <v>4</v>
      </c>
      <c r="P33" s="297"/>
      <c r="Q33" s="297"/>
    </row>
    <row r="34" spans="1:16378" ht="16.5" customHeight="1" x14ac:dyDescent="0.3">
      <c r="B34" s="321"/>
      <c r="C34" s="321"/>
      <c r="H34" s="313" t="s">
        <v>8</v>
      </c>
      <c r="I34" s="354">
        <f>$C33</f>
        <v>121625</v>
      </c>
      <c r="J34" s="354"/>
      <c r="K34" s="354"/>
      <c r="L34" s="354"/>
      <c r="M34" s="354"/>
      <c r="N34" s="354"/>
      <c r="O34" s="359">
        <f>SUM(I34:N34)</f>
        <v>121625</v>
      </c>
      <c r="P34" s="297"/>
      <c r="Q34" s="297"/>
    </row>
    <row r="35" spans="1:16378" ht="16.5" customHeight="1" x14ac:dyDescent="0.3">
      <c r="B35" s="321"/>
      <c r="C35" s="321"/>
      <c r="H35" s="313" t="s">
        <v>136</v>
      </c>
      <c r="I35" s="354">
        <f>$D33</f>
        <v>47500</v>
      </c>
      <c r="J35" s="354"/>
      <c r="K35" s="354"/>
      <c r="L35" s="354"/>
      <c r="M35" s="354"/>
      <c r="N35" s="354"/>
      <c r="O35" s="359">
        <f>SUM(I35:N35)</f>
        <v>47500</v>
      </c>
      <c r="P35" s="297"/>
      <c r="Q35" s="297"/>
    </row>
    <row r="36" spans="1:16378" ht="16.5" customHeight="1" x14ac:dyDescent="0.3">
      <c r="B36" s="321"/>
      <c r="C36" s="321"/>
      <c r="H36" s="313" t="s">
        <v>137</v>
      </c>
      <c r="I36" s="354">
        <f>$E33</f>
        <v>242000</v>
      </c>
      <c r="J36" s="354"/>
      <c r="K36" s="354"/>
      <c r="L36" s="354"/>
      <c r="M36" s="354"/>
      <c r="N36" s="354"/>
      <c r="O36" s="359">
        <f>SUM(I36:N36)</f>
        <v>242000</v>
      </c>
      <c r="P36" s="297"/>
      <c r="Q36" s="297"/>
    </row>
    <row r="37" spans="1:16378" ht="16.5" customHeight="1" x14ac:dyDescent="0.3">
      <c r="B37" s="321"/>
      <c r="C37" s="321"/>
      <c r="P37" s="297"/>
      <c r="Q37" s="297"/>
    </row>
    <row r="38" spans="1:16378" ht="16.5" customHeight="1" x14ac:dyDescent="0.3">
      <c r="B38" s="321"/>
      <c r="C38" s="321"/>
      <c r="P38" s="297"/>
      <c r="Q38" s="297"/>
    </row>
    <row r="39" spans="1:16378" ht="21" x14ac:dyDescent="0.4">
      <c r="A39" s="296"/>
      <c r="B39" s="90" t="str">
        <f>IF(B40=0,"2.","2. " &amp;B40)</f>
        <v>2. Nationell förvaltning av tjänsten SDK</v>
      </c>
      <c r="C39" s="91"/>
      <c r="G39" s="296"/>
      <c r="H39" s="306"/>
      <c r="I39" s="301"/>
      <c r="J39" s="301"/>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96"/>
      <c r="AO39" s="296"/>
      <c r="AP39" s="296"/>
      <c r="AQ39" s="296"/>
      <c r="AR39" s="296"/>
      <c r="AS39" s="296"/>
      <c r="AT39" s="296"/>
      <c r="AU39" s="296"/>
      <c r="AV39" s="296"/>
      <c r="AW39" s="296"/>
      <c r="AX39" s="296"/>
      <c r="AY39" s="296"/>
      <c r="AZ39" s="296"/>
      <c r="BA39" s="296"/>
      <c r="BB39" s="296"/>
      <c r="BC39" s="296"/>
      <c r="BD39" s="296"/>
      <c r="BE39" s="296"/>
      <c r="BF39" s="296"/>
      <c r="BG39" s="296"/>
      <c r="BH39" s="296"/>
      <c r="BI39" s="296"/>
      <c r="BJ39" s="296"/>
      <c r="BK39" s="296"/>
      <c r="BL39" s="296"/>
      <c r="BM39" s="296"/>
      <c r="BN39" s="296"/>
      <c r="BO39" s="296"/>
      <c r="BP39" s="296"/>
      <c r="BQ39" s="296"/>
      <c r="BR39" s="296"/>
      <c r="BS39" s="296"/>
      <c r="BT39" s="296"/>
      <c r="BU39" s="296"/>
      <c r="BV39" s="296"/>
      <c r="BW39" s="296"/>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c r="CU39" s="296"/>
      <c r="CV39" s="296"/>
      <c r="CW39" s="296"/>
      <c r="CX39" s="296"/>
      <c r="CY39" s="296"/>
      <c r="CZ39" s="296"/>
      <c r="DA39" s="296"/>
      <c r="DB39" s="296"/>
      <c r="DC39" s="296"/>
      <c r="DD39" s="296"/>
      <c r="DE39" s="296"/>
      <c r="DF39" s="296"/>
      <c r="DG39" s="296"/>
      <c r="DH39" s="296"/>
      <c r="DI39" s="296"/>
      <c r="DJ39" s="296"/>
      <c r="DK39" s="296"/>
      <c r="DL39" s="296"/>
      <c r="DM39" s="296"/>
      <c r="DN39" s="296"/>
      <c r="DO39" s="296"/>
      <c r="DP39" s="296"/>
      <c r="DQ39" s="296"/>
      <c r="DR39" s="296"/>
      <c r="DS39" s="296"/>
      <c r="DT39" s="296"/>
      <c r="DU39" s="296"/>
      <c r="DV39" s="296"/>
      <c r="DW39" s="296"/>
      <c r="DX39" s="296"/>
      <c r="DY39" s="296"/>
      <c r="DZ39" s="296"/>
      <c r="EA39" s="296"/>
      <c r="EB39" s="296"/>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G39" s="296"/>
      <c r="FH39" s="296"/>
      <c r="FI39" s="296"/>
      <c r="FJ39" s="296"/>
      <c r="FK39" s="296"/>
      <c r="FL39" s="296"/>
      <c r="FM39" s="296"/>
      <c r="FN39" s="296"/>
      <c r="FO39" s="296"/>
      <c r="FP39" s="296"/>
      <c r="FQ39" s="296"/>
      <c r="FR39" s="296"/>
      <c r="FS39" s="296"/>
      <c r="FT39" s="296"/>
      <c r="FU39" s="296"/>
      <c r="FV39" s="296"/>
      <c r="FW39" s="296"/>
      <c r="FX39" s="296"/>
      <c r="FY39" s="296"/>
      <c r="FZ39" s="296"/>
      <c r="GA39" s="296"/>
      <c r="GB39" s="296"/>
      <c r="GC39" s="296"/>
      <c r="GD39" s="296"/>
      <c r="GE39" s="296"/>
      <c r="GF39" s="296"/>
      <c r="GG39" s="296"/>
      <c r="GH39" s="296"/>
      <c r="GI39" s="296"/>
      <c r="GJ39" s="296"/>
      <c r="GK39" s="296"/>
      <c r="GL39" s="296"/>
      <c r="GM39" s="296"/>
      <c r="GN39" s="296"/>
      <c r="GO39" s="296"/>
      <c r="GP39" s="296"/>
      <c r="GQ39" s="296"/>
      <c r="GR39" s="296"/>
      <c r="GS39" s="296"/>
      <c r="GT39" s="296"/>
      <c r="GU39" s="296"/>
      <c r="GV39" s="296"/>
      <c r="GW39" s="296"/>
      <c r="GX39" s="296"/>
      <c r="GY39" s="296"/>
      <c r="GZ39" s="296"/>
      <c r="HA39" s="296"/>
      <c r="HB39" s="296"/>
      <c r="HC39" s="296"/>
      <c r="HD39" s="296"/>
      <c r="HE39" s="296"/>
      <c r="HF39" s="296"/>
      <c r="HG39" s="296"/>
      <c r="HH39" s="296"/>
      <c r="HI39" s="296"/>
      <c r="HJ39" s="296"/>
      <c r="HK39" s="296"/>
      <c r="HL39" s="296"/>
      <c r="HM39" s="296"/>
      <c r="HN39" s="296"/>
      <c r="HO39" s="296"/>
      <c r="HP39" s="296"/>
      <c r="HQ39" s="296"/>
      <c r="HR39" s="296"/>
      <c r="HS39" s="296"/>
      <c r="HT39" s="296"/>
      <c r="HU39" s="296"/>
      <c r="HV39" s="296"/>
      <c r="HW39" s="296"/>
      <c r="HX39" s="296"/>
      <c r="HY39" s="296"/>
      <c r="HZ39" s="296"/>
      <c r="IA39" s="296"/>
      <c r="IB39" s="296"/>
      <c r="IC39" s="296"/>
      <c r="ID39" s="296"/>
      <c r="IE39" s="296"/>
      <c r="IF39" s="296"/>
      <c r="IG39" s="296"/>
      <c r="IH39" s="296"/>
      <c r="II39" s="296"/>
      <c r="IJ39" s="296"/>
      <c r="IK39" s="296"/>
      <c r="IL39" s="296"/>
      <c r="IM39" s="296"/>
      <c r="IN39" s="296"/>
      <c r="IO39" s="296"/>
      <c r="IP39" s="296"/>
      <c r="IQ39" s="296"/>
      <c r="IR39" s="296"/>
      <c r="IS39" s="296"/>
      <c r="IT39" s="296"/>
      <c r="IU39" s="296"/>
      <c r="IV39" s="296"/>
      <c r="IW39" s="296"/>
      <c r="IX39" s="296"/>
      <c r="IY39" s="296"/>
      <c r="IZ39" s="296"/>
      <c r="JA39" s="296"/>
      <c r="JB39" s="296"/>
      <c r="JC39" s="296"/>
      <c r="JD39" s="296"/>
      <c r="JE39" s="296"/>
      <c r="JF39" s="296"/>
      <c r="JG39" s="296"/>
      <c r="JH39" s="296"/>
      <c r="JI39" s="296"/>
      <c r="JJ39" s="296"/>
      <c r="JK39" s="296"/>
      <c r="JL39" s="296"/>
      <c r="JM39" s="296"/>
      <c r="JN39" s="296"/>
      <c r="JO39" s="296"/>
      <c r="JP39" s="296"/>
      <c r="JQ39" s="296"/>
      <c r="JR39" s="296"/>
      <c r="JS39" s="296"/>
      <c r="JT39" s="296"/>
      <c r="JU39" s="296"/>
      <c r="JV39" s="296"/>
      <c r="JW39" s="296"/>
      <c r="JX39" s="296"/>
      <c r="JY39" s="296"/>
      <c r="JZ39" s="296"/>
      <c r="KA39" s="296"/>
      <c r="KB39" s="296"/>
      <c r="KC39" s="296"/>
      <c r="KD39" s="296"/>
      <c r="KE39" s="296"/>
      <c r="KF39" s="296"/>
      <c r="KG39" s="296"/>
      <c r="KH39" s="296"/>
      <c r="KI39" s="296"/>
      <c r="KJ39" s="296"/>
      <c r="KK39" s="296"/>
      <c r="KL39" s="296"/>
      <c r="KM39" s="296"/>
      <c r="KN39" s="296"/>
      <c r="KO39" s="296"/>
      <c r="KP39" s="296"/>
      <c r="KQ39" s="296"/>
      <c r="KR39" s="296"/>
      <c r="KS39" s="296"/>
      <c r="KT39" s="296"/>
      <c r="KU39" s="296"/>
      <c r="KV39" s="296"/>
      <c r="KW39" s="296"/>
      <c r="KX39" s="296"/>
      <c r="KY39" s="296"/>
      <c r="KZ39" s="296"/>
      <c r="LA39" s="296"/>
      <c r="LB39" s="296"/>
      <c r="LC39" s="296"/>
      <c r="LD39" s="296"/>
      <c r="LE39" s="296"/>
      <c r="LF39" s="296"/>
      <c r="LG39" s="296"/>
      <c r="LH39" s="296"/>
      <c r="LI39" s="296"/>
      <c r="LJ39" s="296"/>
      <c r="LK39" s="296"/>
      <c r="LL39" s="296"/>
      <c r="LM39" s="296"/>
      <c r="LN39" s="296"/>
      <c r="LO39" s="296"/>
      <c r="LP39" s="296"/>
      <c r="LQ39" s="296"/>
      <c r="LR39" s="296"/>
      <c r="LS39" s="296"/>
      <c r="LT39" s="296"/>
      <c r="LU39" s="296"/>
      <c r="LV39" s="296"/>
      <c r="LW39" s="296"/>
      <c r="LX39" s="296"/>
      <c r="LY39" s="296"/>
      <c r="LZ39" s="296"/>
      <c r="MA39" s="296"/>
      <c r="MB39" s="296"/>
      <c r="MC39" s="296"/>
      <c r="MD39" s="296"/>
      <c r="ME39" s="296"/>
      <c r="MF39" s="296"/>
      <c r="MG39" s="296"/>
      <c r="MH39" s="296"/>
      <c r="MI39" s="296"/>
      <c r="MJ39" s="296"/>
      <c r="MK39" s="296"/>
      <c r="ML39" s="296"/>
      <c r="MM39" s="296"/>
      <c r="MN39" s="296"/>
      <c r="MO39" s="296"/>
      <c r="MP39" s="296"/>
      <c r="MQ39" s="296"/>
      <c r="MR39" s="296"/>
      <c r="MS39" s="296"/>
      <c r="MT39" s="296"/>
      <c r="MU39" s="296"/>
      <c r="MV39" s="296"/>
      <c r="MW39" s="296"/>
      <c r="MX39" s="296"/>
      <c r="MY39" s="296"/>
      <c r="MZ39" s="296"/>
      <c r="NA39" s="296"/>
      <c r="NB39" s="296"/>
      <c r="NC39" s="296"/>
      <c r="ND39" s="296"/>
      <c r="NE39" s="296"/>
      <c r="NF39" s="296"/>
      <c r="NG39" s="296"/>
      <c r="NH39" s="296"/>
      <c r="NI39" s="296"/>
      <c r="NJ39" s="296"/>
      <c r="NK39" s="296"/>
      <c r="NL39" s="296"/>
      <c r="NM39" s="296"/>
      <c r="NN39" s="296"/>
      <c r="NO39" s="296"/>
      <c r="NP39" s="296"/>
      <c r="NQ39" s="296"/>
      <c r="NR39" s="296"/>
      <c r="NS39" s="296"/>
      <c r="NT39" s="296"/>
      <c r="NU39" s="296"/>
      <c r="NV39" s="296"/>
      <c r="NW39" s="296"/>
      <c r="NX39" s="296"/>
      <c r="NY39" s="296"/>
      <c r="NZ39" s="296"/>
      <c r="OA39" s="296"/>
      <c r="OB39" s="296"/>
      <c r="OC39" s="296"/>
      <c r="OD39" s="296"/>
      <c r="OE39" s="296"/>
      <c r="OF39" s="296"/>
      <c r="OG39" s="296"/>
      <c r="OH39" s="296"/>
      <c r="OI39" s="296"/>
      <c r="OJ39" s="296"/>
      <c r="OK39" s="296"/>
      <c r="OL39" s="296"/>
      <c r="OM39" s="296"/>
      <c r="ON39" s="296"/>
      <c r="OO39" s="296"/>
      <c r="OP39" s="296"/>
      <c r="OQ39" s="296"/>
      <c r="OR39" s="296"/>
      <c r="OS39" s="296"/>
      <c r="OT39" s="296"/>
      <c r="OU39" s="296"/>
      <c r="OV39" s="296"/>
      <c r="OW39" s="296"/>
      <c r="OX39" s="296"/>
      <c r="OY39" s="296"/>
      <c r="OZ39" s="296"/>
      <c r="PA39" s="296"/>
      <c r="PB39" s="296"/>
      <c r="PC39" s="296"/>
      <c r="PD39" s="296"/>
      <c r="PE39" s="296"/>
      <c r="PF39" s="296"/>
      <c r="PG39" s="296"/>
      <c r="PH39" s="296"/>
      <c r="PI39" s="296"/>
      <c r="PJ39" s="296"/>
      <c r="PK39" s="296"/>
      <c r="PL39" s="296"/>
      <c r="PM39" s="296"/>
      <c r="PN39" s="296"/>
      <c r="PO39" s="296"/>
      <c r="PP39" s="296"/>
      <c r="PQ39" s="296"/>
      <c r="PR39" s="296"/>
      <c r="PS39" s="296"/>
      <c r="PT39" s="296"/>
      <c r="PU39" s="296"/>
      <c r="PV39" s="296"/>
      <c r="PW39" s="296"/>
      <c r="PX39" s="296"/>
      <c r="PY39" s="296"/>
      <c r="PZ39" s="296"/>
      <c r="QA39" s="296"/>
      <c r="QB39" s="296"/>
      <c r="QC39" s="296"/>
      <c r="QD39" s="296"/>
      <c r="QE39" s="296"/>
      <c r="QF39" s="296"/>
      <c r="QG39" s="296"/>
      <c r="QH39" s="296"/>
      <c r="QI39" s="296"/>
      <c r="QJ39" s="296"/>
      <c r="QK39" s="296"/>
      <c r="QL39" s="296"/>
      <c r="QM39" s="296"/>
      <c r="QN39" s="296"/>
      <c r="QO39" s="296"/>
      <c r="QP39" s="296"/>
      <c r="QQ39" s="296"/>
      <c r="QR39" s="296"/>
      <c r="QS39" s="296"/>
      <c r="QT39" s="296"/>
      <c r="QU39" s="296"/>
      <c r="QV39" s="296"/>
      <c r="QW39" s="296"/>
      <c r="QX39" s="296"/>
      <c r="QY39" s="296"/>
      <c r="QZ39" s="296"/>
      <c r="RA39" s="296"/>
      <c r="RB39" s="296"/>
      <c r="RC39" s="296"/>
      <c r="RD39" s="296"/>
      <c r="RE39" s="296"/>
      <c r="RF39" s="296"/>
      <c r="RG39" s="296"/>
      <c r="RH39" s="296"/>
      <c r="RI39" s="296"/>
      <c r="RJ39" s="296"/>
      <c r="RK39" s="296"/>
      <c r="RL39" s="296"/>
      <c r="RM39" s="296"/>
      <c r="RN39" s="296"/>
      <c r="RO39" s="296"/>
      <c r="RP39" s="296"/>
      <c r="RQ39" s="296"/>
      <c r="RR39" s="296"/>
      <c r="RS39" s="296"/>
      <c r="RT39" s="296"/>
      <c r="RU39" s="296"/>
      <c r="RV39" s="296"/>
      <c r="RW39" s="296"/>
      <c r="RX39" s="296"/>
      <c r="RY39" s="296"/>
      <c r="RZ39" s="296"/>
      <c r="SA39" s="296"/>
      <c r="SB39" s="296"/>
      <c r="SC39" s="296"/>
      <c r="SD39" s="296"/>
      <c r="SE39" s="296"/>
      <c r="SF39" s="296"/>
      <c r="SG39" s="296"/>
      <c r="SH39" s="296"/>
      <c r="SI39" s="296"/>
      <c r="SJ39" s="296"/>
      <c r="SK39" s="296"/>
      <c r="SL39" s="296"/>
      <c r="SM39" s="296"/>
      <c r="SN39" s="296"/>
      <c r="SO39" s="296"/>
      <c r="SP39" s="296"/>
      <c r="SQ39" s="296"/>
      <c r="SR39" s="296"/>
      <c r="SS39" s="296"/>
      <c r="ST39" s="296"/>
      <c r="SU39" s="296"/>
      <c r="SV39" s="296"/>
      <c r="SW39" s="296"/>
      <c r="SX39" s="296"/>
      <c r="SY39" s="296"/>
      <c r="SZ39" s="296"/>
      <c r="TA39" s="296"/>
      <c r="TB39" s="296"/>
      <c r="TC39" s="296"/>
      <c r="TD39" s="296"/>
      <c r="TE39" s="296"/>
      <c r="TF39" s="296"/>
      <c r="TG39" s="296"/>
      <c r="TH39" s="296"/>
      <c r="TI39" s="296"/>
      <c r="TJ39" s="296"/>
      <c r="TK39" s="296"/>
      <c r="TL39" s="296"/>
      <c r="TM39" s="296"/>
      <c r="TN39" s="296"/>
      <c r="TO39" s="296"/>
      <c r="TP39" s="296"/>
      <c r="TQ39" s="296"/>
      <c r="TR39" s="296"/>
      <c r="TS39" s="296"/>
      <c r="TT39" s="296"/>
      <c r="TU39" s="296"/>
      <c r="TV39" s="296"/>
      <c r="TW39" s="296"/>
      <c r="TX39" s="296"/>
      <c r="TY39" s="296"/>
      <c r="TZ39" s="296"/>
      <c r="UA39" s="296"/>
      <c r="UB39" s="296"/>
      <c r="UC39" s="296"/>
      <c r="UD39" s="296"/>
      <c r="UE39" s="296"/>
      <c r="UF39" s="296"/>
      <c r="UG39" s="296"/>
      <c r="UH39" s="296"/>
      <c r="UI39" s="296"/>
      <c r="UJ39" s="296"/>
      <c r="UK39" s="296"/>
      <c r="UL39" s="296"/>
      <c r="UM39" s="296"/>
      <c r="UN39" s="296"/>
      <c r="UO39" s="296"/>
      <c r="UP39" s="296"/>
      <c r="UQ39" s="296"/>
      <c r="UR39" s="296"/>
      <c r="US39" s="296"/>
      <c r="UT39" s="296"/>
      <c r="UU39" s="296"/>
      <c r="UV39" s="296"/>
      <c r="UW39" s="296"/>
      <c r="UX39" s="296"/>
      <c r="UY39" s="296"/>
      <c r="UZ39" s="296"/>
      <c r="VA39" s="296"/>
      <c r="VB39" s="296"/>
      <c r="VC39" s="296"/>
      <c r="VD39" s="296"/>
      <c r="VE39" s="296"/>
      <c r="VF39" s="296"/>
      <c r="VG39" s="296"/>
      <c r="VH39" s="296"/>
      <c r="VI39" s="296"/>
      <c r="VJ39" s="296"/>
      <c r="VK39" s="296"/>
      <c r="VL39" s="296"/>
      <c r="VM39" s="296"/>
      <c r="VN39" s="296"/>
      <c r="VO39" s="296"/>
      <c r="VP39" s="296"/>
      <c r="VQ39" s="296"/>
      <c r="VR39" s="296"/>
      <c r="VS39" s="296"/>
      <c r="VT39" s="296"/>
      <c r="VU39" s="296"/>
      <c r="VV39" s="296"/>
      <c r="VW39" s="296"/>
      <c r="VX39" s="296"/>
      <c r="VY39" s="296"/>
      <c r="VZ39" s="296"/>
      <c r="WA39" s="296"/>
      <c r="WB39" s="296"/>
      <c r="WC39" s="296"/>
      <c r="WD39" s="296"/>
      <c r="WE39" s="296"/>
      <c r="WF39" s="296"/>
      <c r="WG39" s="296"/>
      <c r="WH39" s="296"/>
      <c r="WI39" s="296"/>
      <c r="WJ39" s="296"/>
      <c r="WK39" s="296"/>
      <c r="WL39" s="296"/>
      <c r="WM39" s="296"/>
      <c r="WN39" s="296"/>
      <c r="WO39" s="296"/>
      <c r="WP39" s="296"/>
      <c r="WQ39" s="296"/>
      <c r="WR39" s="296"/>
      <c r="WS39" s="296"/>
      <c r="WT39" s="296"/>
      <c r="WU39" s="296"/>
      <c r="WV39" s="296"/>
      <c r="WW39" s="296"/>
      <c r="WX39" s="296"/>
      <c r="WY39" s="296"/>
      <c r="WZ39" s="296"/>
      <c r="XA39" s="296"/>
      <c r="XB39" s="296"/>
      <c r="XC39" s="296"/>
      <c r="XD39" s="296"/>
      <c r="XE39" s="296"/>
      <c r="XF39" s="296"/>
      <c r="XG39" s="296"/>
      <c r="XH39" s="296"/>
      <c r="XI39" s="296"/>
      <c r="XJ39" s="296"/>
      <c r="XK39" s="296"/>
      <c r="XL39" s="296"/>
      <c r="XM39" s="296"/>
      <c r="XN39" s="296"/>
      <c r="XO39" s="296"/>
      <c r="XP39" s="296"/>
      <c r="XQ39" s="296"/>
      <c r="XR39" s="296"/>
      <c r="XS39" s="296"/>
      <c r="XT39" s="296"/>
      <c r="XU39" s="296"/>
      <c r="XV39" s="296"/>
      <c r="XW39" s="296"/>
      <c r="XX39" s="296"/>
      <c r="XY39" s="296"/>
      <c r="XZ39" s="296"/>
      <c r="YA39" s="296"/>
      <c r="YB39" s="296"/>
      <c r="YC39" s="296"/>
      <c r="YD39" s="296"/>
      <c r="YE39" s="296"/>
      <c r="YF39" s="296"/>
      <c r="YG39" s="296"/>
      <c r="YH39" s="296"/>
      <c r="YI39" s="296"/>
      <c r="YJ39" s="296"/>
      <c r="YK39" s="296"/>
      <c r="YL39" s="296"/>
      <c r="YM39" s="296"/>
      <c r="YN39" s="296"/>
      <c r="YO39" s="296"/>
      <c r="YP39" s="296"/>
      <c r="YQ39" s="296"/>
      <c r="YR39" s="296"/>
      <c r="YS39" s="296"/>
      <c r="YT39" s="296"/>
      <c r="YU39" s="296"/>
      <c r="YV39" s="296"/>
      <c r="YW39" s="296"/>
      <c r="YX39" s="296"/>
      <c r="YY39" s="296"/>
      <c r="YZ39" s="296"/>
      <c r="ZA39" s="296"/>
      <c r="ZB39" s="296"/>
      <c r="ZC39" s="296"/>
      <c r="ZD39" s="296"/>
      <c r="ZE39" s="296"/>
      <c r="ZF39" s="296"/>
      <c r="ZG39" s="296"/>
      <c r="ZH39" s="296"/>
      <c r="ZI39" s="296"/>
      <c r="ZJ39" s="296"/>
      <c r="ZK39" s="296"/>
      <c r="ZL39" s="296"/>
      <c r="ZM39" s="296"/>
      <c r="ZN39" s="296"/>
      <c r="ZO39" s="296"/>
      <c r="ZP39" s="296"/>
      <c r="ZQ39" s="296"/>
      <c r="ZR39" s="296"/>
      <c r="ZS39" s="296"/>
      <c r="ZT39" s="296"/>
      <c r="ZU39" s="296"/>
      <c r="ZV39" s="296"/>
      <c r="ZW39" s="296"/>
      <c r="ZX39" s="296"/>
      <c r="ZY39" s="296"/>
      <c r="ZZ39" s="296"/>
      <c r="AAA39" s="296"/>
      <c r="AAB39" s="296"/>
      <c r="AAC39" s="296"/>
      <c r="AAD39" s="296"/>
      <c r="AAE39" s="296"/>
      <c r="AAF39" s="296"/>
      <c r="AAG39" s="296"/>
      <c r="AAH39" s="296"/>
      <c r="AAI39" s="296"/>
      <c r="AAJ39" s="296"/>
      <c r="AAK39" s="296"/>
      <c r="AAL39" s="296"/>
      <c r="AAM39" s="296"/>
      <c r="AAN39" s="296"/>
      <c r="AAO39" s="296"/>
      <c r="AAP39" s="296"/>
      <c r="AAQ39" s="296"/>
      <c r="AAR39" s="296"/>
      <c r="AAS39" s="296"/>
      <c r="AAT39" s="296"/>
      <c r="AAU39" s="296"/>
      <c r="AAV39" s="296"/>
      <c r="AAW39" s="296"/>
      <c r="AAX39" s="296"/>
      <c r="AAY39" s="296"/>
      <c r="AAZ39" s="296"/>
      <c r="ABA39" s="296"/>
      <c r="ABB39" s="296"/>
      <c r="ABC39" s="296"/>
      <c r="ABD39" s="296"/>
      <c r="ABE39" s="296"/>
      <c r="ABF39" s="296"/>
      <c r="ABG39" s="296"/>
      <c r="ABH39" s="296"/>
      <c r="ABI39" s="296"/>
      <c r="ABJ39" s="296"/>
      <c r="ABK39" s="296"/>
      <c r="ABL39" s="296"/>
      <c r="ABM39" s="296"/>
      <c r="ABN39" s="296"/>
      <c r="ABO39" s="296"/>
      <c r="ABP39" s="296"/>
      <c r="ABQ39" s="296"/>
      <c r="ABR39" s="296"/>
      <c r="ABS39" s="296"/>
      <c r="ABT39" s="296"/>
      <c r="ABU39" s="296"/>
      <c r="ABV39" s="296"/>
      <c r="ABW39" s="296"/>
      <c r="ABX39" s="296"/>
      <c r="ABY39" s="296"/>
      <c r="ABZ39" s="296"/>
      <c r="ACA39" s="296"/>
      <c r="ACB39" s="296"/>
      <c r="ACC39" s="296"/>
      <c r="ACD39" s="296"/>
      <c r="ACE39" s="296"/>
      <c r="ACF39" s="296"/>
      <c r="ACG39" s="296"/>
      <c r="ACH39" s="296"/>
      <c r="ACI39" s="296"/>
      <c r="ACJ39" s="296"/>
      <c r="ACK39" s="296"/>
      <c r="ACL39" s="296"/>
      <c r="ACM39" s="296"/>
      <c r="ACN39" s="296"/>
      <c r="ACO39" s="296"/>
      <c r="ACP39" s="296"/>
      <c r="ACQ39" s="296"/>
      <c r="ACR39" s="296"/>
      <c r="ACS39" s="296"/>
      <c r="ACT39" s="296"/>
      <c r="ACU39" s="296"/>
      <c r="ACV39" s="296"/>
      <c r="ACW39" s="296"/>
      <c r="ACX39" s="296"/>
      <c r="ACY39" s="296"/>
      <c r="ACZ39" s="296"/>
      <c r="ADA39" s="296"/>
      <c r="ADB39" s="296"/>
      <c r="ADC39" s="296"/>
      <c r="ADD39" s="296"/>
      <c r="ADE39" s="296"/>
      <c r="ADF39" s="296"/>
      <c r="ADG39" s="296"/>
      <c r="ADH39" s="296"/>
      <c r="ADI39" s="296"/>
      <c r="ADJ39" s="296"/>
      <c r="ADK39" s="296"/>
      <c r="ADL39" s="296"/>
      <c r="ADM39" s="296"/>
      <c r="ADN39" s="296"/>
      <c r="ADO39" s="296"/>
      <c r="ADP39" s="296"/>
      <c r="ADQ39" s="296"/>
      <c r="ADR39" s="296"/>
      <c r="ADS39" s="296"/>
      <c r="ADT39" s="296"/>
      <c r="ADU39" s="296"/>
      <c r="ADV39" s="296"/>
      <c r="ADW39" s="296"/>
      <c r="ADX39" s="296"/>
      <c r="ADY39" s="296"/>
      <c r="ADZ39" s="296"/>
      <c r="AEA39" s="296"/>
      <c r="AEB39" s="296"/>
      <c r="AEC39" s="296"/>
      <c r="AED39" s="296"/>
      <c r="AEE39" s="296"/>
      <c r="AEF39" s="296"/>
      <c r="AEG39" s="296"/>
      <c r="AEH39" s="296"/>
      <c r="AEI39" s="296"/>
      <c r="AEJ39" s="296"/>
      <c r="AEK39" s="296"/>
      <c r="AEL39" s="296"/>
      <c r="AEM39" s="296"/>
      <c r="AEN39" s="296"/>
      <c r="AEO39" s="296"/>
      <c r="AEP39" s="296"/>
      <c r="AEQ39" s="296"/>
      <c r="AER39" s="296"/>
      <c r="AES39" s="296"/>
      <c r="AET39" s="296"/>
      <c r="AEU39" s="296"/>
      <c r="AEV39" s="296"/>
      <c r="AEW39" s="296"/>
      <c r="AEX39" s="296"/>
      <c r="AEY39" s="296"/>
      <c r="AEZ39" s="296"/>
      <c r="AFA39" s="296"/>
      <c r="AFB39" s="296"/>
      <c r="AFC39" s="296"/>
      <c r="AFD39" s="296"/>
      <c r="AFE39" s="296"/>
      <c r="AFF39" s="296"/>
      <c r="AFG39" s="296"/>
      <c r="AFH39" s="296"/>
      <c r="AFI39" s="296"/>
      <c r="AFJ39" s="296"/>
      <c r="AFK39" s="296"/>
      <c r="AFL39" s="296"/>
      <c r="AFM39" s="296"/>
      <c r="AFN39" s="296"/>
      <c r="AFO39" s="296"/>
      <c r="AFP39" s="296"/>
      <c r="AFQ39" s="296"/>
      <c r="AFR39" s="296"/>
      <c r="AFS39" s="296"/>
      <c r="AFT39" s="296"/>
      <c r="AFU39" s="296"/>
      <c r="AFV39" s="296"/>
      <c r="AFW39" s="296"/>
      <c r="AFX39" s="296"/>
      <c r="AFY39" s="296"/>
      <c r="AFZ39" s="296"/>
      <c r="AGA39" s="296"/>
      <c r="AGB39" s="296"/>
      <c r="AGC39" s="296"/>
      <c r="AGD39" s="296"/>
      <c r="AGE39" s="296"/>
      <c r="AGF39" s="296"/>
      <c r="AGG39" s="296"/>
      <c r="AGH39" s="296"/>
      <c r="AGI39" s="296"/>
      <c r="AGJ39" s="296"/>
      <c r="AGK39" s="296"/>
      <c r="AGL39" s="296"/>
      <c r="AGM39" s="296"/>
      <c r="AGN39" s="296"/>
      <c r="AGO39" s="296"/>
      <c r="AGP39" s="296"/>
      <c r="AGQ39" s="296"/>
      <c r="AGR39" s="296"/>
      <c r="AGS39" s="296"/>
      <c r="AGT39" s="296"/>
      <c r="AGU39" s="296"/>
      <c r="AGV39" s="296"/>
      <c r="AGW39" s="296"/>
      <c r="AGX39" s="296"/>
      <c r="AGY39" s="296"/>
      <c r="AGZ39" s="296"/>
      <c r="AHA39" s="296"/>
      <c r="AHB39" s="296"/>
      <c r="AHC39" s="296"/>
      <c r="AHD39" s="296"/>
      <c r="AHE39" s="296"/>
      <c r="AHF39" s="296"/>
      <c r="AHG39" s="296"/>
      <c r="AHH39" s="296"/>
      <c r="AHI39" s="296"/>
      <c r="AHJ39" s="296"/>
      <c r="AHK39" s="296"/>
      <c r="AHL39" s="296"/>
      <c r="AHM39" s="296"/>
      <c r="AHN39" s="296"/>
      <c r="AHO39" s="296"/>
      <c r="AHP39" s="296"/>
      <c r="AHQ39" s="296"/>
      <c r="AHR39" s="296"/>
      <c r="AHS39" s="296"/>
      <c r="AHT39" s="296"/>
      <c r="AHU39" s="296"/>
      <c r="AHV39" s="296"/>
      <c r="AHW39" s="296"/>
      <c r="AHX39" s="296"/>
      <c r="AHY39" s="296"/>
      <c r="AHZ39" s="296"/>
      <c r="AIA39" s="296"/>
      <c r="AIB39" s="296"/>
      <c r="AIC39" s="296"/>
      <c r="AID39" s="296"/>
      <c r="AIE39" s="296"/>
      <c r="AIF39" s="296"/>
      <c r="AIG39" s="296"/>
      <c r="AIH39" s="296"/>
      <c r="AII39" s="296"/>
      <c r="AIJ39" s="296"/>
      <c r="AIK39" s="296"/>
      <c r="AIL39" s="296"/>
      <c r="AIM39" s="296"/>
      <c r="AIN39" s="296"/>
      <c r="AIO39" s="296"/>
      <c r="AIP39" s="296"/>
      <c r="AIQ39" s="296"/>
      <c r="AIR39" s="296"/>
      <c r="AIS39" s="296"/>
      <c r="AIT39" s="296"/>
      <c r="AIU39" s="296"/>
      <c r="AIV39" s="296"/>
      <c r="AIW39" s="296"/>
      <c r="AIX39" s="296"/>
      <c r="AIY39" s="296"/>
      <c r="AIZ39" s="296"/>
      <c r="AJA39" s="296"/>
      <c r="AJB39" s="296"/>
      <c r="AJC39" s="296"/>
      <c r="AJD39" s="296"/>
      <c r="AJE39" s="296"/>
      <c r="AJF39" s="296"/>
      <c r="AJG39" s="296"/>
      <c r="AJH39" s="296"/>
      <c r="AJI39" s="296"/>
      <c r="AJJ39" s="296"/>
      <c r="AJK39" s="296"/>
      <c r="AJL39" s="296"/>
      <c r="AJM39" s="296"/>
      <c r="AJN39" s="296"/>
      <c r="AJO39" s="296"/>
      <c r="AJP39" s="296"/>
      <c r="AJQ39" s="296"/>
      <c r="AJR39" s="296"/>
      <c r="AJS39" s="296"/>
      <c r="AJT39" s="296"/>
      <c r="AJU39" s="296"/>
      <c r="AJV39" s="296"/>
      <c r="AJW39" s="296"/>
      <c r="AJX39" s="296"/>
      <c r="AJY39" s="296"/>
      <c r="AJZ39" s="296"/>
      <c r="AKA39" s="296"/>
      <c r="AKB39" s="296"/>
      <c r="AKC39" s="296"/>
      <c r="AKD39" s="296"/>
      <c r="AKE39" s="296"/>
      <c r="AKF39" s="296"/>
      <c r="AKG39" s="296"/>
      <c r="AKH39" s="296"/>
      <c r="AKI39" s="296"/>
      <c r="AKJ39" s="296"/>
      <c r="AKK39" s="296"/>
      <c r="AKL39" s="296"/>
      <c r="AKM39" s="296"/>
      <c r="AKN39" s="296"/>
      <c r="AKO39" s="296"/>
      <c r="AKP39" s="296"/>
      <c r="AKQ39" s="296"/>
      <c r="AKR39" s="296"/>
      <c r="AKS39" s="296"/>
      <c r="AKT39" s="296"/>
      <c r="AKU39" s="296"/>
      <c r="AKV39" s="296"/>
      <c r="AKW39" s="296"/>
      <c r="AKX39" s="296"/>
      <c r="AKY39" s="296"/>
      <c r="AKZ39" s="296"/>
      <c r="ALA39" s="296"/>
      <c r="ALB39" s="296"/>
      <c r="ALC39" s="296"/>
      <c r="ALD39" s="296"/>
      <c r="ALE39" s="296"/>
      <c r="ALF39" s="296"/>
      <c r="ALG39" s="296"/>
      <c r="ALH39" s="296"/>
      <c r="ALI39" s="296"/>
      <c r="ALJ39" s="296"/>
      <c r="ALK39" s="296"/>
      <c r="ALL39" s="296"/>
      <c r="ALM39" s="296"/>
      <c r="ALN39" s="296"/>
      <c r="ALO39" s="296"/>
      <c r="ALP39" s="296"/>
      <c r="ALQ39" s="296"/>
      <c r="ALR39" s="296"/>
      <c r="ALS39" s="296"/>
      <c r="ALT39" s="296"/>
      <c r="ALU39" s="296"/>
      <c r="ALV39" s="296"/>
      <c r="ALW39" s="296"/>
      <c r="ALX39" s="296"/>
      <c r="ALY39" s="296"/>
      <c r="ALZ39" s="296"/>
      <c r="AMA39" s="296"/>
      <c r="AMB39" s="296"/>
      <c r="AMC39" s="296"/>
      <c r="AMD39" s="296"/>
      <c r="AME39" s="296"/>
      <c r="AMF39" s="296"/>
      <c r="AMG39" s="296"/>
      <c r="AMH39" s="296"/>
      <c r="AMI39" s="296"/>
      <c r="AMJ39" s="296"/>
      <c r="AMK39" s="296"/>
      <c r="AML39" s="296"/>
      <c r="AMM39" s="296"/>
      <c r="AMN39" s="296"/>
      <c r="AMO39" s="296"/>
      <c r="AMP39" s="296"/>
      <c r="AMQ39" s="296"/>
      <c r="AMR39" s="296"/>
      <c r="AMS39" s="296"/>
      <c r="AMT39" s="296"/>
      <c r="AMU39" s="296"/>
      <c r="AMV39" s="296"/>
      <c r="AMW39" s="296"/>
      <c r="AMX39" s="296"/>
      <c r="AMY39" s="296"/>
      <c r="AMZ39" s="296"/>
      <c r="ANA39" s="296"/>
      <c r="ANB39" s="296"/>
      <c r="ANC39" s="296"/>
      <c r="AND39" s="296"/>
      <c r="ANE39" s="296"/>
      <c r="ANF39" s="296"/>
      <c r="ANG39" s="296"/>
      <c r="ANH39" s="296"/>
      <c r="ANI39" s="296"/>
      <c r="ANJ39" s="296"/>
      <c r="ANK39" s="296"/>
      <c r="ANL39" s="296"/>
      <c r="ANM39" s="296"/>
      <c r="ANN39" s="296"/>
      <c r="ANO39" s="296"/>
      <c r="ANP39" s="296"/>
      <c r="ANQ39" s="296"/>
      <c r="ANR39" s="296"/>
      <c r="ANS39" s="296"/>
      <c r="ANT39" s="296"/>
      <c r="ANU39" s="296"/>
      <c r="ANV39" s="296"/>
      <c r="ANW39" s="296"/>
      <c r="ANX39" s="296"/>
      <c r="ANY39" s="296"/>
      <c r="ANZ39" s="296"/>
      <c r="AOA39" s="296"/>
      <c r="AOB39" s="296"/>
      <c r="AOC39" s="296"/>
      <c r="AOD39" s="296"/>
      <c r="AOE39" s="296"/>
      <c r="AOF39" s="296"/>
      <c r="AOG39" s="296"/>
      <c r="AOH39" s="296"/>
      <c r="AOI39" s="296"/>
      <c r="AOJ39" s="296"/>
      <c r="AOK39" s="296"/>
      <c r="AOL39" s="296"/>
      <c r="AOM39" s="296"/>
      <c r="AON39" s="296"/>
      <c r="AOO39" s="296"/>
      <c r="AOP39" s="296"/>
      <c r="AOQ39" s="296"/>
      <c r="AOR39" s="296"/>
      <c r="AOS39" s="296"/>
      <c r="AOT39" s="296"/>
      <c r="AOU39" s="296"/>
      <c r="AOV39" s="296"/>
      <c r="AOW39" s="296"/>
      <c r="AOX39" s="296"/>
      <c r="AOY39" s="296"/>
      <c r="AOZ39" s="296"/>
      <c r="APA39" s="296"/>
      <c r="APB39" s="296"/>
      <c r="APC39" s="296"/>
      <c r="APD39" s="296"/>
      <c r="APE39" s="296"/>
      <c r="APF39" s="296"/>
      <c r="APG39" s="296"/>
      <c r="APH39" s="296"/>
      <c r="API39" s="296"/>
      <c r="APJ39" s="296"/>
      <c r="APK39" s="296"/>
      <c r="APL39" s="296"/>
      <c r="APM39" s="296"/>
      <c r="APN39" s="296"/>
      <c r="APO39" s="296"/>
      <c r="APP39" s="296"/>
      <c r="APQ39" s="296"/>
      <c r="APR39" s="296"/>
      <c r="APS39" s="296"/>
      <c r="APT39" s="296"/>
      <c r="APU39" s="296"/>
      <c r="APV39" s="296"/>
      <c r="APW39" s="296"/>
      <c r="APX39" s="296"/>
      <c r="APY39" s="296"/>
      <c r="APZ39" s="296"/>
      <c r="AQA39" s="296"/>
      <c r="AQB39" s="296"/>
      <c r="AQC39" s="296"/>
      <c r="AQD39" s="296"/>
      <c r="AQE39" s="296"/>
      <c r="AQF39" s="296"/>
      <c r="AQG39" s="296"/>
      <c r="AQH39" s="296"/>
      <c r="AQI39" s="296"/>
      <c r="AQJ39" s="296"/>
      <c r="AQK39" s="296"/>
      <c r="AQL39" s="296"/>
      <c r="AQM39" s="296"/>
      <c r="AQN39" s="296"/>
      <c r="AQO39" s="296"/>
      <c r="AQP39" s="296"/>
      <c r="AQQ39" s="296"/>
      <c r="AQR39" s="296"/>
      <c r="AQS39" s="296"/>
      <c r="AQT39" s="296"/>
      <c r="AQU39" s="296"/>
      <c r="AQV39" s="296"/>
      <c r="AQW39" s="296"/>
      <c r="AQX39" s="296"/>
      <c r="AQY39" s="296"/>
      <c r="AQZ39" s="296"/>
      <c r="ARA39" s="296"/>
      <c r="ARB39" s="296"/>
      <c r="ARC39" s="296"/>
      <c r="ARD39" s="296"/>
      <c r="ARE39" s="296"/>
      <c r="ARF39" s="296"/>
      <c r="ARG39" s="296"/>
      <c r="ARH39" s="296"/>
      <c r="ARI39" s="296"/>
      <c r="ARJ39" s="296"/>
      <c r="ARK39" s="296"/>
      <c r="ARL39" s="296"/>
      <c r="ARM39" s="296"/>
      <c r="ARN39" s="296"/>
      <c r="ARO39" s="296"/>
      <c r="ARP39" s="296"/>
      <c r="ARQ39" s="296"/>
      <c r="ARR39" s="296"/>
      <c r="ARS39" s="296"/>
      <c r="ART39" s="296"/>
      <c r="ARU39" s="296"/>
      <c r="ARV39" s="296"/>
      <c r="ARW39" s="296"/>
      <c r="ARX39" s="296"/>
      <c r="ARY39" s="296"/>
      <c r="ARZ39" s="296"/>
      <c r="ASA39" s="296"/>
      <c r="ASB39" s="296"/>
      <c r="ASC39" s="296"/>
      <c r="ASD39" s="296"/>
      <c r="ASE39" s="296"/>
      <c r="ASF39" s="296"/>
      <c r="ASG39" s="296"/>
      <c r="ASH39" s="296"/>
      <c r="ASI39" s="296"/>
      <c r="ASJ39" s="296"/>
      <c r="ASK39" s="296"/>
      <c r="ASL39" s="296"/>
      <c r="ASM39" s="296"/>
      <c r="ASN39" s="296"/>
      <c r="ASO39" s="296"/>
      <c r="ASP39" s="296"/>
      <c r="ASQ39" s="296"/>
      <c r="ASR39" s="296"/>
      <c r="ASS39" s="296"/>
      <c r="AST39" s="296"/>
      <c r="ASU39" s="296"/>
      <c r="ASV39" s="296"/>
      <c r="ASW39" s="296"/>
      <c r="ASX39" s="296"/>
      <c r="ASY39" s="296"/>
      <c r="ASZ39" s="296"/>
      <c r="ATA39" s="296"/>
      <c r="ATB39" s="296"/>
      <c r="ATC39" s="296"/>
      <c r="ATD39" s="296"/>
      <c r="ATE39" s="296"/>
      <c r="ATF39" s="296"/>
      <c r="ATG39" s="296"/>
      <c r="ATH39" s="296"/>
      <c r="ATI39" s="296"/>
      <c r="ATJ39" s="296"/>
      <c r="ATK39" s="296"/>
      <c r="ATL39" s="296"/>
      <c r="ATM39" s="296"/>
      <c r="ATN39" s="296"/>
      <c r="ATO39" s="296"/>
      <c r="ATP39" s="296"/>
      <c r="ATQ39" s="296"/>
      <c r="ATR39" s="296"/>
      <c r="ATS39" s="296"/>
      <c r="ATT39" s="296"/>
      <c r="ATU39" s="296"/>
      <c r="ATV39" s="296"/>
      <c r="ATW39" s="296"/>
      <c r="ATX39" s="296"/>
      <c r="ATY39" s="296"/>
      <c r="ATZ39" s="296"/>
      <c r="AUA39" s="296"/>
      <c r="AUB39" s="296"/>
      <c r="AUC39" s="296"/>
      <c r="AUD39" s="296"/>
      <c r="AUE39" s="296"/>
      <c r="AUF39" s="296"/>
      <c r="AUG39" s="296"/>
      <c r="AUH39" s="296"/>
      <c r="AUI39" s="296"/>
      <c r="AUJ39" s="296"/>
      <c r="AUK39" s="296"/>
      <c r="AUL39" s="296"/>
      <c r="AUM39" s="296"/>
      <c r="AUN39" s="296"/>
      <c r="AUO39" s="296"/>
      <c r="AUP39" s="296"/>
      <c r="AUQ39" s="296"/>
      <c r="AUR39" s="296"/>
      <c r="AUS39" s="296"/>
      <c r="AUT39" s="296"/>
      <c r="AUU39" s="296"/>
      <c r="AUV39" s="296"/>
      <c r="AUW39" s="296"/>
      <c r="AUX39" s="296"/>
      <c r="AUY39" s="296"/>
      <c r="AUZ39" s="296"/>
      <c r="AVA39" s="296"/>
      <c r="AVB39" s="296"/>
      <c r="AVC39" s="296"/>
      <c r="AVD39" s="296"/>
      <c r="AVE39" s="296"/>
      <c r="AVF39" s="296"/>
      <c r="AVG39" s="296"/>
      <c r="AVH39" s="296"/>
      <c r="AVI39" s="296"/>
      <c r="AVJ39" s="296"/>
      <c r="AVK39" s="296"/>
      <c r="AVL39" s="296"/>
      <c r="AVM39" s="296"/>
      <c r="AVN39" s="296"/>
      <c r="AVO39" s="296"/>
      <c r="AVP39" s="296"/>
      <c r="AVQ39" s="296"/>
      <c r="AVR39" s="296"/>
      <c r="AVS39" s="296"/>
      <c r="AVT39" s="296"/>
      <c r="AVU39" s="296"/>
      <c r="AVV39" s="296"/>
      <c r="AVW39" s="296"/>
      <c r="AVX39" s="296"/>
      <c r="AVY39" s="296"/>
      <c r="AVZ39" s="296"/>
      <c r="AWA39" s="296"/>
      <c r="AWB39" s="296"/>
      <c r="AWC39" s="296"/>
      <c r="AWD39" s="296"/>
      <c r="AWE39" s="296"/>
      <c r="AWF39" s="296"/>
      <c r="AWG39" s="296"/>
      <c r="AWH39" s="296"/>
      <c r="AWI39" s="296"/>
      <c r="AWJ39" s="296"/>
      <c r="AWK39" s="296"/>
      <c r="AWL39" s="296"/>
      <c r="AWM39" s="296"/>
      <c r="AWN39" s="296"/>
      <c r="AWO39" s="296"/>
      <c r="AWP39" s="296"/>
      <c r="AWQ39" s="296"/>
      <c r="AWR39" s="296"/>
      <c r="AWS39" s="296"/>
      <c r="AWT39" s="296"/>
      <c r="AWU39" s="296"/>
      <c r="AWV39" s="296"/>
      <c r="AWW39" s="296"/>
      <c r="AWX39" s="296"/>
      <c r="AWY39" s="296"/>
      <c r="AWZ39" s="296"/>
      <c r="AXA39" s="296"/>
      <c r="AXB39" s="296"/>
      <c r="AXC39" s="296"/>
      <c r="AXD39" s="296"/>
      <c r="AXE39" s="296"/>
      <c r="AXF39" s="296"/>
      <c r="AXG39" s="296"/>
      <c r="AXH39" s="296"/>
      <c r="AXI39" s="296"/>
      <c r="AXJ39" s="296"/>
      <c r="AXK39" s="296"/>
      <c r="AXL39" s="296"/>
      <c r="AXM39" s="296"/>
      <c r="AXN39" s="296"/>
      <c r="AXO39" s="296"/>
      <c r="AXP39" s="296"/>
      <c r="AXQ39" s="296"/>
      <c r="AXR39" s="296"/>
      <c r="AXS39" s="296"/>
      <c r="AXT39" s="296"/>
      <c r="AXU39" s="296"/>
      <c r="AXV39" s="296"/>
      <c r="AXW39" s="296"/>
      <c r="AXX39" s="296"/>
      <c r="AXY39" s="296"/>
      <c r="AXZ39" s="296"/>
      <c r="AYA39" s="296"/>
      <c r="AYB39" s="296"/>
      <c r="AYC39" s="296"/>
      <c r="AYD39" s="296"/>
      <c r="AYE39" s="296"/>
      <c r="AYF39" s="296"/>
      <c r="AYG39" s="296"/>
      <c r="AYH39" s="296"/>
      <c r="AYI39" s="296"/>
      <c r="AYJ39" s="296"/>
      <c r="AYK39" s="296"/>
      <c r="AYL39" s="296"/>
      <c r="AYM39" s="296"/>
      <c r="AYN39" s="296"/>
      <c r="AYO39" s="296"/>
      <c r="AYP39" s="296"/>
      <c r="AYQ39" s="296"/>
      <c r="AYR39" s="296"/>
      <c r="AYS39" s="296"/>
      <c r="AYT39" s="296"/>
      <c r="AYU39" s="296"/>
      <c r="AYV39" s="296"/>
      <c r="AYW39" s="296"/>
      <c r="AYX39" s="296"/>
      <c r="AYY39" s="296"/>
      <c r="AYZ39" s="296"/>
      <c r="AZA39" s="296"/>
      <c r="AZB39" s="296"/>
      <c r="AZC39" s="296"/>
      <c r="AZD39" s="296"/>
      <c r="AZE39" s="296"/>
      <c r="AZF39" s="296"/>
      <c r="AZG39" s="296"/>
      <c r="AZH39" s="296"/>
      <c r="AZI39" s="296"/>
      <c r="AZJ39" s="296"/>
      <c r="AZK39" s="296"/>
      <c r="AZL39" s="296"/>
      <c r="AZM39" s="296"/>
      <c r="AZN39" s="296"/>
      <c r="AZO39" s="296"/>
      <c r="AZP39" s="296"/>
      <c r="AZQ39" s="296"/>
      <c r="AZR39" s="296"/>
      <c r="AZS39" s="296"/>
      <c r="AZT39" s="296"/>
      <c r="AZU39" s="296"/>
      <c r="AZV39" s="296"/>
      <c r="AZW39" s="296"/>
      <c r="AZX39" s="296"/>
      <c r="AZY39" s="296"/>
      <c r="AZZ39" s="296"/>
      <c r="BAA39" s="296"/>
      <c r="BAB39" s="296"/>
      <c r="BAC39" s="296"/>
      <c r="BAD39" s="296"/>
      <c r="BAE39" s="296"/>
      <c r="BAF39" s="296"/>
      <c r="BAG39" s="296"/>
      <c r="BAH39" s="296"/>
      <c r="BAI39" s="296"/>
      <c r="BAJ39" s="296"/>
      <c r="BAK39" s="296"/>
      <c r="BAL39" s="296"/>
      <c r="BAM39" s="296"/>
      <c r="BAN39" s="296"/>
      <c r="BAO39" s="296"/>
      <c r="BAP39" s="296"/>
      <c r="BAQ39" s="296"/>
      <c r="BAR39" s="296"/>
      <c r="BAS39" s="296"/>
      <c r="BAT39" s="296"/>
      <c r="BAU39" s="296"/>
      <c r="BAV39" s="296"/>
      <c r="BAW39" s="296"/>
      <c r="BAX39" s="296"/>
      <c r="BAY39" s="296"/>
      <c r="BAZ39" s="296"/>
      <c r="BBA39" s="296"/>
      <c r="BBB39" s="296"/>
      <c r="BBC39" s="296"/>
      <c r="BBD39" s="296"/>
      <c r="BBE39" s="296"/>
      <c r="BBF39" s="296"/>
      <c r="BBG39" s="296"/>
      <c r="BBH39" s="296"/>
      <c r="BBI39" s="296"/>
      <c r="BBJ39" s="296"/>
      <c r="BBK39" s="296"/>
      <c r="BBL39" s="296"/>
      <c r="BBM39" s="296"/>
      <c r="BBN39" s="296"/>
      <c r="BBO39" s="296"/>
      <c r="BBP39" s="296"/>
      <c r="BBQ39" s="296"/>
      <c r="BBR39" s="296"/>
      <c r="BBS39" s="296"/>
      <c r="BBT39" s="296"/>
      <c r="BBU39" s="296"/>
      <c r="BBV39" s="296"/>
      <c r="BBW39" s="296"/>
      <c r="BBX39" s="296"/>
      <c r="BBY39" s="296"/>
      <c r="BBZ39" s="296"/>
      <c r="BCA39" s="296"/>
      <c r="BCB39" s="296"/>
      <c r="BCC39" s="296"/>
      <c r="BCD39" s="296"/>
      <c r="BCE39" s="296"/>
      <c r="BCF39" s="296"/>
      <c r="BCG39" s="296"/>
      <c r="BCH39" s="296"/>
      <c r="BCI39" s="296"/>
      <c r="BCJ39" s="296"/>
      <c r="BCK39" s="296"/>
      <c r="BCL39" s="296"/>
      <c r="BCM39" s="296"/>
      <c r="BCN39" s="296"/>
      <c r="BCO39" s="296"/>
      <c r="BCP39" s="296"/>
      <c r="BCQ39" s="296"/>
      <c r="BCR39" s="296"/>
      <c r="BCS39" s="296"/>
      <c r="BCT39" s="296"/>
      <c r="BCU39" s="296"/>
      <c r="BCV39" s="296"/>
      <c r="BCW39" s="296"/>
      <c r="BCX39" s="296"/>
      <c r="BCY39" s="296"/>
      <c r="BCZ39" s="296"/>
      <c r="BDA39" s="296"/>
      <c r="BDB39" s="296"/>
      <c r="BDC39" s="296"/>
      <c r="BDD39" s="296"/>
      <c r="BDE39" s="296"/>
      <c r="BDF39" s="296"/>
      <c r="BDG39" s="296"/>
      <c r="BDH39" s="296"/>
      <c r="BDI39" s="296"/>
      <c r="BDJ39" s="296"/>
      <c r="BDK39" s="296"/>
      <c r="BDL39" s="296"/>
      <c r="BDM39" s="296"/>
      <c r="BDN39" s="296"/>
      <c r="BDO39" s="296"/>
      <c r="BDP39" s="296"/>
      <c r="BDQ39" s="296"/>
      <c r="BDR39" s="296"/>
      <c r="BDS39" s="296"/>
      <c r="BDT39" s="296"/>
      <c r="BDU39" s="296"/>
      <c r="BDV39" s="296"/>
      <c r="BDW39" s="296"/>
      <c r="BDX39" s="296"/>
      <c r="BDY39" s="296"/>
      <c r="BDZ39" s="296"/>
      <c r="BEA39" s="296"/>
      <c r="BEB39" s="296"/>
      <c r="BEC39" s="296"/>
      <c r="BED39" s="296"/>
      <c r="BEE39" s="296"/>
      <c r="BEF39" s="296"/>
      <c r="BEG39" s="296"/>
      <c r="BEH39" s="296"/>
      <c r="BEI39" s="296"/>
      <c r="BEJ39" s="296"/>
      <c r="BEK39" s="296"/>
      <c r="BEL39" s="296"/>
      <c r="BEM39" s="296"/>
      <c r="BEN39" s="296"/>
      <c r="BEO39" s="296"/>
      <c r="BEP39" s="296"/>
      <c r="BEQ39" s="296"/>
      <c r="BER39" s="296"/>
      <c r="BES39" s="296"/>
      <c r="BET39" s="296"/>
      <c r="BEU39" s="296"/>
      <c r="BEV39" s="296"/>
      <c r="BEW39" s="296"/>
      <c r="BEX39" s="296"/>
      <c r="BEY39" s="296"/>
      <c r="BEZ39" s="296"/>
      <c r="BFA39" s="296"/>
      <c r="BFB39" s="296"/>
      <c r="BFC39" s="296"/>
      <c r="BFD39" s="296"/>
      <c r="BFE39" s="296"/>
      <c r="BFF39" s="296"/>
      <c r="BFG39" s="296"/>
      <c r="BFH39" s="296"/>
      <c r="BFI39" s="296"/>
      <c r="BFJ39" s="296"/>
      <c r="BFK39" s="296"/>
      <c r="BFL39" s="296"/>
      <c r="BFM39" s="296"/>
      <c r="BFN39" s="296"/>
      <c r="BFO39" s="296"/>
      <c r="BFP39" s="296"/>
      <c r="BFQ39" s="296"/>
      <c r="BFR39" s="296"/>
      <c r="BFS39" s="296"/>
      <c r="BFT39" s="296"/>
      <c r="BFU39" s="296"/>
      <c r="BFV39" s="296"/>
      <c r="BFW39" s="296"/>
      <c r="BFX39" s="296"/>
      <c r="BFY39" s="296"/>
      <c r="BFZ39" s="296"/>
      <c r="BGA39" s="296"/>
      <c r="BGB39" s="296"/>
      <c r="BGC39" s="296"/>
      <c r="BGD39" s="296"/>
      <c r="BGE39" s="296"/>
      <c r="BGF39" s="296"/>
      <c r="BGG39" s="296"/>
      <c r="BGH39" s="296"/>
      <c r="BGI39" s="296"/>
      <c r="BGJ39" s="296"/>
      <c r="BGK39" s="296"/>
      <c r="BGL39" s="296"/>
      <c r="BGM39" s="296"/>
      <c r="BGN39" s="296"/>
      <c r="BGO39" s="296"/>
      <c r="BGP39" s="296"/>
      <c r="BGQ39" s="296"/>
      <c r="BGR39" s="296"/>
      <c r="BGS39" s="296"/>
      <c r="BGT39" s="296"/>
      <c r="BGU39" s="296"/>
      <c r="BGV39" s="296"/>
      <c r="BGW39" s="296"/>
      <c r="BGX39" s="296"/>
      <c r="BGY39" s="296"/>
      <c r="BGZ39" s="296"/>
      <c r="BHA39" s="296"/>
      <c r="BHB39" s="296"/>
      <c r="BHC39" s="296"/>
      <c r="BHD39" s="296"/>
      <c r="BHE39" s="296"/>
      <c r="BHF39" s="296"/>
      <c r="BHG39" s="296"/>
      <c r="BHH39" s="296"/>
      <c r="BHI39" s="296"/>
      <c r="BHJ39" s="296"/>
      <c r="BHK39" s="296"/>
      <c r="BHL39" s="296"/>
      <c r="BHM39" s="296"/>
      <c r="BHN39" s="296"/>
      <c r="BHO39" s="296"/>
      <c r="BHP39" s="296"/>
      <c r="BHQ39" s="296"/>
      <c r="BHR39" s="296"/>
      <c r="BHS39" s="296"/>
      <c r="BHT39" s="296"/>
      <c r="BHU39" s="296"/>
      <c r="BHV39" s="296"/>
      <c r="BHW39" s="296"/>
      <c r="BHX39" s="296"/>
      <c r="BHY39" s="296"/>
      <c r="BHZ39" s="296"/>
      <c r="BIA39" s="296"/>
      <c r="BIB39" s="296"/>
      <c r="BIC39" s="296"/>
      <c r="BID39" s="296"/>
      <c r="BIE39" s="296"/>
      <c r="BIF39" s="296"/>
      <c r="BIG39" s="296"/>
      <c r="BIH39" s="296"/>
      <c r="BII39" s="296"/>
      <c r="BIJ39" s="296"/>
      <c r="BIK39" s="296"/>
      <c r="BIL39" s="296"/>
      <c r="BIM39" s="296"/>
      <c r="BIN39" s="296"/>
      <c r="BIO39" s="296"/>
      <c r="BIP39" s="296"/>
      <c r="BIQ39" s="296"/>
      <c r="BIR39" s="296"/>
      <c r="BIS39" s="296"/>
      <c r="BIT39" s="296"/>
      <c r="BIU39" s="296"/>
      <c r="BIV39" s="296"/>
      <c r="BIW39" s="296"/>
      <c r="BIX39" s="296"/>
      <c r="BIY39" s="296"/>
      <c r="BIZ39" s="296"/>
      <c r="BJA39" s="296"/>
      <c r="BJB39" s="296"/>
      <c r="BJC39" s="296"/>
      <c r="BJD39" s="296"/>
      <c r="BJE39" s="296"/>
      <c r="BJF39" s="296"/>
      <c r="BJG39" s="296"/>
      <c r="BJH39" s="296"/>
      <c r="BJI39" s="296"/>
      <c r="BJJ39" s="296"/>
      <c r="BJK39" s="296"/>
      <c r="BJL39" s="296"/>
      <c r="BJM39" s="296"/>
      <c r="BJN39" s="296"/>
      <c r="BJO39" s="296"/>
      <c r="BJP39" s="296"/>
      <c r="BJQ39" s="296"/>
      <c r="BJR39" s="296"/>
      <c r="BJS39" s="296"/>
      <c r="BJT39" s="296"/>
      <c r="BJU39" s="296"/>
      <c r="BJV39" s="296"/>
      <c r="BJW39" s="296"/>
      <c r="BJX39" s="296"/>
      <c r="BJY39" s="296"/>
      <c r="BJZ39" s="296"/>
      <c r="BKA39" s="296"/>
      <c r="BKB39" s="296"/>
      <c r="BKC39" s="296"/>
      <c r="BKD39" s="296"/>
      <c r="BKE39" s="296"/>
      <c r="BKF39" s="296"/>
      <c r="BKG39" s="296"/>
      <c r="BKH39" s="296"/>
      <c r="BKI39" s="296"/>
      <c r="BKJ39" s="296"/>
      <c r="BKK39" s="296"/>
      <c r="BKL39" s="296"/>
      <c r="BKM39" s="296"/>
      <c r="BKN39" s="296"/>
      <c r="BKO39" s="296"/>
      <c r="BKP39" s="296"/>
      <c r="BKQ39" s="296"/>
      <c r="BKR39" s="296"/>
      <c r="BKS39" s="296"/>
      <c r="BKT39" s="296"/>
      <c r="BKU39" s="296"/>
      <c r="BKV39" s="296"/>
      <c r="BKW39" s="296"/>
      <c r="BKX39" s="296"/>
      <c r="BKY39" s="296"/>
      <c r="BKZ39" s="296"/>
      <c r="BLA39" s="296"/>
      <c r="BLB39" s="296"/>
      <c r="BLC39" s="296"/>
      <c r="BLD39" s="296"/>
      <c r="BLE39" s="296"/>
      <c r="BLF39" s="296"/>
      <c r="BLG39" s="296"/>
      <c r="BLH39" s="296"/>
      <c r="BLI39" s="296"/>
      <c r="BLJ39" s="296"/>
      <c r="BLK39" s="296"/>
      <c r="BLL39" s="296"/>
      <c r="BLM39" s="296"/>
      <c r="BLN39" s="296"/>
      <c r="BLO39" s="296"/>
      <c r="BLP39" s="296"/>
      <c r="BLQ39" s="296"/>
      <c r="BLR39" s="296"/>
      <c r="BLS39" s="296"/>
      <c r="BLT39" s="296"/>
      <c r="BLU39" s="296"/>
      <c r="BLV39" s="296"/>
      <c r="BLW39" s="296"/>
      <c r="BLX39" s="296"/>
      <c r="BLY39" s="296"/>
      <c r="BLZ39" s="296"/>
      <c r="BMA39" s="296"/>
      <c r="BMB39" s="296"/>
      <c r="BMC39" s="296"/>
      <c r="BMD39" s="296"/>
      <c r="BME39" s="296"/>
      <c r="BMF39" s="296"/>
      <c r="BMG39" s="296"/>
      <c r="BMH39" s="296"/>
      <c r="BMI39" s="296"/>
      <c r="BMJ39" s="296"/>
      <c r="BMK39" s="296"/>
      <c r="BML39" s="296"/>
      <c r="BMM39" s="296"/>
      <c r="BMN39" s="296"/>
      <c r="BMO39" s="296"/>
      <c r="BMP39" s="296"/>
      <c r="BMQ39" s="296"/>
      <c r="BMR39" s="296"/>
      <c r="BMS39" s="296"/>
      <c r="BMT39" s="296"/>
      <c r="BMU39" s="296"/>
      <c r="BMV39" s="296"/>
      <c r="BMW39" s="296"/>
      <c r="BMX39" s="296"/>
      <c r="BMY39" s="296"/>
      <c r="BMZ39" s="296"/>
      <c r="BNA39" s="296"/>
      <c r="BNB39" s="296"/>
      <c r="BNC39" s="296"/>
      <c r="BND39" s="296"/>
      <c r="BNE39" s="296"/>
      <c r="BNF39" s="296"/>
      <c r="BNG39" s="296"/>
      <c r="BNH39" s="296"/>
      <c r="BNI39" s="296"/>
      <c r="BNJ39" s="296"/>
      <c r="BNK39" s="296"/>
      <c r="BNL39" s="296"/>
      <c r="BNM39" s="296"/>
      <c r="BNN39" s="296"/>
      <c r="BNO39" s="296"/>
      <c r="BNP39" s="296"/>
      <c r="BNQ39" s="296"/>
      <c r="BNR39" s="296"/>
      <c r="BNS39" s="296"/>
      <c r="BNT39" s="296"/>
      <c r="BNU39" s="296"/>
      <c r="BNV39" s="296"/>
      <c r="BNW39" s="296"/>
      <c r="BNX39" s="296"/>
      <c r="BNY39" s="296"/>
      <c r="BNZ39" s="296"/>
      <c r="BOA39" s="296"/>
      <c r="BOB39" s="296"/>
      <c r="BOC39" s="296"/>
      <c r="BOD39" s="296"/>
      <c r="BOE39" s="296"/>
      <c r="BOF39" s="296"/>
      <c r="BOG39" s="296"/>
      <c r="BOH39" s="296"/>
      <c r="BOI39" s="296"/>
      <c r="BOJ39" s="296"/>
      <c r="BOK39" s="296"/>
      <c r="BOL39" s="296"/>
      <c r="BOM39" s="296"/>
      <c r="BON39" s="296"/>
      <c r="BOO39" s="296"/>
      <c r="BOP39" s="296"/>
      <c r="BOQ39" s="296"/>
      <c r="BOR39" s="296"/>
      <c r="BOS39" s="296"/>
      <c r="BOT39" s="296"/>
      <c r="BOU39" s="296"/>
      <c r="BOV39" s="296"/>
      <c r="BOW39" s="296"/>
      <c r="BOX39" s="296"/>
      <c r="BOY39" s="296"/>
      <c r="BOZ39" s="296"/>
      <c r="BPA39" s="296"/>
      <c r="BPB39" s="296"/>
      <c r="BPC39" s="296"/>
      <c r="BPD39" s="296"/>
      <c r="BPE39" s="296"/>
      <c r="BPF39" s="296"/>
      <c r="BPG39" s="296"/>
      <c r="BPH39" s="296"/>
      <c r="BPI39" s="296"/>
      <c r="BPJ39" s="296"/>
      <c r="BPK39" s="296"/>
      <c r="BPL39" s="296"/>
      <c r="BPM39" s="296"/>
      <c r="BPN39" s="296"/>
      <c r="BPO39" s="296"/>
      <c r="BPP39" s="296"/>
      <c r="BPQ39" s="296"/>
      <c r="BPR39" s="296"/>
      <c r="BPS39" s="296"/>
      <c r="BPT39" s="296"/>
      <c r="BPU39" s="296"/>
      <c r="BPV39" s="296"/>
      <c r="BPW39" s="296"/>
      <c r="BPX39" s="296"/>
      <c r="BPY39" s="296"/>
      <c r="BPZ39" s="296"/>
      <c r="BQA39" s="296"/>
      <c r="BQB39" s="296"/>
      <c r="BQC39" s="296"/>
      <c r="BQD39" s="296"/>
      <c r="BQE39" s="296"/>
      <c r="BQF39" s="296"/>
      <c r="BQG39" s="296"/>
      <c r="BQH39" s="296"/>
      <c r="BQI39" s="296"/>
      <c r="BQJ39" s="296"/>
      <c r="BQK39" s="296"/>
      <c r="BQL39" s="296"/>
      <c r="BQM39" s="296"/>
      <c r="BQN39" s="296"/>
      <c r="BQO39" s="296"/>
      <c r="BQP39" s="296"/>
      <c r="BQQ39" s="296"/>
      <c r="BQR39" s="296"/>
      <c r="BQS39" s="296"/>
      <c r="BQT39" s="296"/>
      <c r="BQU39" s="296"/>
      <c r="BQV39" s="296"/>
      <c r="BQW39" s="296"/>
      <c r="BQX39" s="296"/>
      <c r="BQY39" s="296"/>
      <c r="BQZ39" s="296"/>
      <c r="BRA39" s="296"/>
      <c r="BRB39" s="296"/>
      <c r="BRC39" s="296"/>
      <c r="BRD39" s="296"/>
      <c r="BRE39" s="296"/>
      <c r="BRF39" s="296"/>
      <c r="BRG39" s="296"/>
      <c r="BRH39" s="296"/>
      <c r="BRI39" s="296"/>
      <c r="BRJ39" s="296"/>
      <c r="BRK39" s="296"/>
      <c r="BRL39" s="296"/>
      <c r="BRM39" s="296"/>
      <c r="BRN39" s="296"/>
      <c r="BRO39" s="296"/>
      <c r="BRP39" s="296"/>
      <c r="BRQ39" s="296"/>
      <c r="BRR39" s="296"/>
      <c r="BRS39" s="296"/>
      <c r="BRT39" s="296"/>
      <c r="BRU39" s="296"/>
      <c r="BRV39" s="296"/>
      <c r="BRW39" s="296"/>
      <c r="BRX39" s="296"/>
      <c r="BRY39" s="296"/>
      <c r="BRZ39" s="296"/>
      <c r="BSA39" s="296"/>
      <c r="BSB39" s="296"/>
      <c r="BSC39" s="296"/>
      <c r="BSD39" s="296"/>
      <c r="BSE39" s="296"/>
      <c r="BSF39" s="296"/>
      <c r="BSG39" s="296"/>
      <c r="BSH39" s="296"/>
      <c r="BSI39" s="296"/>
      <c r="BSJ39" s="296"/>
      <c r="BSK39" s="296"/>
      <c r="BSL39" s="296"/>
      <c r="BSM39" s="296"/>
      <c r="BSN39" s="296"/>
      <c r="BSO39" s="296"/>
      <c r="BSP39" s="296"/>
      <c r="BSQ39" s="296"/>
      <c r="BSR39" s="296"/>
      <c r="BSS39" s="296"/>
      <c r="BST39" s="296"/>
      <c r="BSU39" s="296"/>
      <c r="BSV39" s="296"/>
      <c r="BSW39" s="296"/>
      <c r="BSX39" s="296"/>
      <c r="BSY39" s="296"/>
      <c r="BSZ39" s="296"/>
      <c r="BTA39" s="296"/>
      <c r="BTB39" s="296"/>
      <c r="BTC39" s="296"/>
      <c r="BTD39" s="296"/>
      <c r="BTE39" s="296"/>
      <c r="BTF39" s="296"/>
      <c r="BTG39" s="296"/>
      <c r="BTH39" s="296"/>
      <c r="BTI39" s="296"/>
      <c r="BTJ39" s="296"/>
      <c r="BTK39" s="296"/>
      <c r="BTL39" s="296"/>
      <c r="BTM39" s="296"/>
      <c r="BTN39" s="296"/>
      <c r="BTO39" s="296"/>
      <c r="BTP39" s="296"/>
      <c r="BTQ39" s="296"/>
      <c r="BTR39" s="296"/>
      <c r="BTS39" s="296"/>
      <c r="BTT39" s="296"/>
      <c r="BTU39" s="296"/>
      <c r="BTV39" s="296"/>
      <c r="BTW39" s="296"/>
      <c r="BTX39" s="296"/>
      <c r="BTY39" s="296"/>
      <c r="BTZ39" s="296"/>
      <c r="BUA39" s="296"/>
      <c r="BUB39" s="296"/>
      <c r="BUC39" s="296"/>
      <c r="BUD39" s="296"/>
      <c r="BUE39" s="296"/>
      <c r="BUF39" s="296"/>
      <c r="BUG39" s="296"/>
      <c r="BUH39" s="296"/>
      <c r="BUI39" s="296"/>
      <c r="BUJ39" s="296"/>
      <c r="BUK39" s="296"/>
      <c r="BUL39" s="296"/>
      <c r="BUM39" s="296"/>
      <c r="BUN39" s="296"/>
      <c r="BUO39" s="296"/>
      <c r="BUP39" s="296"/>
      <c r="BUQ39" s="296"/>
      <c r="BUR39" s="296"/>
      <c r="BUS39" s="296"/>
      <c r="BUT39" s="296"/>
      <c r="BUU39" s="296"/>
      <c r="BUV39" s="296"/>
      <c r="BUW39" s="296"/>
      <c r="BUX39" s="296"/>
      <c r="BUY39" s="296"/>
      <c r="BUZ39" s="296"/>
      <c r="BVA39" s="296"/>
      <c r="BVB39" s="296"/>
      <c r="BVC39" s="296"/>
      <c r="BVD39" s="296"/>
      <c r="BVE39" s="296"/>
      <c r="BVF39" s="296"/>
      <c r="BVG39" s="296"/>
      <c r="BVH39" s="296"/>
      <c r="BVI39" s="296"/>
      <c r="BVJ39" s="296"/>
      <c r="BVK39" s="296"/>
      <c r="BVL39" s="296"/>
      <c r="BVM39" s="296"/>
      <c r="BVN39" s="296"/>
      <c r="BVO39" s="296"/>
      <c r="BVP39" s="296"/>
      <c r="BVQ39" s="296"/>
      <c r="BVR39" s="296"/>
      <c r="BVS39" s="296"/>
      <c r="BVT39" s="296"/>
      <c r="BVU39" s="296"/>
      <c r="BVV39" s="296"/>
      <c r="BVW39" s="296"/>
      <c r="BVX39" s="296"/>
      <c r="BVY39" s="296"/>
      <c r="BVZ39" s="296"/>
      <c r="BWA39" s="296"/>
      <c r="BWB39" s="296"/>
      <c r="BWC39" s="296"/>
      <c r="BWD39" s="296"/>
      <c r="BWE39" s="296"/>
      <c r="BWF39" s="296"/>
      <c r="BWG39" s="296"/>
      <c r="BWH39" s="296"/>
      <c r="BWI39" s="296"/>
      <c r="BWJ39" s="296"/>
      <c r="BWK39" s="296"/>
      <c r="BWL39" s="296"/>
      <c r="BWM39" s="296"/>
      <c r="BWN39" s="296"/>
      <c r="BWO39" s="296"/>
      <c r="BWP39" s="296"/>
      <c r="BWQ39" s="296"/>
      <c r="BWR39" s="296"/>
      <c r="BWS39" s="296"/>
      <c r="BWT39" s="296"/>
      <c r="BWU39" s="296"/>
      <c r="BWV39" s="296"/>
      <c r="BWW39" s="296"/>
      <c r="BWX39" s="296"/>
      <c r="BWY39" s="296"/>
      <c r="BWZ39" s="296"/>
      <c r="BXA39" s="296"/>
      <c r="BXB39" s="296"/>
      <c r="BXC39" s="296"/>
      <c r="BXD39" s="296"/>
      <c r="BXE39" s="296"/>
      <c r="BXF39" s="296"/>
      <c r="BXG39" s="296"/>
      <c r="BXH39" s="296"/>
      <c r="BXI39" s="296"/>
      <c r="BXJ39" s="296"/>
      <c r="BXK39" s="296"/>
      <c r="BXL39" s="296"/>
      <c r="BXM39" s="296"/>
      <c r="BXN39" s="296"/>
      <c r="BXO39" s="296"/>
      <c r="BXP39" s="296"/>
      <c r="BXQ39" s="296"/>
      <c r="BXR39" s="296"/>
      <c r="BXS39" s="296"/>
      <c r="BXT39" s="296"/>
      <c r="BXU39" s="296"/>
      <c r="BXV39" s="296"/>
      <c r="BXW39" s="296"/>
      <c r="BXX39" s="296"/>
      <c r="BXY39" s="296"/>
      <c r="BXZ39" s="296"/>
      <c r="BYA39" s="296"/>
      <c r="BYB39" s="296"/>
      <c r="BYC39" s="296"/>
      <c r="BYD39" s="296"/>
      <c r="BYE39" s="296"/>
      <c r="BYF39" s="296"/>
      <c r="BYG39" s="296"/>
      <c r="BYH39" s="296"/>
      <c r="BYI39" s="296"/>
      <c r="BYJ39" s="296"/>
      <c r="BYK39" s="296"/>
      <c r="BYL39" s="296"/>
      <c r="BYM39" s="296"/>
      <c r="BYN39" s="296"/>
      <c r="BYO39" s="296"/>
      <c r="BYP39" s="296"/>
      <c r="BYQ39" s="296"/>
      <c r="BYR39" s="296"/>
      <c r="BYS39" s="296"/>
      <c r="BYT39" s="296"/>
      <c r="BYU39" s="296"/>
      <c r="BYV39" s="296"/>
      <c r="BYW39" s="296"/>
      <c r="BYX39" s="296"/>
      <c r="BYY39" s="296"/>
      <c r="BYZ39" s="296"/>
      <c r="BZA39" s="296"/>
      <c r="BZB39" s="296"/>
      <c r="BZC39" s="296"/>
      <c r="BZD39" s="296"/>
      <c r="BZE39" s="296"/>
      <c r="BZF39" s="296"/>
      <c r="BZG39" s="296"/>
      <c r="BZH39" s="296"/>
      <c r="BZI39" s="296"/>
      <c r="BZJ39" s="296"/>
      <c r="BZK39" s="296"/>
      <c r="BZL39" s="296"/>
      <c r="BZM39" s="296"/>
      <c r="BZN39" s="296"/>
      <c r="BZO39" s="296"/>
      <c r="BZP39" s="296"/>
      <c r="BZQ39" s="296"/>
      <c r="BZR39" s="296"/>
      <c r="BZS39" s="296"/>
      <c r="BZT39" s="296"/>
      <c r="BZU39" s="296"/>
      <c r="BZV39" s="296"/>
      <c r="BZW39" s="296"/>
      <c r="BZX39" s="296"/>
      <c r="BZY39" s="296"/>
      <c r="BZZ39" s="296"/>
      <c r="CAA39" s="296"/>
      <c r="CAB39" s="296"/>
      <c r="CAC39" s="296"/>
      <c r="CAD39" s="296"/>
      <c r="CAE39" s="296"/>
      <c r="CAF39" s="296"/>
      <c r="CAG39" s="296"/>
      <c r="CAH39" s="296"/>
      <c r="CAI39" s="296"/>
      <c r="CAJ39" s="296"/>
      <c r="CAK39" s="296"/>
      <c r="CAL39" s="296"/>
      <c r="CAM39" s="296"/>
      <c r="CAN39" s="296"/>
      <c r="CAO39" s="296"/>
      <c r="CAP39" s="296"/>
      <c r="CAQ39" s="296"/>
      <c r="CAR39" s="296"/>
      <c r="CAS39" s="296"/>
      <c r="CAT39" s="296"/>
      <c r="CAU39" s="296"/>
      <c r="CAV39" s="296"/>
      <c r="CAW39" s="296"/>
      <c r="CAX39" s="296"/>
      <c r="CAY39" s="296"/>
      <c r="CAZ39" s="296"/>
      <c r="CBA39" s="296"/>
      <c r="CBB39" s="296"/>
      <c r="CBC39" s="296"/>
      <c r="CBD39" s="296"/>
      <c r="CBE39" s="296"/>
      <c r="CBF39" s="296"/>
      <c r="CBG39" s="296"/>
      <c r="CBH39" s="296"/>
      <c r="CBI39" s="296"/>
      <c r="CBJ39" s="296"/>
      <c r="CBK39" s="296"/>
      <c r="CBL39" s="296"/>
      <c r="CBM39" s="296"/>
      <c r="CBN39" s="296"/>
      <c r="CBO39" s="296"/>
      <c r="CBP39" s="296"/>
      <c r="CBQ39" s="296"/>
      <c r="CBR39" s="296"/>
      <c r="CBS39" s="296"/>
      <c r="CBT39" s="296"/>
      <c r="CBU39" s="296"/>
      <c r="CBV39" s="296"/>
      <c r="CBW39" s="296"/>
      <c r="CBX39" s="296"/>
      <c r="CBY39" s="296"/>
      <c r="CBZ39" s="296"/>
      <c r="CCA39" s="296"/>
      <c r="CCB39" s="296"/>
      <c r="CCC39" s="296"/>
      <c r="CCD39" s="296"/>
      <c r="CCE39" s="296"/>
      <c r="CCF39" s="296"/>
      <c r="CCG39" s="296"/>
      <c r="CCH39" s="296"/>
      <c r="CCI39" s="296"/>
      <c r="CCJ39" s="296"/>
      <c r="CCK39" s="296"/>
      <c r="CCL39" s="296"/>
      <c r="CCM39" s="296"/>
      <c r="CCN39" s="296"/>
      <c r="CCO39" s="296"/>
      <c r="CCP39" s="296"/>
      <c r="CCQ39" s="296"/>
      <c r="CCR39" s="296"/>
      <c r="CCS39" s="296"/>
      <c r="CCT39" s="296"/>
      <c r="CCU39" s="296"/>
      <c r="CCV39" s="296"/>
      <c r="CCW39" s="296"/>
      <c r="CCX39" s="296"/>
      <c r="CCY39" s="296"/>
      <c r="CCZ39" s="296"/>
      <c r="CDA39" s="296"/>
      <c r="CDB39" s="296"/>
      <c r="CDC39" s="296"/>
      <c r="CDD39" s="296"/>
      <c r="CDE39" s="296"/>
      <c r="CDF39" s="296"/>
      <c r="CDG39" s="296"/>
      <c r="CDH39" s="296"/>
      <c r="CDI39" s="296"/>
      <c r="CDJ39" s="296"/>
      <c r="CDK39" s="296"/>
      <c r="CDL39" s="296"/>
      <c r="CDM39" s="296"/>
      <c r="CDN39" s="296"/>
      <c r="CDO39" s="296"/>
      <c r="CDP39" s="296"/>
      <c r="CDQ39" s="296"/>
      <c r="CDR39" s="296"/>
      <c r="CDS39" s="296"/>
      <c r="CDT39" s="296"/>
      <c r="CDU39" s="296"/>
      <c r="CDV39" s="296"/>
      <c r="CDW39" s="296"/>
      <c r="CDX39" s="296"/>
      <c r="CDY39" s="296"/>
      <c r="CDZ39" s="296"/>
      <c r="CEA39" s="296"/>
      <c r="CEB39" s="296"/>
      <c r="CEC39" s="296"/>
      <c r="CED39" s="296"/>
      <c r="CEE39" s="296"/>
      <c r="CEF39" s="296"/>
      <c r="CEG39" s="296"/>
      <c r="CEH39" s="296"/>
      <c r="CEI39" s="296"/>
      <c r="CEJ39" s="296"/>
      <c r="CEK39" s="296"/>
      <c r="CEL39" s="296"/>
      <c r="CEM39" s="296"/>
      <c r="CEN39" s="296"/>
      <c r="CEO39" s="296"/>
      <c r="CEP39" s="296"/>
      <c r="CEQ39" s="296"/>
      <c r="CER39" s="296"/>
      <c r="CES39" s="296"/>
      <c r="CET39" s="296"/>
      <c r="CEU39" s="296"/>
      <c r="CEV39" s="296"/>
      <c r="CEW39" s="296"/>
      <c r="CEX39" s="296"/>
      <c r="CEY39" s="296"/>
      <c r="CEZ39" s="296"/>
      <c r="CFA39" s="296"/>
      <c r="CFB39" s="296"/>
      <c r="CFC39" s="296"/>
      <c r="CFD39" s="296"/>
      <c r="CFE39" s="296"/>
      <c r="CFF39" s="296"/>
      <c r="CFG39" s="296"/>
      <c r="CFH39" s="296"/>
      <c r="CFI39" s="296"/>
      <c r="CFJ39" s="296"/>
      <c r="CFK39" s="296"/>
      <c r="CFL39" s="296"/>
      <c r="CFM39" s="296"/>
      <c r="CFN39" s="296"/>
      <c r="CFO39" s="296"/>
      <c r="CFP39" s="296"/>
      <c r="CFQ39" s="296"/>
      <c r="CFR39" s="296"/>
      <c r="CFS39" s="296"/>
      <c r="CFT39" s="296"/>
      <c r="CFU39" s="296"/>
      <c r="CFV39" s="296"/>
      <c r="CFW39" s="296"/>
      <c r="CFX39" s="296"/>
      <c r="CFY39" s="296"/>
      <c r="CFZ39" s="296"/>
      <c r="CGA39" s="296"/>
      <c r="CGB39" s="296"/>
      <c r="CGC39" s="296"/>
      <c r="CGD39" s="296"/>
      <c r="CGE39" s="296"/>
      <c r="CGF39" s="296"/>
      <c r="CGG39" s="296"/>
      <c r="CGH39" s="296"/>
      <c r="CGI39" s="296"/>
      <c r="CGJ39" s="296"/>
      <c r="CGK39" s="296"/>
      <c r="CGL39" s="296"/>
      <c r="CGM39" s="296"/>
      <c r="CGN39" s="296"/>
      <c r="CGO39" s="296"/>
      <c r="CGP39" s="296"/>
      <c r="CGQ39" s="296"/>
      <c r="CGR39" s="296"/>
      <c r="CGS39" s="296"/>
      <c r="CGT39" s="296"/>
      <c r="CGU39" s="296"/>
      <c r="CGV39" s="296"/>
      <c r="CGW39" s="296"/>
      <c r="CGX39" s="296"/>
      <c r="CGY39" s="296"/>
      <c r="CGZ39" s="296"/>
      <c r="CHA39" s="296"/>
      <c r="CHB39" s="296"/>
      <c r="CHC39" s="296"/>
      <c r="CHD39" s="296"/>
      <c r="CHE39" s="296"/>
      <c r="CHF39" s="296"/>
      <c r="CHG39" s="296"/>
      <c r="CHH39" s="296"/>
      <c r="CHI39" s="296"/>
      <c r="CHJ39" s="296"/>
      <c r="CHK39" s="296"/>
      <c r="CHL39" s="296"/>
      <c r="CHM39" s="296"/>
      <c r="CHN39" s="296"/>
      <c r="CHO39" s="296"/>
      <c r="CHP39" s="296"/>
      <c r="CHQ39" s="296"/>
      <c r="CHR39" s="296"/>
      <c r="CHS39" s="296"/>
      <c r="CHT39" s="296"/>
      <c r="CHU39" s="296"/>
      <c r="CHV39" s="296"/>
      <c r="CHW39" s="296"/>
      <c r="CHX39" s="296"/>
      <c r="CHY39" s="296"/>
      <c r="CHZ39" s="296"/>
      <c r="CIA39" s="296"/>
      <c r="CIB39" s="296"/>
      <c r="CIC39" s="296"/>
      <c r="CID39" s="296"/>
      <c r="CIE39" s="296"/>
      <c r="CIF39" s="296"/>
      <c r="CIG39" s="296"/>
      <c r="CIH39" s="296"/>
      <c r="CII39" s="296"/>
      <c r="CIJ39" s="296"/>
      <c r="CIK39" s="296"/>
      <c r="CIL39" s="296"/>
      <c r="CIM39" s="296"/>
      <c r="CIN39" s="296"/>
      <c r="CIO39" s="296"/>
      <c r="CIP39" s="296"/>
      <c r="CIQ39" s="296"/>
      <c r="CIR39" s="296"/>
      <c r="CIS39" s="296"/>
      <c r="CIT39" s="296"/>
      <c r="CIU39" s="296"/>
      <c r="CIV39" s="296"/>
      <c r="CIW39" s="296"/>
      <c r="CIX39" s="296"/>
      <c r="CIY39" s="296"/>
      <c r="CIZ39" s="296"/>
      <c r="CJA39" s="296"/>
      <c r="CJB39" s="296"/>
      <c r="CJC39" s="296"/>
      <c r="CJD39" s="296"/>
      <c r="CJE39" s="296"/>
      <c r="CJF39" s="296"/>
      <c r="CJG39" s="296"/>
      <c r="CJH39" s="296"/>
      <c r="CJI39" s="296"/>
      <c r="CJJ39" s="296"/>
      <c r="CJK39" s="296"/>
      <c r="CJL39" s="296"/>
      <c r="CJM39" s="296"/>
      <c r="CJN39" s="296"/>
      <c r="CJO39" s="296"/>
      <c r="CJP39" s="296"/>
      <c r="CJQ39" s="296"/>
      <c r="CJR39" s="296"/>
      <c r="CJS39" s="296"/>
      <c r="CJT39" s="296"/>
      <c r="CJU39" s="296"/>
      <c r="CJV39" s="296"/>
      <c r="CJW39" s="296"/>
      <c r="CJX39" s="296"/>
      <c r="CJY39" s="296"/>
      <c r="CJZ39" s="296"/>
      <c r="CKA39" s="296"/>
      <c r="CKB39" s="296"/>
      <c r="CKC39" s="296"/>
      <c r="CKD39" s="296"/>
      <c r="CKE39" s="296"/>
      <c r="CKF39" s="296"/>
      <c r="CKG39" s="296"/>
      <c r="CKH39" s="296"/>
      <c r="CKI39" s="296"/>
      <c r="CKJ39" s="296"/>
      <c r="CKK39" s="296"/>
      <c r="CKL39" s="296"/>
      <c r="CKM39" s="296"/>
      <c r="CKN39" s="296"/>
      <c r="CKO39" s="296"/>
      <c r="CKP39" s="296"/>
      <c r="CKQ39" s="296"/>
      <c r="CKR39" s="296"/>
      <c r="CKS39" s="296"/>
      <c r="CKT39" s="296"/>
      <c r="CKU39" s="296"/>
      <c r="CKV39" s="296"/>
      <c r="CKW39" s="296"/>
      <c r="CKX39" s="296"/>
      <c r="CKY39" s="296"/>
      <c r="CKZ39" s="296"/>
      <c r="CLA39" s="296"/>
      <c r="CLB39" s="296"/>
      <c r="CLC39" s="296"/>
      <c r="CLD39" s="296"/>
      <c r="CLE39" s="296"/>
      <c r="CLF39" s="296"/>
      <c r="CLG39" s="296"/>
      <c r="CLH39" s="296"/>
      <c r="CLI39" s="296"/>
      <c r="CLJ39" s="296"/>
      <c r="CLK39" s="296"/>
      <c r="CLL39" s="296"/>
      <c r="CLM39" s="296"/>
      <c r="CLN39" s="296"/>
      <c r="CLO39" s="296"/>
      <c r="CLP39" s="296"/>
      <c r="CLQ39" s="296"/>
      <c r="CLR39" s="296"/>
      <c r="CLS39" s="296"/>
      <c r="CLT39" s="296"/>
      <c r="CLU39" s="296"/>
      <c r="CLV39" s="296"/>
      <c r="CLW39" s="296"/>
      <c r="CLX39" s="296"/>
      <c r="CLY39" s="296"/>
      <c r="CLZ39" s="296"/>
      <c r="CMA39" s="296"/>
      <c r="CMB39" s="296"/>
      <c r="CMC39" s="296"/>
      <c r="CMD39" s="296"/>
      <c r="CME39" s="296"/>
      <c r="CMF39" s="296"/>
      <c r="CMG39" s="296"/>
      <c r="CMH39" s="296"/>
      <c r="CMI39" s="296"/>
      <c r="CMJ39" s="296"/>
      <c r="CMK39" s="296"/>
      <c r="CML39" s="296"/>
      <c r="CMM39" s="296"/>
      <c r="CMN39" s="296"/>
      <c r="CMO39" s="296"/>
      <c r="CMP39" s="296"/>
      <c r="CMQ39" s="296"/>
      <c r="CMR39" s="296"/>
      <c r="CMS39" s="296"/>
      <c r="CMT39" s="296"/>
      <c r="CMU39" s="296"/>
      <c r="CMV39" s="296"/>
      <c r="CMW39" s="296"/>
      <c r="CMX39" s="296"/>
      <c r="CMY39" s="296"/>
      <c r="CMZ39" s="296"/>
      <c r="CNA39" s="296"/>
      <c r="CNB39" s="296"/>
      <c r="CNC39" s="296"/>
      <c r="CND39" s="296"/>
      <c r="CNE39" s="296"/>
      <c r="CNF39" s="296"/>
      <c r="CNG39" s="296"/>
      <c r="CNH39" s="296"/>
      <c r="CNI39" s="296"/>
      <c r="CNJ39" s="296"/>
      <c r="CNK39" s="296"/>
      <c r="CNL39" s="296"/>
      <c r="CNM39" s="296"/>
      <c r="CNN39" s="296"/>
      <c r="CNO39" s="296"/>
      <c r="CNP39" s="296"/>
      <c r="CNQ39" s="296"/>
      <c r="CNR39" s="296"/>
      <c r="CNS39" s="296"/>
      <c r="CNT39" s="296"/>
      <c r="CNU39" s="296"/>
      <c r="CNV39" s="296"/>
      <c r="CNW39" s="296"/>
      <c r="CNX39" s="296"/>
      <c r="CNY39" s="296"/>
      <c r="CNZ39" s="296"/>
      <c r="COA39" s="296"/>
      <c r="COB39" s="296"/>
      <c r="COC39" s="296"/>
      <c r="COD39" s="296"/>
      <c r="COE39" s="296"/>
      <c r="COF39" s="296"/>
      <c r="COG39" s="296"/>
      <c r="COH39" s="296"/>
      <c r="COI39" s="296"/>
      <c r="COJ39" s="296"/>
      <c r="COK39" s="296"/>
      <c r="COL39" s="296"/>
      <c r="COM39" s="296"/>
      <c r="CON39" s="296"/>
      <c r="COO39" s="296"/>
      <c r="COP39" s="296"/>
      <c r="COQ39" s="296"/>
      <c r="COR39" s="296"/>
      <c r="COS39" s="296"/>
      <c r="COT39" s="296"/>
      <c r="COU39" s="296"/>
      <c r="COV39" s="296"/>
      <c r="COW39" s="296"/>
      <c r="COX39" s="296"/>
      <c r="COY39" s="296"/>
      <c r="COZ39" s="296"/>
      <c r="CPA39" s="296"/>
      <c r="CPB39" s="296"/>
      <c r="CPC39" s="296"/>
      <c r="CPD39" s="296"/>
      <c r="CPE39" s="296"/>
      <c r="CPF39" s="296"/>
      <c r="CPG39" s="296"/>
      <c r="CPH39" s="296"/>
      <c r="CPI39" s="296"/>
      <c r="CPJ39" s="296"/>
      <c r="CPK39" s="296"/>
      <c r="CPL39" s="296"/>
      <c r="CPM39" s="296"/>
      <c r="CPN39" s="296"/>
      <c r="CPO39" s="296"/>
      <c r="CPP39" s="296"/>
      <c r="CPQ39" s="296"/>
      <c r="CPR39" s="296"/>
      <c r="CPS39" s="296"/>
      <c r="CPT39" s="296"/>
      <c r="CPU39" s="296"/>
      <c r="CPV39" s="296"/>
      <c r="CPW39" s="296"/>
      <c r="CPX39" s="296"/>
      <c r="CPY39" s="296"/>
      <c r="CPZ39" s="296"/>
      <c r="CQA39" s="296"/>
      <c r="CQB39" s="296"/>
      <c r="CQC39" s="296"/>
      <c r="CQD39" s="296"/>
      <c r="CQE39" s="296"/>
      <c r="CQF39" s="296"/>
      <c r="CQG39" s="296"/>
      <c r="CQH39" s="296"/>
      <c r="CQI39" s="296"/>
      <c r="CQJ39" s="296"/>
      <c r="CQK39" s="296"/>
      <c r="CQL39" s="296"/>
      <c r="CQM39" s="296"/>
      <c r="CQN39" s="296"/>
      <c r="CQO39" s="296"/>
      <c r="CQP39" s="296"/>
      <c r="CQQ39" s="296"/>
      <c r="CQR39" s="296"/>
      <c r="CQS39" s="296"/>
      <c r="CQT39" s="296"/>
      <c r="CQU39" s="296"/>
      <c r="CQV39" s="296"/>
      <c r="CQW39" s="296"/>
      <c r="CQX39" s="296"/>
      <c r="CQY39" s="296"/>
      <c r="CQZ39" s="296"/>
      <c r="CRA39" s="296"/>
      <c r="CRB39" s="296"/>
      <c r="CRC39" s="296"/>
      <c r="CRD39" s="296"/>
      <c r="CRE39" s="296"/>
      <c r="CRF39" s="296"/>
      <c r="CRG39" s="296"/>
      <c r="CRH39" s="296"/>
      <c r="CRI39" s="296"/>
      <c r="CRJ39" s="296"/>
      <c r="CRK39" s="296"/>
      <c r="CRL39" s="296"/>
      <c r="CRM39" s="296"/>
      <c r="CRN39" s="296"/>
      <c r="CRO39" s="296"/>
      <c r="CRP39" s="296"/>
      <c r="CRQ39" s="296"/>
      <c r="CRR39" s="296"/>
      <c r="CRS39" s="296"/>
      <c r="CRT39" s="296"/>
      <c r="CRU39" s="296"/>
      <c r="CRV39" s="296"/>
      <c r="CRW39" s="296"/>
      <c r="CRX39" s="296"/>
      <c r="CRY39" s="296"/>
      <c r="CRZ39" s="296"/>
      <c r="CSA39" s="296"/>
      <c r="CSB39" s="296"/>
      <c r="CSC39" s="296"/>
      <c r="CSD39" s="296"/>
      <c r="CSE39" s="296"/>
      <c r="CSF39" s="296"/>
      <c r="CSG39" s="296"/>
      <c r="CSH39" s="296"/>
      <c r="CSI39" s="296"/>
      <c r="CSJ39" s="296"/>
      <c r="CSK39" s="296"/>
      <c r="CSL39" s="296"/>
      <c r="CSM39" s="296"/>
      <c r="CSN39" s="296"/>
      <c r="CSO39" s="296"/>
      <c r="CSP39" s="296"/>
      <c r="CSQ39" s="296"/>
      <c r="CSR39" s="296"/>
      <c r="CSS39" s="296"/>
      <c r="CST39" s="296"/>
      <c r="CSU39" s="296"/>
      <c r="CSV39" s="296"/>
      <c r="CSW39" s="296"/>
      <c r="CSX39" s="296"/>
      <c r="CSY39" s="296"/>
      <c r="CSZ39" s="296"/>
      <c r="CTA39" s="296"/>
      <c r="CTB39" s="296"/>
      <c r="CTC39" s="296"/>
      <c r="CTD39" s="296"/>
      <c r="CTE39" s="296"/>
      <c r="CTF39" s="296"/>
      <c r="CTG39" s="296"/>
      <c r="CTH39" s="296"/>
      <c r="CTI39" s="296"/>
      <c r="CTJ39" s="296"/>
      <c r="CTK39" s="296"/>
      <c r="CTL39" s="296"/>
      <c r="CTM39" s="296"/>
      <c r="CTN39" s="296"/>
      <c r="CTO39" s="296"/>
      <c r="CTP39" s="296"/>
      <c r="CTQ39" s="296"/>
      <c r="CTR39" s="296"/>
      <c r="CTS39" s="296"/>
      <c r="CTT39" s="296"/>
      <c r="CTU39" s="296"/>
      <c r="CTV39" s="296"/>
      <c r="CTW39" s="296"/>
      <c r="CTX39" s="296"/>
      <c r="CTY39" s="296"/>
      <c r="CTZ39" s="296"/>
      <c r="CUA39" s="296"/>
      <c r="CUB39" s="296"/>
      <c r="CUC39" s="296"/>
      <c r="CUD39" s="296"/>
      <c r="CUE39" s="296"/>
      <c r="CUF39" s="296"/>
      <c r="CUG39" s="296"/>
      <c r="CUH39" s="296"/>
      <c r="CUI39" s="296"/>
      <c r="CUJ39" s="296"/>
      <c r="CUK39" s="296"/>
      <c r="CUL39" s="296"/>
      <c r="CUM39" s="296"/>
      <c r="CUN39" s="296"/>
      <c r="CUO39" s="296"/>
      <c r="CUP39" s="296"/>
      <c r="CUQ39" s="296"/>
      <c r="CUR39" s="296"/>
      <c r="CUS39" s="296"/>
      <c r="CUT39" s="296"/>
      <c r="CUU39" s="296"/>
      <c r="CUV39" s="296"/>
      <c r="CUW39" s="296"/>
      <c r="CUX39" s="296"/>
      <c r="CUY39" s="296"/>
      <c r="CUZ39" s="296"/>
      <c r="CVA39" s="296"/>
      <c r="CVB39" s="296"/>
      <c r="CVC39" s="296"/>
      <c r="CVD39" s="296"/>
      <c r="CVE39" s="296"/>
      <c r="CVF39" s="296"/>
      <c r="CVG39" s="296"/>
      <c r="CVH39" s="296"/>
      <c r="CVI39" s="296"/>
      <c r="CVJ39" s="296"/>
      <c r="CVK39" s="296"/>
      <c r="CVL39" s="296"/>
      <c r="CVM39" s="296"/>
      <c r="CVN39" s="296"/>
      <c r="CVO39" s="296"/>
      <c r="CVP39" s="296"/>
      <c r="CVQ39" s="296"/>
      <c r="CVR39" s="296"/>
      <c r="CVS39" s="296"/>
      <c r="CVT39" s="296"/>
      <c r="CVU39" s="296"/>
      <c r="CVV39" s="296"/>
      <c r="CVW39" s="296"/>
      <c r="CVX39" s="296"/>
      <c r="CVY39" s="296"/>
      <c r="CVZ39" s="296"/>
      <c r="CWA39" s="296"/>
      <c r="CWB39" s="296"/>
      <c r="CWC39" s="296"/>
      <c r="CWD39" s="296"/>
      <c r="CWE39" s="296"/>
      <c r="CWF39" s="296"/>
      <c r="CWG39" s="296"/>
      <c r="CWH39" s="296"/>
      <c r="CWI39" s="296"/>
      <c r="CWJ39" s="296"/>
      <c r="CWK39" s="296"/>
      <c r="CWL39" s="296"/>
      <c r="CWM39" s="296"/>
      <c r="CWN39" s="296"/>
      <c r="CWO39" s="296"/>
      <c r="CWP39" s="296"/>
      <c r="CWQ39" s="296"/>
      <c r="CWR39" s="296"/>
      <c r="CWS39" s="296"/>
      <c r="CWT39" s="296"/>
      <c r="CWU39" s="296"/>
      <c r="CWV39" s="296"/>
      <c r="CWW39" s="296"/>
      <c r="CWX39" s="296"/>
      <c r="CWY39" s="296"/>
      <c r="CWZ39" s="296"/>
      <c r="CXA39" s="296"/>
      <c r="CXB39" s="296"/>
      <c r="CXC39" s="296"/>
      <c r="CXD39" s="296"/>
      <c r="CXE39" s="296"/>
      <c r="CXF39" s="296"/>
      <c r="CXG39" s="296"/>
      <c r="CXH39" s="296"/>
      <c r="CXI39" s="296"/>
      <c r="CXJ39" s="296"/>
      <c r="CXK39" s="296"/>
      <c r="CXL39" s="296"/>
      <c r="CXM39" s="296"/>
      <c r="CXN39" s="296"/>
      <c r="CXO39" s="296"/>
      <c r="CXP39" s="296"/>
      <c r="CXQ39" s="296"/>
      <c r="CXR39" s="296"/>
      <c r="CXS39" s="296"/>
      <c r="CXT39" s="296"/>
      <c r="CXU39" s="296"/>
      <c r="CXV39" s="296"/>
      <c r="CXW39" s="296"/>
      <c r="CXX39" s="296"/>
      <c r="CXY39" s="296"/>
      <c r="CXZ39" s="296"/>
      <c r="CYA39" s="296"/>
      <c r="CYB39" s="296"/>
      <c r="CYC39" s="296"/>
      <c r="CYD39" s="296"/>
      <c r="CYE39" s="296"/>
      <c r="CYF39" s="296"/>
      <c r="CYG39" s="296"/>
      <c r="CYH39" s="296"/>
      <c r="CYI39" s="296"/>
      <c r="CYJ39" s="296"/>
      <c r="CYK39" s="296"/>
      <c r="CYL39" s="296"/>
      <c r="CYM39" s="296"/>
      <c r="CYN39" s="296"/>
      <c r="CYO39" s="296"/>
      <c r="CYP39" s="296"/>
      <c r="CYQ39" s="296"/>
      <c r="CYR39" s="296"/>
      <c r="CYS39" s="296"/>
      <c r="CYT39" s="296"/>
      <c r="CYU39" s="296"/>
      <c r="CYV39" s="296"/>
      <c r="CYW39" s="296"/>
      <c r="CYX39" s="296"/>
      <c r="CYY39" s="296"/>
      <c r="CYZ39" s="296"/>
      <c r="CZA39" s="296"/>
      <c r="CZB39" s="296"/>
      <c r="CZC39" s="296"/>
      <c r="CZD39" s="296"/>
      <c r="CZE39" s="296"/>
      <c r="CZF39" s="296"/>
      <c r="CZG39" s="296"/>
      <c r="CZH39" s="296"/>
      <c r="CZI39" s="296"/>
      <c r="CZJ39" s="296"/>
      <c r="CZK39" s="296"/>
      <c r="CZL39" s="296"/>
      <c r="CZM39" s="296"/>
      <c r="CZN39" s="296"/>
      <c r="CZO39" s="296"/>
      <c r="CZP39" s="296"/>
      <c r="CZQ39" s="296"/>
      <c r="CZR39" s="296"/>
      <c r="CZS39" s="296"/>
      <c r="CZT39" s="296"/>
      <c r="CZU39" s="296"/>
      <c r="CZV39" s="296"/>
      <c r="CZW39" s="296"/>
      <c r="CZX39" s="296"/>
      <c r="CZY39" s="296"/>
      <c r="CZZ39" s="296"/>
      <c r="DAA39" s="296"/>
      <c r="DAB39" s="296"/>
      <c r="DAC39" s="296"/>
      <c r="DAD39" s="296"/>
      <c r="DAE39" s="296"/>
      <c r="DAF39" s="296"/>
      <c r="DAG39" s="296"/>
      <c r="DAH39" s="296"/>
      <c r="DAI39" s="296"/>
      <c r="DAJ39" s="296"/>
      <c r="DAK39" s="296"/>
      <c r="DAL39" s="296"/>
      <c r="DAM39" s="296"/>
      <c r="DAN39" s="296"/>
      <c r="DAO39" s="296"/>
      <c r="DAP39" s="296"/>
      <c r="DAQ39" s="296"/>
      <c r="DAR39" s="296"/>
      <c r="DAS39" s="296"/>
      <c r="DAT39" s="296"/>
      <c r="DAU39" s="296"/>
      <c r="DAV39" s="296"/>
      <c r="DAW39" s="296"/>
      <c r="DAX39" s="296"/>
      <c r="DAY39" s="296"/>
      <c r="DAZ39" s="296"/>
      <c r="DBA39" s="296"/>
      <c r="DBB39" s="296"/>
      <c r="DBC39" s="296"/>
      <c r="DBD39" s="296"/>
      <c r="DBE39" s="296"/>
      <c r="DBF39" s="296"/>
      <c r="DBG39" s="296"/>
      <c r="DBH39" s="296"/>
      <c r="DBI39" s="296"/>
      <c r="DBJ39" s="296"/>
      <c r="DBK39" s="296"/>
      <c r="DBL39" s="296"/>
      <c r="DBM39" s="296"/>
      <c r="DBN39" s="296"/>
      <c r="DBO39" s="296"/>
      <c r="DBP39" s="296"/>
      <c r="DBQ39" s="296"/>
      <c r="DBR39" s="296"/>
      <c r="DBS39" s="296"/>
      <c r="DBT39" s="296"/>
      <c r="DBU39" s="296"/>
      <c r="DBV39" s="296"/>
      <c r="DBW39" s="296"/>
      <c r="DBX39" s="296"/>
      <c r="DBY39" s="296"/>
      <c r="DBZ39" s="296"/>
      <c r="DCA39" s="296"/>
      <c r="DCB39" s="296"/>
      <c r="DCC39" s="296"/>
      <c r="DCD39" s="296"/>
      <c r="DCE39" s="296"/>
      <c r="DCF39" s="296"/>
      <c r="DCG39" s="296"/>
      <c r="DCH39" s="296"/>
      <c r="DCI39" s="296"/>
      <c r="DCJ39" s="296"/>
      <c r="DCK39" s="296"/>
      <c r="DCL39" s="296"/>
      <c r="DCM39" s="296"/>
      <c r="DCN39" s="296"/>
      <c r="DCO39" s="296"/>
      <c r="DCP39" s="296"/>
      <c r="DCQ39" s="296"/>
      <c r="DCR39" s="296"/>
      <c r="DCS39" s="296"/>
      <c r="DCT39" s="296"/>
      <c r="DCU39" s="296"/>
      <c r="DCV39" s="296"/>
      <c r="DCW39" s="296"/>
      <c r="DCX39" s="296"/>
      <c r="DCY39" s="296"/>
      <c r="DCZ39" s="296"/>
      <c r="DDA39" s="296"/>
      <c r="DDB39" s="296"/>
      <c r="DDC39" s="296"/>
      <c r="DDD39" s="296"/>
      <c r="DDE39" s="296"/>
      <c r="DDF39" s="296"/>
      <c r="DDG39" s="296"/>
      <c r="DDH39" s="296"/>
      <c r="DDI39" s="296"/>
      <c r="DDJ39" s="296"/>
      <c r="DDK39" s="296"/>
      <c r="DDL39" s="296"/>
      <c r="DDM39" s="296"/>
      <c r="DDN39" s="296"/>
      <c r="DDO39" s="296"/>
      <c r="DDP39" s="296"/>
      <c r="DDQ39" s="296"/>
      <c r="DDR39" s="296"/>
      <c r="DDS39" s="296"/>
      <c r="DDT39" s="296"/>
      <c r="DDU39" s="296"/>
      <c r="DDV39" s="296"/>
      <c r="DDW39" s="296"/>
      <c r="DDX39" s="296"/>
      <c r="DDY39" s="296"/>
      <c r="DDZ39" s="296"/>
      <c r="DEA39" s="296"/>
      <c r="DEB39" s="296"/>
      <c r="DEC39" s="296"/>
      <c r="DED39" s="296"/>
      <c r="DEE39" s="296"/>
      <c r="DEF39" s="296"/>
      <c r="DEG39" s="296"/>
      <c r="DEH39" s="296"/>
      <c r="DEI39" s="296"/>
      <c r="DEJ39" s="296"/>
      <c r="DEK39" s="296"/>
      <c r="DEL39" s="296"/>
      <c r="DEM39" s="296"/>
      <c r="DEN39" s="296"/>
      <c r="DEO39" s="296"/>
      <c r="DEP39" s="296"/>
      <c r="DEQ39" s="296"/>
      <c r="DER39" s="296"/>
      <c r="DES39" s="296"/>
      <c r="DET39" s="296"/>
      <c r="DEU39" s="296"/>
      <c r="DEV39" s="296"/>
      <c r="DEW39" s="296"/>
      <c r="DEX39" s="296"/>
      <c r="DEY39" s="296"/>
      <c r="DEZ39" s="296"/>
      <c r="DFA39" s="296"/>
      <c r="DFB39" s="296"/>
      <c r="DFC39" s="296"/>
      <c r="DFD39" s="296"/>
      <c r="DFE39" s="296"/>
      <c r="DFF39" s="296"/>
      <c r="DFG39" s="296"/>
      <c r="DFH39" s="296"/>
      <c r="DFI39" s="296"/>
      <c r="DFJ39" s="296"/>
      <c r="DFK39" s="296"/>
      <c r="DFL39" s="296"/>
      <c r="DFM39" s="296"/>
      <c r="DFN39" s="296"/>
      <c r="DFO39" s="296"/>
      <c r="DFP39" s="296"/>
      <c r="DFQ39" s="296"/>
      <c r="DFR39" s="296"/>
      <c r="DFS39" s="296"/>
      <c r="DFT39" s="296"/>
      <c r="DFU39" s="296"/>
      <c r="DFV39" s="296"/>
      <c r="DFW39" s="296"/>
      <c r="DFX39" s="296"/>
      <c r="DFY39" s="296"/>
      <c r="DFZ39" s="296"/>
      <c r="DGA39" s="296"/>
      <c r="DGB39" s="296"/>
      <c r="DGC39" s="296"/>
      <c r="DGD39" s="296"/>
      <c r="DGE39" s="296"/>
      <c r="DGF39" s="296"/>
      <c r="DGG39" s="296"/>
      <c r="DGH39" s="296"/>
      <c r="DGI39" s="296"/>
      <c r="DGJ39" s="296"/>
      <c r="DGK39" s="296"/>
      <c r="DGL39" s="296"/>
      <c r="DGM39" s="296"/>
      <c r="DGN39" s="296"/>
      <c r="DGO39" s="296"/>
      <c r="DGP39" s="296"/>
      <c r="DGQ39" s="296"/>
      <c r="DGR39" s="296"/>
      <c r="DGS39" s="296"/>
      <c r="DGT39" s="296"/>
      <c r="DGU39" s="296"/>
      <c r="DGV39" s="296"/>
      <c r="DGW39" s="296"/>
      <c r="DGX39" s="296"/>
      <c r="DGY39" s="296"/>
      <c r="DGZ39" s="296"/>
      <c r="DHA39" s="296"/>
      <c r="DHB39" s="296"/>
      <c r="DHC39" s="296"/>
      <c r="DHD39" s="296"/>
      <c r="DHE39" s="296"/>
      <c r="DHF39" s="296"/>
      <c r="DHG39" s="296"/>
      <c r="DHH39" s="296"/>
      <c r="DHI39" s="296"/>
      <c r="DHJ39" s="296"/>
      <c r="DHK39" s="296"/>
      <c r="DHL39" s="296"/>
      <c r="DHM39" s="296"/>
      <c r="DHN39" s="296"/>
      <c r="DHO39" s="296"/>
      <c r="DHP39" s="296"/>
      <c r="DHQ39" s="296"/>
      <c r="DHR39" s="296"/>
      <c r="DHS39" s="296"/>
      <c r="DHT39" s="296"/>
      <c r="DHU39" s="296"/>
      <c r="DHV39" s="296"/>
      <c r="DHW39" s="296"/>
      <c r="DHX39" s="296"/>
      <c r="DHY39" s="296"/>
      <c r="DHZ39" s="296"/>
      <c r="DIA39" s="296"/>
      <c r="DIB39" s="296"/>
      <c r="DIC39" s="296"/>
      <c r="DID39" s="296"/>
      <c r="DIE39" s="296"/>
      <c r="DIF39" s="296"/>
      <c r="DIG39" s="296"/>
      <c r="DIH39" s="296"/>
      <c r="DII39" s="296"/>
      <c r="DIJ39" s="296"/>
      <c r="DIK39" s="296"/>
      <c r="DIL39" s="296"/>
      <c r="DIM39" s="296"/>
      <c r="DIN39" s="296"/>
      <c r="DIO39" s="296"/>
      <c r="DIP39" s="296"/>
      <c r="DIQ39" s="296"/>
      <c r="DIR39" s="296"/>
      <c r="DIS39" s="296"/>
      <c r="DIT39" s="296"/>
      <c r="DIU39" s="296"/>
      <c r="DIV39" s="296"/>
      <c r="DIW39" s="296"/>
      <c r="DIX39" s="296"/>
      <c r="DIY39" s="296"/>
      <c r="DIZ39" s="296"/>
      <c r="DJA39" s="296"/>
      <c r="DJB39" s="296"/>
      <c r="DJC39" s="296"/>
      <c r="DJD39" s="296"/>
      <c r="DJE39" s="296"/>
      <c r="DJF39" s="296"/>
      <c r="DJG39" s="296"/>
      <c r="DJH39" s="296"/>
      <c r="DJI39" s="296"/>
      <c r="DJJ39" s="296"/>
      <c r="DJK39" s="296"/>
      <c r="DJL39" s="296"/>
      <c r="DJM39" s="296"/>
      <c r="DJN39" s="296"/>
      <c r="DJO39" s="296"/>
      <c r="DJP39" s="296"/>
      <c r="DJQ39" s="296"/>
      <c r="DJR39" s="296"/>
      <c r="DJS39" s="296"/>
      <c r="DJT39" s="296"/>
      <c r="DJU39" s="296"/>
      <c r="DJV39" s="296"/>
      <c r="DJW39" s="296"/>
      <c r="DJX39" s="296"/>
      <c r="DJY39" s="296"/>
      <c r="DJZ39" s="296"/>
      <c r="DKA39" s="296"/>
      <c r="DKB39" s="296"/>
      <c r="DKC39" s="296"/>
      <c r="DKD39" s="296"/>
      <c r="DKE39" s="296"/>
      <c r="DKF39" s="296"/>
      <c r="DKG39" s="296"/>
      <c r="DKH39" s="296"/>
      <c r="DKI39" s="296"/>
      <c r="DKJ39" s="296"/>
      <c r="DKK39" s="296"/>
      <c r="DKL39" s="296"/>
      <c r="DKM39" s="296"/>
      <c r="DKN39" s="296"/>
      <c r="DKO39" s="296"/>
      <c r="DKP39" s="296"/>
      <c r="DKQ39" s="296"/>
      <c r="DKR39" s="296"/>
      <c r="DKS39" s="296"/>
      <c r="DKT39" s="296"/>
      <c r="DKU39" s="296"/>
      <c r="DKV39" s="296"/>
      <c r="DKW39" s="296"/>
      <c r="DKX39" s="296"/>
      <c r="DKY39" s="296"/>
      <c r="DKZ39" s="296"/>
      <c r="DLA39" s="296"/>
      <c r="DLB39" s="296"/>
      <c r="DLC39" s="296"/>
      <c r="DLD39" s="296"/>
      <c r="DLE39" s="296"/>
      <c r="DLF39" s="296"/>
      <c r="DLG39" s="296"/>
      <c r="DLH39" s="296"/>
      <c r="DLI39" s="296"/>
      <c r="DLJ39" s="296"/>
      <c r="DLK39" s="296"/>
      <c r="DLL39" s="296"/>
      <c r="DLM39" s="296"/>
      <c r="DLN39" s="296"/>
      <c r="DLO39" s="296"/>
      <c r="DLP39" s="296"/>
      <c r="DLQ39" s="296"/>
      <c r="DLR39" s="296"/>
      <c r="DLS39" s="296"/>
      <c r="DLT39" s="296"/>
      <c r="DLU39" s="296"/>
      <c r="DLV39" s="296"/>
      <c r="DLW39" s="296"/>
      <c r="DLX39" s="296"/>
      <c r="DLY39" s="296"/>
      <c r="DLZ39" s="296"/>
      <c r="DMA39" s="296"/>
      <c r="DMB39" s="296"/>
      <c r="DMC39" s="296"/>
      <c r="DMD39" s="296"/>
      <c r="DME39" s="296"/>
      <c r="DMF39" s="296"/>
      <c r="DMG39" s="296"/>
      <c r="DMH39" s="296"/>
      <c r="DMI39" s="296"/>
      <c r="DMJ39" s="296"/>
      <c r="DMK39" s="296"/>
      <c r="DML39" s="296"/>
      <c r="DMM39" s="296"/>
      <c r="DMN39" s="296"/>
      <c r="DMO39" s="296"/>
      <c r="DMP39" s="296"/>
      <c r="DMQ39" s="296"/>
      <c r="DMR39" s="296"/>
      <c r="DMS39" s="296"/>
      <c r="DMT39" s="296"/>
      <c r="DMU39" s="296"/>
      <c r="DMV39" s="296"/>
      <c r="DMW39" s="296"/>
      <c r="DMX39" s="296"/>
      <c r="DMY39" s="296"/>
      <c r="DMZ39" s="296"/>
      <c r="DNA39" s="296"/>
      <c r="DNB39" s="296"/>
      <c r="DNC39" s="296"/>
      <c r="DND39" s="296"/>
      <c r="DNE39" s="296"/>
      <c r="DNF39" s="296"/>
      <c r="DNG39" s="296"/>
      <c r="DNH39" s="296"/>
      <c r="DNI39" s="296"/>
      <c r="DNJ39" s="296"/>
      <c r="DNK39" s="296"/>
      <c r="DNL39" s="296"/>
      <c r="DNM39" s="296"/>
      <c r="DNN39" s="296"/>
      <c r="DNO39" s="296"/>
      <c r="DNP39" s="296"/>
      <c r="DNQ39" s="296"/>
      <c r="DNR39" s="296"/>
      <c r="DNS39" s="296"/>
      <c r="DNT39" s="296"/>
      <c r="DNU39" s="296"/>
      <c r="DNV39" s="296"/>
      <c r="DNW39" s="296"/>
      <c r="DNX39" s="296"/>
      <c r="DNY39" s="296"/>
      <c r="DNZ39" s="296"/>
      <c r="DOA39" s="296"/>
      <c r="DOB39" s="296"/>
      <c r="DOC39" s="296"/>
      <c r="DOD39" s="296"/>
      <c r="DOE39" s="296"/>
      <c r="DOF39" s="296"/>
      <c r="DOG39" s="296"/>
      <c r="DOH39" s="296"/>
      <c r="DOI39" s="296"/>
      <c r="DOJ39" s="296"/>
      <c r="DOK39" s="296"/>
      <c r="DOL39" s="296"/>
      <c r="DOM39" s="296"/>
      <c r="DON39" s="296"/>
      <c r="DOO39" s="296"/>
      <c r="DOP39" s="296"/>
      <c r="DOQ39" s="296"/>
      <c r="DOR39" s="296"/>
      <c r="DOS39" s="296"/>
      <c r="DOT39" s="296"/>
      <c r="DOU39" s="296"/>
      <c r="DOV39" s="296"/>
      <c r="DOW39" s="296"/>
      <c r="DOX39" s="296"/>
      <c r="DOY39" s="296"/>
      <c r="DOZ39" s="296"/>
      <c r="DPA39" s="296"/>
      <c r="DPB39" s="296"/>
      <c r="DPC39" s="296"/>
      <c r="DPD39" s="296"/>
      <c r="DPE39" s="296"/>
      <c r="DPF39" s="296"/>
      <c r="DPG39" s="296"/>
      <c r="DPH39" s="296"/>
      <c r="DPI39" s="296"/>
      <c r="DPJ39" s="296"/>
      <c r="DPK39" s="296"/>
      <c r="DPL39" s="296"/>
      <c r="DPM39" s="296"/>
      <c r="DPN39" s="296"/>
      <c r="DPO39" s="296"/>
      <c r="DPP39" s="296"/>
      <c r="DPQ39" s="296"/>
      <c r="DPR39" s="296"/>
      <c r="DPS39" s="296"/>
      <c r="DPT39" s="296"/>
      <c r="DPU39" s="296"/>
      <c r="DPV39" s="296"/>
      <c r="DPW39" s="296"/>
      <c r="DPX39" s="296"/>
      <c r="DPY39" s="296"/>
      <c r="DPZ39" s="296"/>
      <c r="DQA39" s="296"/>
      <c r="DQB39" s="296"/>
      <c r="DQC39" s="296"/>
      <c r="DQD39" s="296"/>
      <c r="DQE39" s="296"/>
      <c r="DQF39" s="296"/>
      <c r="DQG39" s="296"/>
      <c r="DQH39" s="296"/>
      <c r="DQI39" s="296"/>
      <c r="DQJ39" s="296"/>
      <c r="DQK39" s="296"/>
      <c r="DQL39" s="296"/>
      <c r="DQM39" s="296"/>
      <c r="DQN39" s="296"/>
      <c r="DQO39" s="296"/>
      <c r="DQP39" s="296"/>
      <c r="DQQ39" s="296"/>
      <c r="DQR39" s="296"/>
      <c r="DQS39" s="296"/>
      <c r="DQT39" s="296"/>
      <c r="DQU39" s="296"/>
      <c r="DQV39" s="296"/>
      <c r="DQW39" s="296"/>
      <c r="DQX39" s="296"/>
      <c r="DQY39" s="296"/>
      <c r="DQZ39" s="296"/>
      <c r="DRA39" s="296"/>
      <c r="DRB39" s="296"/>
      <c r="DRC39" s="296"/>
      <c r="DRD39" s="296"/>
      <c r="DRE39" s="296"/>
      <c r="DRF39" s="296"/>
      <c r="DRG39" s="296"/>
      <c r="DRH39" s="296"/>
      <c r="DRI39" s="296"/>
      <c r="DRJ39" s="296"/>
      <c r="DRK39" s="296"/>
      <c r="DRL39" s="296"/>
      <c r="DRM39" s="296"/>
      <c r="DRN39" s="296"/>
      <c r="DRO39" s="296"/>
      <c r="DRP39" s="296"/>
      <c r="DRQ39" s="296"/>
      <c r="DRR39" s="296"/>
      <c r="DRS39" s="296"/>
      <c r="DRT39" s="296"/>
      <c r="DRU39" s="296"/>
      <c r="DRV39" s="296"/>
      <c r="DRW39" s="296"/>
      <c r="DRX39" s="296"/>
      <c r="DRY39" s="296"/>
      <c r="DRZ39" s="296"/>
      <c r="DSA39" s="296"/>
      <c r="DSB39" s="296"/>
      <c r="DSC39" s="296"/>
      <c r="DSD39" s="296"/>
      <c r="DSE39" s="296"/>
      <c r="DSF39" s="296"/>
      <c r="DSG39" s="296"/>
      <c r="DSH39" s="296"/>
      <c r="DSI39" s="296"/>
      <c r="DSJ39" s="296"/>
      <c r="DSK39" s="296"/>
      <c r="DSL39" s="296"/>
      <c r="DSM39" s="296"/>
      <c r="DSN39" s="296"/>
      <c r="DSO39" s="296"/>
      <c r="DSP39" s="296"/>
      <c r="DSQ39" s="296"/>
      <c r="DSR39" s="296"/>
      <c r="DSS39" s="296"/>
      <c r="DST39" s="296"/>
      <c r="DSU39" s="296"/>
      <c r="DSV39" s="296"/>
      <c r="DSW39" s="296"/>
      <c r="DSX39" s="296"/>
      <c r="DSY39" s="296"/>
      <c r="DSZ39" s="296"/>
      <c r="DTA39" s="296"/>
      <c r="DTB39" s="296"/>
      <c r="DTC39" s="296"/>
      <c r="DTD39" s="296"/>
      <c r="DTE39" s="296"/>
      <c r="DTF39" s="296"/>
      <c r="DTG39" s="296"/>
      <c r="DTH39" s="296"/>
      <c r="DTI39" s="296"/>
      <c r="DTJ39" s="296"/>
      <c r="DTK39" s="296"/>
      <c r="DTL39" s="296"/>
      <c r="DTM39" s="296"/>
      <c r="DTN39" s="296"/>
      <c r="DTO39" s="296"/>
      <c r="DTP39" s="296"/>
      <c r="DTQ39" s="296"/>
      <c r="DTR39" s="296"/>
      <c r="DTS39" s="296"/>
      <c r="DTT39" s="296"/>
      <c r="DTU39" s="296"/>
      <c r="DTV39" s="296"/>
      <c r="DTW39" s="296"/>
      <c r="DTX39" s="296"/>
      <c r="DTY39" s="296"/>
      <c r="DTZ39" s="296"/>
      <c r="DUA39" s="296"/>
      <c r="DUB39" s="296"/>
      <c r="DUC39" s="296"/>
      <c r="DUD39" s="296"/>
      <c r="DUE39" s="296"/>
      <c r="DUF39" s="296"/>
      <c r="DUG39" s="296"/>
      <c r="DUH39" s="296"/>
      <c r="DUI39" s="296"/>
      <c r="DUJ39" s="296"/>
      <c r="DUK39" s="296"/>
      <c r="DUL39" s="296"/>
      <c r="DUM39" s="296"/>
      <c r="DUN39" s="296"/>
      <c r="DUO39" s="296"/>
      <c r="DUP39" s="296"/>
      <c r="DUQ39" s="296"/>
      <c r="DUR39" s="296"/>
      <c r="DUS39" s="296"/>
      <c r="DUT39" s="296"/>
      <c r="DUU39" s="296"/>
      <c r="DUV39" s="296"/>
      <c r="DUW39" s="296"/>
      <c r="DUX39" s="296"/>
      <c r="DUY39" s="296"/>
      <c r="DUZ39" s="296"/>
      <c r="DVA39" s="296"/>
      <c r="DVB39" s="296"/>
      <c r="DVC39" s="296"/>
      <c r="DVD39" s="296"/>
      <c r="DVE39" s="296"/>
      <c r="DVF39" s="296"/>
      <c r="DVG39" s="296"/>
      <c r="DVH39" s="296"/>
      <c r="DVI39" s="296"/>
      <c r="DVJ39" s="296"/>
      <c r="DVK39" s="296"/>
      <c r="DVL39" s="296"/>
      <c r="DVM39" s="296"/>
      <c r="DVN39" s="296"/>
      <c r="DVO39" s="296"/>
      <c r="DVP39" s="296"/>
      <c r="DVQ39" s="296"/>
      <c r="DVR39" s="296"/>
      <c r="DVS39" s="296"/>
      <c r="DVT39" s="296"/>
      <c r="DVU39" s="296"/>
      <c r="DVV39" s="296"/>
      <c r="DVW39" s="296"/>
      <c r="DVX39" s="296"/>
      <c r="DVY39" s="296"/>
      <c r="DVZ39" s="296"/>
      <c r="DWA39" s="296"/>
      <c r="DWB39" s="296"/>
      <c r="DWC39" s="296"/>
      <c r="DWD39" s="296"/>
      <c r="DWE39" s="296"/>
      <c r="DWF39" s="296"/>
      <c r="DWG39" s="296"/>
      <c r="DWH39" s="296"/>
      <c r="DWI39" s="296"/>
      <c r="DWJ39" s="296"/>
      <c r="DWK39" s="296"/>
      <c r="DWL39" s="296"/>
      <c r="DWM39" s="296"/>
      <c r="DWN39" s="296"/>
      <c r="DWO39" s="296"/>
      <c r="DWP39" s="296"/>
      <c r="DWQ39" s="296"/>
      <c r="DWR39" s="296"/>
      <c r="DWS39" s="296"/>
      <c r="DWT39" s="296"/>
      <c r="DWU39" s="296"/>
      <c r="DWV39" s="296"/>
      <c r="DWW39" s="296"/>
      <c r="DWX39" s="296"/>
      <c r="DWY39" s="296"/>
      <c r="DWZ39" s="296"/>
      <c r="DXA39" s="296"/>
      <c r="DXB39" s="296"/>
      <c r="DXC39" s="296"/>
      <c r="DXD39" s="296"/>
      <c r="DXE39" s="296"/>
      <c r="DXF39" s="296"/>
      <c r="DXG39" s="296"/>
      <c r="DXH39" s="296"/>
      <c r="DXI39" s="296"/>
      <c r="DXJ39" s="296"/>
      <c r="DXK39" s="296"/>
      <c r="DXL39" s="296"/>
      <c r="DXM39" s="296"/>
      <c r="DXN39" s="296"/>
      <c r="DXO39" s="296"/>
      <c r="DXP39" s="296"/>
      <c r="DXQ39" s="296"/>
      <c r="DXR39" s="296"/>
      <c r="DXS39" s="296"/>
      <c r="DXT39" s="296"/>
      <c r="DXU39" s="296"/>
      <c r="DXV39" s="296"/>
      <c r="DXW39" s="296"/>
      <c r="DXX39" s="296"/>
      <c r="DXY39" s="296"/>
      <c r="DXZ39" s="296"/>
      <c r="DYA39" s="296"/>
      <c r="DYB39" s="296"/>
      <c r="DYC39" s="296"/>
      <c r="DYD39" s="296"/>
      <c r="DYE39" s="296"/>
      <c r="DYF39" s="296"/>
      <c r="DYG39" s="296"/>
      <c r="DYH39" s="296"/>
      <c r="DYI39" s="296"/>
      <c r="DYJ39" s="296"/>
      <c r="DYK39" s="296"/>
      <c r="DYL39" s="296"/>
      <c r="DYM39" s="296"/>
      <c r="DYN39" s="296"/>
      <c r="DYO39" s="296"/>
      <c r="DYP39" s="296"/>
      <c r="DYQ39" s="296"/>
      <c r="DYR39" s="296"/>
      <c r="DYS39" s="296"/>
      <c r="DYT39" s="296"/>
      <c r="DYU39" s="296"/>
      <c r="DYV39" s="296"/>
      <c r="DYW39" s="296"/>
      <c r="DYX39" s="296"/>
      <c r="DYY39" s="296"/>
      <c r="DYZ39" s="296"/>
      <c r="DZA39" s="296"/>
      <c r="DZB39" s="296"/>
      <c r="DZC39" s="296"/>
      <c r="DZD39" s="296"/>
      <c r="DZE39" s="296"/>
      <c r="DZF39" s="296"/>
      <c r="DZG39" s="296"/>
      <c r="DZH39" s="296"/>
      <c r="DZI39" s="296"/>
      <c r="DZJ39" s="296"/>
      <c r="DZK39" s="296"/>
      <c r="DZL39" s="296"/>
      <c r="DZM39" s="296"/>
      <c r="DZN39" s="296"/>
      <c r="DZO39" s="296"/>
      <c r="DZP39" s="296"/>
      <c r="DZQ39" s="296"/>
      <c r="DZR39" s="296"/>
      <c r="DZS39" s="296"/>
      <c r="DZT39" s="296"/>
      <c r="DZU39" s="296"/>
      <c r="DZV39" s="296"/>
      <c r="DZW39" s="296"/>
      <c r="DZX39" s="296"/>
      <c r="DZY39" s="296"/>
      <c r="DZZ39" s="296"/>
      <c r="EAA39" s="296"/>
      <c r="EAB39" s="296"/>
      <c r="EAC39" s="296"/>
      <c r="EAD39" s="296"/>
      <c r="EAE39" s="296"/>
      <c r="EAF39" s="296"/>
      <c r="EAG39" s="296"/>
      <c r="EAH39" s="296"/>
      <c r="EAI39" s="296"/>
      <c r="EAJ39" s="296"/>
      <c r="EAK39" s="296"/>
      <c r="EAL39" s="296"/>
      <c r="EAM39" s="296"/>
      <c r="EAN39" s="296"/>
      <c r="EAO39" s="296"/>
      <c r="EAP39" s="296"/>
      <c r="EAQ39" s="296"/>
      <c r="EAR39" s="296"/>
      <c r="EAS39" s="296"/>
      <c r="EAT39" s="296"/>
      <c r="EAU39" s="296"/>
      <c r="EAV39" s="296"/>
      <c r="EAW39" s="296"/>
      <c r="EAX39" s="296"/>
      <c r="EAY39" s="296"/>
      <c r="EAZ39" s="296"/>
      <c r="EBA39" s="296"/>
      <c r="EBB39" s="296"/>
      <c r="EBC39" s="296"/>
      <c r="EBD39" s="296"/>
      <c r="EBE39" s="296"/>
      <c r="EBF39" s="296"/>
      <c r="EBG39" s="296"/>
      <c r="EBH39" s="296"/>
      <c r="EBI39" s="296"/>
      <c r="EBJ39" s="296"/>
      <c r="EBK39" s="296"/>
      <c r="EBL39" s="296"/>
      <c r="EBM39" s="296"/>
      <c r="EBN39" s="296"/>
      <c r="EBO39" s="296"/>
      <c r="EBP39" s="296"/>
      <c r="EBQ39" s="296"/>
      <c r="EBR39" s="296"/>
      <c r="EBS39" s="296"/>
      <c r="EBT39" s="296"/>
      <c r="EBU39" s="296"/>
      <c r="EBV39" s="296"/>
      <c r="EBW39" s="296"/>
      <c r="EBX39" s="296"/>
      <c r="EBY39" s="296"/>
      <c r="EBZ39" s="296"/>
      <c r="ECA39" s="296"/>
      <c r="ECB39" s="296"/>
      <c r="ECC39" s="296"/>
      <c r="ECD39" s="296"/>
      <c r="ECE39" s="296"/>
      <c r="ECF39" s="296"/>
      <c r="ECG39" s="296"/>
      <c r="ECH39" s="296"/>
      <c r="ECI39" s="296"/>
      <c r="ECJ39" s="296"/>
      <c r="ECK39" s="296"/>
      <c r="ECL39" s="296"/>
      <c r="ECM39" s="296"/>
      <c r="ECN39" s="296"/>
      <c r="ECO39" s="296"/>
      <c r="ECP39" s="296"/>
      <c r="ECQ39" s="296"/>
      <c r="ECR39" s="296"/>
      <c r="ECS39" s="296"/>
      <c r="ECT39" s="296"/>
      <c r="ECU39" s="296"/>
      <c r="ECV39" s="296"/>
      <c r="ECW39" s="296"/>
      <c r="ECX39" s="296"/>
      <c r="ECY39" s="296"/>
      <c r="ECZ39" s="296"/>
      <c r="EDA39" s="296"/>
      <c r="EDB39" s="296"/>
      <c r="EDC39" s="296"/>
      <c r="EDD39" s="296"/>
      <c r="EDE39" s="296"/>
      <c r="EDF39" s="296"/>
      <c r="EDG39" s="296"/>
      <c r="EDH39" s="296"/>
      <c r="EDI39" s="296"/>
      <c r="EDJ39" s="296"/>
      <c r="EDK39" s="296"/>
      <c r="EDL39" s="296"/>
      <c r="EDM39" s="296"/>
      <c r="EDN39" s="296"/>
      <c r="EDO39" s="296"/>
      <c r="EDP39" s="296"/>
      <c r="EDQ39" s="296"/>
      <c r="EDR39" s="296"/>
      <c r="EDS39" s="296"/>
      <c r="EDT39" s="296"/>
      <c r="EDU39" s="296"/>
      <c r="EDV39" s="296"/>
      <c r="EDW39" s="296"/>
      <c r="EDX39" s="296"/>
      <c r="EDY39" s="296"/>
      <c r="EDZ39" s="296"/>
      <c r="EEA39" s="296"/>
      <c r="EEB39" s="296"/>
      <c r="EEC39" s="296"/>
      <c r="EED39" s="296"/>
      <c r="EEE39" s="296"/>
      <c r="EEF39" s="296"/>
      <c r="EEG39" s="296"/>
      <c r="EEH39" s="296"/>
      <c r="EEI39" s="296"/>
      <c r="EEJ39" s="296"/>
      <c r="EEK39" s="296"/>
      <c r="EEL39" s="296"/>
      <c r="EEM39" s="296"/>
      <c r="EEN39" s="296"/>
      <c r="EEO39" s="296"/>
      <c r="EEP39" s="296"/>
      <c r="EEQ39" s="296"/>
      <c r="EER39" s="296"/>
      <c r="EES39" s="296"/>
      <c r="EET39" s="296"/>
      <c r="EEU39" s="296"/>
      <c r="EEV39" s="296"/>
      <c r="EEW39" s="296"/>
      <c r="EEX39" s="296"/>
      <c r="EEY39" s="296"/>
      <c r="EEZ39" s="296"/>
      <c r="EFA39" s="296"/>
      <c r="EFB39" s="296"/>
      <c r="EFC39" s="296"/>
      <c r="EFD39" s="296"/>
      <c r="EFE39" s="296"/>
      <c r="EFF39" s="296"/>
      <c r="EFG39" s="296"/>
      <c r="EFH39" s="296"/>
      <c r="EFI39" s="296"/>
      <c r="EFJ39" s="296"/>
      <c r="EFK39" s="296"/>
      <c r="EFL39" s="296"/>
      <c r="EFM39" s="296"/>
      <c r="EFN39" s="296"/>
      <c r="EFO39" s="296"/>
      <c r="EFP39" s="296"/>
      <c r="EFQ39" s="296"/>
      <c r="EFR39" s="296"/>
      <c r="EFS39" s="296"/>
      <c r="EFT39" s="296"/>
      <c r="EFU39" s="296"/>
      <c r="EFV39" s="296"/>
      <c r="EFW39" s="296"/>
      <c r="EFX39" s="296"/>
      <c r="EFY39" s="296"/>
      <c r="EFZ39" s="296"/>
      <c r="EGA39" s="296"/>
      <c r="EGB39" s="296"/>
      <c r="EGC39" s="296"/>
      <c r="EGD39" s="296"/>
      <c r="EGE39" s="296"/>
      <c r="EGF39" s="296"/>
      <c r="EGG39" s="296"/>
      <c r="EGH39" s="296"/>
      <c r="EGI39" s="296"/>
      <c r="EGJ39" s="296"/>
      <c r="EGK39" s="296"/>
      <c r="EGL39" s="296"/>
      <c r="EGM39" s="296"/>
      <c r="EGN39" s="296"/>
      <c r="EGO39" s="296"/>
      <c r="EGP39" s="296"/>
      <c r="EGQ39" s="296"/>
      <c r="EGR39" s="296"/>
      <c r="EGS39" s="296"/>
      <c r="EGT39" s="296"/>
      <c r="EGU39" s="296"/>
      <c r="EGV39" s="296"/>
      <c r="EGW39" s="296"/>
      <c r="EGX39" s="296"/>
      <c r="EGY39" s="296"/>
      <c r="EGZ39" s="296"/>
      <c r="EHA39" s="296"/>
      <c r="EHB39" s="296"/>
      <c r="EHC39" s="296"/>
      <c r="EHD39" s="296"/>
      <c r="EHE39" s="296"/>
      <c r="EHF39" s="296"/>
      <c r="EHG39" s="296"/>
      <c r="EHH39" s="296"/>
      <c r="EHI39" s="296"/>
      <c r="EHJ39" s="296"/>
      <c r="EHK39" s="296"/>
      <c r="EHL39" s="296"/>
      <c r="EHM39" s="296"/>
      <c r="EHN39" s="296"/>
      <c r="EHO39" s="296"/>
      <c r="EHP39" s="296"/>
      <c r="EHQ39" s="296"/>
      <c r="EHR39" s="296"/>
      <c r="EHS39" s="296"/>
      <c r="EHT39" s="296"/>
      <c r="EHU39" s="296"/>
      <c r="EHV39" s="296"/>
      <c r="EHW39" s="296"/>
      <c r="EHX39" s="296"/>
      <c r="EHY39" s="296"/>
      <c r="EHZ39" s="296"/>
      <c r="EIA39" s="296"/>
      <c r="EIB39" s="296"/>
      <c r="EIC39" s="296"/>
      <c r="EID39" s="296"/>
      <c r="EIE39" s="296"/>
      <c r="EIF39" s="296"/>
      <c r="EIG39" s="296"/>
      <c r="EIH39" s="296"/>
      <c r="EII39" s="296"/>
      <c r="EIJ39" s="296"/>
      <c r="EIK39" s="296"/>
      <c r="EIL39" s="296"/>
      <c r="EIM39" s="296"/>
      <c r="EIN39" s="296"/>
      <c r="EIO39" s="296"/>
      <c r="EIP39" s="296"/>
      <c r="EIQ39" s="296"/>
      <c r="EIR39" s="296"/>
      <c r="EIS39" s="296"/>
      <c r="EIT39" s="296"/>
      <c r="EIU39" s="296"/>
      <c r="EIV39" s="296"/>
      <c r="EIW39" s="296"/>
      <c r="EIX39" s="296"/>
      <c r="EIY39" s="296"/>
      <c r="EIZ39" s="296"/>
      <c r="EJA39" s="296"/>
      <c r="EJB39" s="296"/>
      <c r="EJC39" s="296"/>
      <c r="EJD39" s="296"/>
      <c r="EJE39" s="296"/>
      <c r="EJF39" s="296"/>
      <c r="EJG39" s="296"/>
      <c r="EJH39" s="296"/>
      <c r="EJI39" s="296"/>
      <c r="EJJ39" s="296"/>
      <c r="EJK39" s="296"/>
      <c r="EJL39" s="296"/>
      <c r="EJM39" s="296"/>
      <c r="EJN39" s="296"/>
      <c r="EJO39" s="296"/>
      <c r="EJP39" s="296"/>
      <c r="EJQ39" s="296"/>
      <c r="EJR39" s="296"/>
      <c r="EJS39" s="296"/>
      <c r="EJT39" s="296"/>
      <c r="EJU39" s="296"/>
      <c r="EJV39" s="296"/>
      <c r="EJW39" s="296"/>
      <c r="EJX39" s="296"/>
      <c r="EJY39" s="296"/>
      <c r="EJZ39" s="296"/>
      <c r="EKA39" s="296"/>
      <c r="EKB39" s="296"/>
      <c r="EKC39" s="296"/>
      <c r="EKD39" s="296"/>
      <c r="EKE39" s="296"/>
      <c r="EKF39" s="296"/>
      <c r="EKG39" s="296"/>
      <c r="EKH39" s="296"/>
      <c r="EKI39" s="296"/>
      <c r="EKJ39" s="296"/>
      <c r="EKK39" s="296"/>
      <c r="EKL39" s="296"/>
      <c r="EKM39" s="296"/>
      <c r="EKN39" s="296"/>
      <c r="EKO39" s="296"/>
      <c r="EKP39" s="296"/>
      <c r="EKQ39" s="296"/>
      <c r="EKR39" s="296"/>
      <c r="EKS39" s="296"/>
      <c r="EKT39" s="296"/>
      <c r="EKU39" s="296"/>
      <c r="EKV39" s="296"/>
      <c r="EKW39" s="296"/>
      <c r="EKX39" s="296"/>
      <c r="EKY39" s="296"/>
      <c r="EKZ39" s="296"/>
      <c r="ELA39" s="296"/>
      <c r="ELB39" s="296"/>
      <c r="ELC39" s="296"/>
      <c r="ELD39" s="296"/>
      <c r="ELE39" s="296"/>
      <c r="ELF39" s="296"/>
      <c r="ELG39" s="296"/>
      <c r="ELH39" s="296"/>
      <c r="ELI39" s="296"/>
      <c r="ELJ39" s="296"/>
      <c r="ELK39" s="296"/>
      <c r="ELL39" s="296"/>
      <c r="ELM39" s="296"/>
      <c r="ELN39" s="296"/>
      <c r="ELO39" s="296"/>
      <c r="ELP39" s="296"/>
      <c r="ELQ39" s="296"/>
      <c r="ELR39" s="296"/>
      <c r="ELS39" s="296"/>
      <c r="ELT39" s="296"/>
      <c r="ELU39" s="296"/>
      <c r="ELV39" s="296"/>
      <c r="ELW39" s="296"/>
      <c r="ELX39" s="296"/>
      <c r="ELY39" s="296"/>
      <c r="ELZ39" s="296"/>
      <c r="EMA39" s="296"/>
      <c r="EMB39" s="296"/>
      <c r="EMC39" s="296"/>
      <c r="EMD39" s="296"/>
      <c r="EME39" s="296"/>
      <c r="EMF39" s="296"/>
      <c r="EMG39" s="296"/>
      <c r="EMH39" s="296"/>
      <c r="EMI39" s="296"/>
      <c r="EMJ39" s="296"/>
      <c r="EMK39" s="296"/>
      <c r="EML39" s="296"/>
      <c r="EMM39" s="296"/>
      <c r="EMN39" s="296"/>
      <c r="EMO39" s="296"/>
      <c r="EMP39" s="296"/>
      <c r="EMQ39" s="296"/>
      <c r="EMR39" s="296"/>
      <c r="EMS39" s="296"/>
      <c r="EMT39" s="296"/>
      <c r="EMU39" s="296"/>
      <c r="EMV39" s="296"/>
      <c r="EMW39" s="296"/>
      <c r="EMX39" s="296"/>
      <c r="EMY39" s="296"/>
      <c r="EMZ39" s="296"/>
      <c r="ENA39" s="296"/>
      <c r="ENB39" s="296"/>
      <c r="ENC39" s="296"/>
      <c r="END39" s="296"/>
      <c r="ENE39" s="296"/>
      <c r="ENF39" s="296"/>
      <c r="ENG39" s="296"/>
      <c r="ENH39" s="296"/>
      <c r="ENI39" s="296"/>
      <c r="ENJ39" s="296"/>
      <c r="ENK39" s="296"/>
      <c r="ENL39" s="296"/>
      <c r="ENM39" s="296"/>
      <c r="ENN39" s="296"/>
      <c r="ENO39" s="296"/>
      <c r="ENP39" s="296"/>
      <c r="ENQ39" s="296"/>
      <c r="ENR39" s="296"/>
      <c r="ENS39" s="296"/>
      <c r="ENT39" s="296"/>
      <c r="ENU39" s="296"/>
      <c r="ENV39" s="296"/>
      <c r="ENW39" s="296"/>
      <c r="ENX39" s="296"/>
      <c r="ENY39" s="296"/>
      <c r="ENZ39" s="296"/>
      <c r="EOA39" s="296"/>
      <c r="EOB39" s="296"/>
      <c r="EOC39" s="296"/>
      <c r="EOD39" s="296"/>
      <c r="EOE39" s="296"/>
      <c r="EOF39" s="296"/>
      <c r="EOG39" s="296"/>
      <c r="EOH39" s="296"/>
      <c r="EOI39" s="296"/>
      <c r="EOJ39" s="296"/>
      <c r="EOK39" s="296"/>
      <c r="EOL39" s="296"/>
      <c r="EOM39" s="296"/>
      <c r="EON39" s="296"/>
      <c r="EOO39" s="296"/>
      <c r="EOP39" s="296"/>
      <c r="EOQ39" s="296"/>
      <c r="EOR39" s="296"/>
      <c r="EOS39" s="296"/>
      <c r="EOT39" s="296"/>
      <c r="EOU39" s="296"/>
      <c r="EOV39" s="296"/>
      <c r="EOW39" s="296"/>
      <c r="EOX39" s="296"/>
      <c r="EOY39" s="296"/>
      <c r="EOZ39" s="296"/>
      <c r="EPA39" s="296"/>
      <c r="EPB39" s="296"/>
      <c r="EPC39" s="296"/>
      <c r="EPD39" s="296"/>
      <c r="EPE39" s="296"/>
      <c r="EPF39" s="296"/>
      <c r="EPG39" s="296"/>
      <c r="EPH39" s="296"/>
      <c r="EPI39" s="296"/>
      <c r="EPJ39" s="296"/>
      <c r="EPK39" s="296"/>
      <c r="EPL39" s="296"/>
      <c r="EPM39" s="296"/>
      <c r="EPN39" s="296"/>
      <c r="EPO39" s="296"/>
      <c r="EPP39" s="296"/>
      <c r="EPQ39" s="296"/>
      <c r="EPR39" s="296"/>
      <c r="EPS39" s="296"/>
      <c r="EPT39" s="296"/>
      <c r="EPU39" s="296"/>
      <c r="EPV39" s="296"/>
      <c r="EPW39" s="296"/>
      <c r="EPX39" s="296"/>
      <c r="EPY39" s="296"/>
      <c r="EPZ39" s="296"/>
      <c r="EQA39" s="296"/>
      <c r="EQB39" s="296"/>
      <c r="EQC39" s="296"/>
      <c r="EQD39" s="296"/>
      <c r="EQE39" s="296"/>
      <c r="EQF39" s="296"/>
      <c r="EQG39" s="296"/>
      <c r="EQH39" s="296"/>
      <c r="EQI39" s="296"/>
      <c r="EQJ39" s="296"/>
      <c r="EQK39" s="296"/>
      <c r="EQL39" s="296"/>
      <c r="EQM39" s="296"/>
      <c r="EQN39" s="296"/>
      <c r="EQO39" s="296"/>
      <c r="EQP39" s="296"/>
      <c r="EQQ39" s="296"/>
      <c r="EQR39" s="296"/>
      <c r="EQS39" s="296"/>
      <c r="EQT39" s="296"/>
      <c r="EQU39" s="296"/>
      <c r="EQV39" s="296"/>
      <c r="EQW39" s="296"/>
      <c r="EQX39" s="296"/>
      <c r="EQY39" s="296"/>
      <c r="EQZ39" s="296"/>
      <c r="ERA39" s="296"/>
      <c r="ERB39" s="296"/>
      <c r="ERC39" s="296"/>
      <c r="ERD39" s="296"/>
      <c r="ERE39" s="296"/>
      <c r="ERF39" s="296"/>
      <c r="ERG39" s="296"/>
      <c r="ERH39" s="296"/>
      <c r="ERI39" s="296"/>
      <c r="ERJ39" s="296"/>
      <c r="ERK39" s="296"/>
      <c r="ERL39" s="296"/>
      <c r="ERM39" s="296"/>
      <c r="ERN39" s="296"/>
      <c r="ERO39" s="296"/>
      <c r="ERP39" s="296"/>
      <c r="ERQ39" s="296"/>
      <c r="ERR39" s="296"/>
      <c r="ERS39" s="296"/>
      <c r="ERT39" s="296"/>
      <c r="ERU39" s="296"/>
      <c r="ERV39" s="296"/>
      <c r="ERW39" s="296"/>
      <c r="ERX39" s="296"/>
      <c r="ERY39" s="296"/>
      <c r="ERZ39" s="296"/>
      <c r="ESA39" s="296"/>
      <c r="ESB39" s="296"/>
      <c r="ESC39" s="296"/>
      <c r="ESD39" s="296"/>
      <c r="ESE39" s="296"/>
      <c r="ESF39" s="296"/>
      <c r="ESG39" s="296"/>
      <c r="ESH39" s="296"/>
      <c r="ESI39" s="296"/>
      <c r="ESJ39" s="296"/>
      <c r="ESK39" s="296"/>
      <c r="ESL39" s="296"/>
      <c r="ESM39" s="296"/>
      <c r="ESN39" s="296"/>
      <c r="ESO39" s="296"/>
      <c r="ESP39" s="296"/>
      <c r="ESQ39" s="296"/>
      <c r="ESR39" s="296"/>
      <c r="ESS39" s="296"/>
      <c r="EST39" s="296"/>
      <c r="ESU39" s="296"/>
      <c r="ESV39" s="296"/>
      <c r="ESW39" s="296"/>
      <c r="ESX39" s="296"/>
      <c r="ESY39" s="296"/>
      <c r="ESZ39" s="296"/>
      <c r="ETA39" s="296"/>
      <c r="ETB39" s="296"/>
      <c r="ETC39" s="296"/>
      <c r="ETD39" s="296"/>
      <c r="ETE39" s="296"/>
      <c r="ETF39" s="296"/>
      <c r="ETG39" s="296"/>
      <c r="ETH39" s="296"/>
      <c r="ETI39" s="296"/>
      <c r="ETJ39" s="296"/>
      <c r="ETK39" s="296"/>
      <c r="ETL39" s="296"/>
      <c r="ETM39" s="296"/>
      <c r="ETN39" s="296"/>
      <c r="ETO39" s="296"/>
      <c r="ETP39" s="296"/>
      <c r="ETQ39" s="296"/>
      <c r="ETR39" s="296"/>
      <c r="ETS39" s="296"/>
      <c r="ETT39" s="296"/>
      <c r="ETU39" s="296"/>
      <c r="ETV39" s="296"/>
      <c r="ETW39" s="296"/>
      <c r="ETX39" s="296"/>
      <c r="ETY39" s="296"/>
      <c r="ETZ39" s="296"/>
      <c r="EUA39" s="296"/>
      <c r="EUB39" s="296"/>
      <c r="EUC39" s="296"/>
      <c r="EUD39" s="296"/>
      <c r="EUE39" s="296"/>
      <c r="EUF39" s="296"/>
      <c r="EUG39" s="296"/>
      <c r="EUH39" s="296"/>
      <c r="EUI39" s="296"/>
      <c r="EUJ39" s="296"/>
      <c r="EUK39" s="296"/>
      <c r="EUL39" s="296"/>
      <c r="EUM39" s="296"/>
      <c r="EUN39" s="296"/>
      <c r="EUO39" s="296"/>
      <c r="EUP39" s="296"/>
      <c r="EUQ39" s="296"/>
      <c r="EUR39" s="296"/>
      <c r="EUS39" s="296"/>
      <c r="EUT39" s="296"/>
      <c r="EUU39" s="296"/>
      <c r="EUV39" s="296"/>
      <c r="EUW39" s="296"/>
      <c r="EUX39" s="296"/>
      <c r="EUY39" s="296"/>
      <c r="EUZ39" s="296"/>
      <c r="EVA39" s="296"/>
      <c r="EVB39" s="296"/>
      <c r="EVC39" s="296"/>
      <c r="EVD39" s="296"/>
      <c r="EVE39" s="296"/>
      <c r="EVF39" s="296"/>
      <c r="EVG39" s="296"/>
      <c r="EVH39" s="296"/>
      <c r="EVI39" s="296"/>
      <c r="EVJ39" s="296"/>
      <c r="EVK39" s="296"/>
      <c r="EVL39" s="296"/>
      <c r="EVM39" s="296"/>
      <c r="EVN39" s="296"/>
      <c r="EVO39" s="296"/>
      <c r="EVP39" s="296"/>
      <c r="EVQ39" s="296"/>
      <c r="EVR39" s="296"/>
      <c r="EVS39" s="296"/>
      <c r="EVT39" s="296"/>
      <c r="EVU39" s="296"/>
      <c r="EVV39" s="296"/>
      <c r="EVW39" s="296"/>
      <c r="EVX39" s="296"/>
      <c r="EVY39" s="296"/>
      <c r="EVZ39" s="296"/>
      <c r="EWA39" s="296"/>
      <c r="EWB39" s="296"/>
      <c r="EWC39" s="296"/>
      <c r="EWD39" s="296"/>
      <c r="EWE39" s="296"/>
      <c r="EWF39" s="296"/>
      <c r="EWG39" s="296"/>
      <c r="EWH39" s="296"/>
      <c r="EWI39" s="296"/>
      <c r="EWJ39" s="296"/>
      <c r="EWK39" s="296"/>
      <c r="EWL39" s="296"/>
      <c r="EWM39" s="296"/>
      <c r="EWN39" s="296"/>
      <c r="EWO39" s="296"/>
      <c r="EWP39" s="296"/>
      <c r="EWQ39" s="296"/>
      <c r="EWR39" s="296"/>
      <c r="EWS39" s="296"/>
      <c r="EWT39" s="296"/>
      <c r="EWU39" s="296"/>
      <c r="EWV39" s="296"/>
      <c r="EWW39" s="296"/>
      <c r="EWX39" s="296"/>
      <c r="EWY39" s="296"/>
      <c r="EWZ39" s="296"/>
      <c r="EXA39" s="296"/>
      <c r="EXB39" s="296"/>
      <c r="EXC39" s="296"/>
      <c r="EXD39" s="296"/>
      <c r="EXE39" s="296"/>
      <c r="EXF39" s="296"/>
      <c r="EXG39" s="296"/>
      <c r="EXH39" s="296"/>
      <c r="EXI39" s="296"/>
      <c r="EXJ39" s="296"/>
      <c r="EXK39" s="296"/>
      <c r="EXL39" s="296"/>
      <c r="EXM39" s="296"/>
      <c r="EXN39" s="296"/>
      <c r="EXO39" s="296"/>
      <c r="EXP39" s="296"/>
      <c r="EXQ39" s="296"/>
      <c r="EXR39" s="296"/>
      <c r="EXS39" s="296"/>
      <c r="EXT39" s="296"/>
      <c r="EXU39" s="296"/>
      <c r="EXV39" s="296"/>
      <c r="EXW39" s="296"/>
      <c r="EXX39" s="296"/>
      <c r="EXY39" s="296"/>
      <c r="EXZ39" s="296"/>
      <c r="EYA39" s="296"/>
      <c r="EYB39" s="296"/>
      <c r="EYC39" s="296"/>
      <c r="EYD39" s="296"/>
      <c r="EYE39" s="296"/>
      <c r="EYF39" s="296"/>
      <c r="EYG39" s="296"/>
      <c r="EYH39" s="296"/>
      <c r="EYI39" s="296"/>
      <c r="EYJ39" s="296"/>
      <c r="EYK39" s="296"/>
      <c r="EYL39" s="296"/>
      <c r="EYM39" s="296"/>
      <c r="EYN39" s="296"/>
      <c r="EYO39" s="296"/>
      <c r="EYP39" s="296"/>
      <c r="EYQ39" s="296"/>
      <c r="EYR39" s="296"/>
      <c r="EYS39" s="296"/>
      <c r="EYT39" s="296"/>
      <c r="EYU39" s="296"/>
      <c r="EYV39" s="296"/>
      <c r="EYW39" s="296"/>
      <c r="EYX39" s="296"/>
      <c r="EYY39" s="296"/>
      <c r="EYZ39" s="296"/>
      <c r="EZA39" s="296"/>
      <c r="EZB39" s="296"/>
      <c r="EZC39" s="296"/>
      <c r="EZD39" s="296"/>
      <c r="EZE39" s="296"/>
      <c r="EZF39" s="296"/>
      <c r="EZG39" s="296"/>
      <c r="EZH39" s="296"/>
      <c r="EZI39" s="296"/>
      <c r="EZJ39" s="296"/>
      <c r="EZK39" s="296"/>
      <c r="EZL39" s="296"/>
      <c r="EZM39" s="296"/>
      <c r="EZN39" s="296"/>
      <c r="EZO39" s="296"/>
      <c r="EZP39" s="296"/>
      <c r="EZQ39" s="296"/>
      <c r="EZR39" s="296"/>
      <c r="EZS39" s="296"/>
      <c r="EZT39" s="296"/>
      <c r="EZU39" s="296"/>
      <c r="EZV39" s="296"/>
      <c r="EZW39" s="296"/>
      <c r="EZX39" s="296"/>
      <c r="EZY39" s="296"/>
      <c r="EZZ39" s="296"/>
      <c r="FAA39" s="296"/>
      <c r="FAB39" s="296"/>
      <c r="FAC39" s="296"/>
      <c r="FAD39" s="296"/>
      <c r="FAE39" s="296"/>
      <c r="FAF39" s="296"/>
      <c r="FAG39" s="296"/>
      <c r="FAH39" s="296"/>
      <c r="FAI39" s="296"/>
      <c r="FAJ39" s="296"/>
      <c r="FAK39" s="296"/>
      <c r="FAL39" s="296"/>
      <c r="FAM39" s="296"/>
      <c r="FAN39" s="296"/>
      <c r="FAO39" s="296"/>
      <c r="FAP39" s="296"/>
      <c r="FAQ39" s="296"/>
      <c r="FAR39" s="296"/>
      <c r="FAS39" s="296"/>
      <c r="FAT39" s="296"/>
      <c r="FAU39" s="296"/>
      <c r="FAV39" s="296"/>
      <c r="FAW39" s="296"/>
      <c r="FAX39" s="296"/>
      <c r="FAY39" s="296"/>
      <c r="FAZ39" s="296"/>
      <c r="FBA39" s="296"/>
      <c r="FBB39" s="296"/>
      <c r="FBC39" s="296"/>
      <c r="FBD39" s="296"/>
      <c r="FBE39" s="296"/>
      <c r="FBF39" s="296"/>
      <c r="FBG39" s="296"/>
      <c r="FBH39" s="296"/>
      <c r="FBI39" s="296"/>
      <c r="FBJ39" s="296"/>
      <c r="FBK39" s="296"/>
      <c r="FBL39" s="296"/>
      <c r="FBM39" s="296"/>
      <c r="FBN39" s="296"/>
      <c r="FBO39" s="296"/>
      <c r="FBP39" s="296"/>
      <c r="FBQ39" s="296"/>
      <c r="FBR39" s="296"/>
      <c r="FBS39" s="296"/>
      <c r="FBT39" s="296"/>
      <c r="FBU39" s="296"/>
      <c r="FBV39" s="296"/>
      <c r="FBW39" s="296"/>
      <c r="FBX39" s="296"/>
      <c r="FBY39" s="296"/>
      <c r="FBZ39" s="296"/>
      <c r="FCA39" s="296"/>
      <c r="FCB39" s="296"/>
      <c r="FCC39" s="296"/>
      <c r="FCD39" s="296"/>
      <c r="FCE39" s="296"/>
      <c r="FCF39" s="296"/>
      <c r="FCG39" s="296"/>
      <c r="FCH39" s="296"/>
      <c r="FCI39" s="296"/>
      <c r="FCJ39" s="296"/>
      <c r="FCK39" s="296"/>
      <c r="FCL39" s="296"/>
      <c r="FCM39" s="296"/>
      <c r="FCN39" s="296"/>
      <c r="FCO39" s="296"/>
      <c r="FCP39" s="296"/>
      <c r="FCQ39" s="296"/>
      <c r="FCR39" s="296"/>
      <c r="FCS39" s="296"/>
      <c r="FCT39" s="296"/>
      <c r="FCU39" s="296"/>
      <c r="FCV39" s="296"/>
      <c r="FCW39" s="296"/>
      <c r="FCX39" s="296"/>
      <c r="FCY39" s="296"/>
      <c r="FCZ39" s="296"/>
      <c r="FDA39" s="296"/>
      <c r="FDB39" s="296"/>
      <c r="FDC39" s="296"/>
      <c r="FDD39" s="296"/>
      <c r="FDE39" s="296"/>
      <c r="FDF39" s="296"/>
      <c r="FDG39" s="296"/>
      <c r="FDH39" s="296"/>
      <c r="FDI39" s="296"/>
      <c r="FDJ39" s="296"/>
      <c r="FDK39" s="296"/>
      <c r="FDL39" s="296"/>
      <c r="FDM39" s="296"/>
      <c r="FDN39" s="296"/>
      <c r="FDO39" s="296"/>
      <c r="FDP39" s="296"/>
      <c r="FDQ39" s="296"/>
      <c r="FDR39" s="296"/>
      <c r="FDS39" s="296"/>
      <c r="FDT39" s="296"/>
      <c r="FDU39" s="296"/>
      <c r="FDV39" s="296"/>
      <c r="FDW39" s="296"/>
      <c r="FDX39" s="296"/>
      <c r="FDY39" s="296"/>
      <c r="FDZ39" s="296"/>
      <c r="FEA39" s="296"/>
      <c r="FEB39" s="296"/>
      <c r="FEC39" s="296"/>
      <c r="FED39" s="296"/>
      <c r="FEE39" s="296"/>
      <c r="FEF39" s="296"/>
      <c r="FEG39" s="296"/>
      <c r="FEH39" s="296"/>
      <c r="FEI39" s="296"/>
      <c r="FEJ39" s="296"/>
      <c r="FEK39" s="296"/>
      <c r="FEL39" s="296"/>
      <c r="FEM39" s="296"/>
      <c r="FEN39" s="296"/>
      <c r="FEO39" s="296"/>
      <c r="FEP39" s="296"/>
      <c r="FEQ39" s="296"/>
      <c r="FER39" s="296"/>
      <c r="FES39" s="296"/>
      <c r="FET39" s="296"/>
      <c r="FEU39" s="296"/>
      <c r="FEV39" s="296"/>
      <c r="FEW39" s="296"/>
      <c r="FEX39" s="296"/>
      <c r="FEY39" s="296"/>
      <c r="FEZ39" s="296"/>
      <c r="FFA39" s="296"/>
      <c r="FFB39" s="296"/>
      <c r="FFC39" s="296"/>
      <c r="FFD39" s="296"/>
      <c r="FFE39" s="296"/>
      <c r="FFF39" s="296"/>
      <c r="FFG39" s="296"/>
      <c r="FFH39" s="296"/>
      <c r="FFI39" s="296"/>
      <c r="FFJ39" s="296"/>
      <c r="FFK39" s="296"/>
      <c r="FFL39" s="296"/>
      <c r="FFM39" s="296"/>
      <c r="FFN39" s="296"/>
      <c r="FFO39" s="296"/>
      <c r="FFP39" s="296"/>
      <c r="FFQ39" s="296"/>
      <c r="FFR39" s="296"/>
      <c r="FFS39" s="296"/>
      <c r="FFT39" s="296"/>
      <c r="FFU39" s="296"/>
      <c r="FFV39" s="296"/>
      <c r="FFW39" s="296"/>
      <c r="FFX39" s="296"/>
      <c r="FFY39" s="296"/>
      <c r="FFZ39" s="296"/>
      <c r="FGA39" s="296"/>
      <c r="FGB39" s="296"/>
      <c r="FGC39" s="296"/>
      <c r="FGD39" s="296"/>
      <c r="FGE39" s="296"/>
      <c r="FGF39" s="296"/>
      <c r="FGG39" s="296"/>
      <c r="FGH39" s="296"/>
      <c r="FGI39" s="296"/>
      <c r="FGJ39" s="296"/>
      <c r="FGK39" s="296"/>
      <c r="FGL39" s="296"/>
      <c r="FGM39" s="296"/>
      <c r="FGN39" s="296"/>
      <c r="FGO39" s="296"/>
      <c r="FGP39" s="296"/>
      <c r="FGQ39" s="296"/>
      <c r="FGR39" s="296"/>
      <c r="FGS39" s="296"/>
      <c r="FGT39" s="296"/>
      <c r="FGU39" s="296"/>
      <c r="FGV39" s="296"/>
      <c r="FGW39" s="296"/>
      <c r="FGX39" s="296"/>
      <c r="FGY39" s="296"/>
      <c r="FGZ39" s="296"/>
      <c r="FHA39" s="296"/>
      <c r="FHB39" s="296"/>
      <c r="FHC39" s="296"/>
      <c r="FHD39" s="296"/>
      <c r="FHE39" s="296"/>
      <c r="FHF39" s="296"/>
      <c r="FHG39" s="296"/>
      <c r="FHH39" s="296"/>
      <c r="FHI39" s="296"/>
      <c r="FHJ39" s="296"/>
      <c r="FHK39" s="296"/>
      <c r="FHL39" s="296"/>
      <c r="FHM39" s="296"/>
      <c r="FHN39" s="296"/>
      <c r="FHO39" s="296"/>
      <c r="FHP39" s="296"/>
      <c r="FHQ39" s="296"/>
      <c r="FHR39" s="296"/>
      <c r="FHS39" s="296"/>
      <c r="FHT39" s="296"/>
      <c r="FHU39" s="296"/>
      <c r="FHV39" s="296"/>
      <c r="FHW39" s="296"/>
      <c r="FHX39" s="296"/>
      <c r="FHY39" s="296"/>
      <c r="FHZ39" s="296"/>
      <c r="FIA39" s="296"/>
      <c r="FIB39" s="296"/>
      <c r="FIC39" s="296"/>
      <c r="FID39" s="296"/>
      <c r="FIE39" s="296"/>
      <c r="FIF39" s="296"/>
      <c r="FIG39" s="296"/>
      <c r="FIH39" s="296"/>
      <c r="FII39" s="296"/>
      <c r="FIJ39" s="296"/>
      <c r="FIK39" s="296"/>
      <c r="FIL39" s="296"/>
      <c r="FIM39" s="296"/>
      <c r="FIN39" s="296"/>
      <c r="FIO39" s="296"/>
      <c r="FIP39" s="296"/>
      <c r="FIQ39" s="296"/>
      <c r="FIR39" s="296"/>
      <c r="FIS39" s="296"/>
      <c r="FIT39" s="296"/>
      <c r="FIU39" s="296"/>
      <c r="FIV39" s="296"/>
      <c r="FIW39" s="296"/>
      <c r="FIX39" s="296"/>
      <c r="FIY39" s="296"/>
      <c r="FIZ39" s="296"/>
      <c r="FJA39" s="296"/>
      <c r="FJB39" s="296"/>
      <c r="FJC39" s="296"/>
      <c r="FJD39" s="296"/>
      <c r="FJE39" s="296"/>
      <c r="FJF39" s="296"/>
      <c r="FJG39" s="296"/>
      <c r="FJH39" s="296"/>
      <c r="FJI39" s="296"/>
      <c r="FJJ39" s="296"/>
      <c r="FJK39" s="296"/>
      <c r="FJL39" s="296"/>
      <c r="FJM39" s="296"/>
      <c r="FJN39" s="296"/>
      <c r="FJO39" s="296"/>
      <c r="FJP39" s="296"/>
      <c r="FJQ39" s="296"/>
      <c r="FJR39" s="296"/>
      <c r="FJS39" s="296"/>
      <c r="FJT39" s="296"/>
      <c r="FJU39" s="296"/>
      <c r="FJV39" s="296"/>
      <c r="FJW39" s="296"/>
      <c r="FJX39" s="296"/>
      <c r="FJY39" s="296"/>
      <c r="FJZ39" s="296"/>
      <c r="FKA39" s="296"/>
      <c r="FKB39" s="296"/>
      <c r="FKC39" s="296"/>
      <c r="FKD39" s="296"/>
      <c r="FKE39" s="296"/>
      <c r="FKF39" s="296"/>
      <c r="FKG39" s="296"/>
      <c r="FKH39" s="296"/>
      <c r="FKI39" s="296"/>
      <c r="FKJ39" s="296"/>
      <c r="FKK39" s="296"/>
      <c r="FKL39" s="296"/>
      <c r="FKM39" s="296"/>
      <c r="FKN39" s="296"/>
      <c r="FKO39" s="296"/>
      <c r="FKP39" s="296"/>
      <c r="FKQ39" s="296"/>
      <c r="FKR39" s="296"/>
      <c r="FKS39" s="296"/>
      <c r="FKT39" s="296"/>
      <c r="FKU39" s="296"/>
      <c r="FKV39" s="296"/>
      <c r="FKW39" s="296"/>
      <c r="FKX39" s="296"/>
      <c r="FKY39" s="296"/>
      <c r="FKZ39" s="296"/>
      <c r="FLA39" s="296"/>
      <c r="FLB39" s="296"/>
      <c r="FLC39" s="296"/>
      <c r="FLD39" s="296"/>
      <c r="FLE39" s="296"/>
      <c r="FLF39" s="296"/>
      <c r="FLG39" s="296"/>
      <c r="FLH39" s="296"/>
      <c r="FLI39" s="296"/>
      <c r="FLJ39" s="296"/>
      <c r="FLK39" s="296"/>
      <c r="FLL39" s="296"/>
      <c r="FLM39" s="296"/>
      <c r="FLN39" s="296"/>
      <c r="FLO39" s="296"/>
      <c r="FLP39" s="296"/>
      <c r="FLQ39" s="296"/>
      <c r="FLR39" s="296"/>
      <c r="FLS39" s="296"/>
      <c r="FLT39" s="296"/>
      <c r="FLU39" s="296"/>
      <c r="FLV39" s="296"/>
      <c r="FLW39" s="296"/>
      <c r="FLX39" s="296"/>
      <c r="FLY39" s="296"/>
      <c r="FLZ39" s="296"/>
      <c r="FMA39" s="296"/>
      <c r="FMB39" s="296"/>
      <c r="FMC39" s="296"/>
      <c r="FMD39" s="296"/>
      <c r="FME39" s="296"/>
      <c r="FMF39" s="296"/>
      <c r="FMG39" s="296"/>
      <c r="FMH39" s="296"/>
      <c r="FMI39" s="296"/>
      <c r="FMJ39" s="296"/>
      <c r="FMK39" s="296"/>
      <c r="FML39" s="296"/>
      <c r="FMM39" s="296"/>
      <c r="FMN39" s="296"/>
      <c r="FMO39" s="296"/>
      <c r="FMP39" s="296"/>
      <c r="FMQ39" s="296"/>
      <c r="FMR39" s="296"/>
      <c r="FMS39" s="296"/>
      <c r="FMT39" s="296"/>
      <c r="FMU39" s="296"/>
      <c r="FMV39" s="296"/>
      <c r="FMW39" s="296"/>
      <c r="FMX39" s="296"/>
      <c r="FMY39" s="296"/>
      <c r="FMZ39" s="296"/>
      <c r="FNA39" s="296"/>
      <c r="FNB39" s="296"/>
      <c r="FNC39" s="296"/>
      <c r="FND39" s="296"/>
      <c r="FNE39" s="296"/>
      <c r="FNF39" s="296"/>
      <c r="FNG39" s="296"/>
      <c r="FNH39" s="296"/>
      <c r="FNI39" s="296"/>
      <c r="FNJ39" s="296"/>
      <c r="FNK39" s="296"/>
      <c r="FNL39" s="296"/>
      <c r="FNM39" s="296"/>
      <c r="FNN39" s="296"/>
      <c r="FNO39" s="296"/>
      <c r="FNP39" s="296"/>
      <c r="FNQ39" s="296"/>
      <c r="FNR39" s="296"/>
      <c r="FNS39" s="296"/>
      <c r="FNT39" s="296"/>
      <c r="FNU39" s="296"/>
      <c r="FNV39" s="296"/>
      <c r="FNW39" s="296"/>
      <c r="FNX39" s="296"/>
      <c r="FNY39" s="296"/>
      <c r="FNZ39" s="296"/>
      <c r="FOA39" s="296"/>
      <c r="FOB39" s="296"/>
      <c r="FOC39" s="296"/>
      <c r="FOD39" s="296"/>
      <c r="FOE39" s="296"/>
      <c r="FOF39" s="296"/>
      <c r="FOG39" s="296"/>
      <c r="FOH39" s="296"/>
      <c r="FOI39" s="296"/>
      <c r="FOJ39" s="296"/>
      <c r="FOK39" s="296"/>
      <c r="FOL39" s="296"/>
      <c r="FOM39" s="296"/>
      <c r="FON39" s="296"/>
      <c r="FOO39" s="296"/>
      <c r="FOP39" s="296"/>
      <c r="FOQ39" s="296"/>
      <c r="FOR39" s="296"/>
      <c r="FOS39" s="296"/>
      <c r="FOT39" s="296"/>
      <c r="FOU39" s="296"/>
      <c r="FOV39" s="296"/>
      <c r="FOW39" s="296"/>
      <c r="FOX39" s="296"/>
      <c r="FOY39" s="296"/>
      <c r="FOZ39" s="296"/>
      <c r="FPA39" s="296"/>
      <c r="FPB39" s="296"/>
      <c r="FPC39" s="296"/>
      <c r="FPD39" s="296"/>
      <c r="FPE39" s="296"/>
      <c r="FPF39" s="296"/>
      <c r="FPG39" s="296"/>
      <c r="FPH39" s="296"/>
      <c r="FPI39" s="296"/>
      <c r="FPJ39" s="296"/>
      <c r="FPK39" s="296"/>
      <c r="FPL39" s="296"/>
      <c r="FPM39" s="296"/>
      <c r="FPN39" s="296"/>
      <c r="FPO39" s="296"/>
      <c r="FPP39" s="296"/>
      <c r="FPQ39" s="296"/>
      <c r="FPR39" s="296"/>
      <c r="FPS39" s="296"/>
      <c r="FPT39" s="296"/>
      <c r="FPU39" s="296"/>
      <c r="FPV39" s="296"/>
      <c r="FPW39" s="296"/>
      <c r="FPX39" s="296"/>
      <c r="FPY39" s="296"/>
      <c r="FPZ39" s="296"/>
      <c r="FQA39" s="296"/>
      <c r="FQB39" s="296"/>
      <c r="FQC39" s="296"/>
      <c r="FQD39" s="296"/>
      <c r="FQE39" s="296"/>
      <c r="FQF39" s="296"/>
      <c r="FQG39" s="296"/>
      <c r="FQH39" s="296"/>
      <c r="FQI39" s="296"/>
      <c r="FQJ39" s="296"/>
      <c r="FQK39" s="296"/>
      <c r="FQL39" s="296"/>
      <c r="FQM39" s="296"/>
      <c r="FQN39" s="296"/>
      <c r="FQO39" s="296"/>
      <c r="FQP39" s="296"/>
      <c r="FQQ39" s="296"/>
      <c r="FQR39" s="296"/>
      <c r="FQS39" s="296"/>
      <c r="FQT39" s="296"/>
      <c r="FQU39" s="296"/>
      <c r="FQV39" s="296"/>
      <c r="FQW39" s="296"/>
      <c r="FQX39" s="296"/>
      <c r="FQY39" s="296"/>
      <c r="FQZ39" s="296"/>
      <c r="FRA39" s="296"/>
      <c r="FRB39" s="296"/>
      <c r="FRC39" s="296"/>
      <c r="FRD39" s="296"/>
      <c r="FRE39" s="296"/>
      <c r="FRF39" s="296"/>
      <c r="FRG39" s="296"/>
      <c r="FRH39" s="296"/>
      <c r="FRI39" s="296"/>
      <c r="FRJ39" s="296"/>
      <c r="FRK39" s="296"/>
      <c r="FRL39" s="296"/>
      <c r="FRM39" s="296"/>
      <c r="FRN39" s="296"/>
      <c r="FRO39" s="296"/>
      <c r="FRP39" s="296"/>
      <c r="FRQ39" s="296"/>
      <c r="FRR39" s="296"/>
      <c r="FRS39" s="296"/>
      <c r="FRT39" s="296"/>
      <c r="FRU39" s="296"/>
      <c r="FRV39" s="296"/>
      <c r="FRW39" s="296"/>
      <c r="FRX39" s="296"/>
      <c r="FRY39" s="296"/>
      <c r="FRZ39" s="296"/>
      <c r="FSA39" s="296"/>
      <c r="FSB39" s="296"/>
      <c r="FSC39" s="296"/>
      <c r="FSD39" s="296"/>
      <c r="FSE39" s="296"/>
      <c r="FSF39" s="296"/>
      <c r="FSG39" s="296"/>
      <c r="FSH39" s="296"/>
      <c r="FSI39" s="296"/>
      <c r="FSJ39" s="296"/>
      <c r="FSK39" s="296"/>
      <c r="FSL39" s="296"/>
      <c r="FSM39" s="296"/>
      <c r="FSN39" s="296"/>
      <c r="FSO39" s="296"/>
      <c r="FSP39" s="296"/>
      <c r="FSQ39" s="296"/>
      <c r="FSR39" s="296"/>
      <c r="FSS39" s="296"/>
      <c r="FST39" s="296"/>
      <c r="FSU39" s="296"/>
      <c r="FSV39" s="296"/>
      <c r="FSW39" s="296"/>
      <c r="FSX39" s="296"/>
      <c r="FSY39" s="296"/>
      <c r="FSZ39" s="296"/>
      <c r="FTA39" s="296"/>
      <c r="FTB39" s="296"/>
      <c r="FTC39" s="296"/>
      <c r="FTD39" s="296"/>
      <c r="FTE39" s="296"/>
      <c r="FTF39" s="296"/>
      <c r="FTG39" s="296"/>
      <c r="FTH39" s="296"/>
      <c r="FTI39" s="296"/>
      <c r="FTJ39" s="296"/>
      <c r="FTK39" s="296"/>
      <c r="FTL39" s="296"/>
      <c r="FTM39" s="296"/>
      <c r="FTN39" s="296"/>
      <c r="FTO39" s="296"/>
      <c r="FTP39" s="296"/>
      <c r="FTQ39" s="296"/>
      <c r="FTR39" s="296"/>
      <c r="FTS39" s="296"/>
      <c r="FTT39" s="296"/>
      <c r="FTU39" s="296"/>
      <c r="FTV39" s="296"/>
      <c r="FTW39" s="296"/>
      <c r="FTX39" s="296"/>
      <c r="FTY39" s="296"/>
      <c r="FTZ39" s="296"/>
      <c r="FUA39" s="296"/>
      <c r="FUB39" s="296"/>
      <c r="FUC39" s="296"/>
      <c r="FUD39" s="296"/>
      <c r="FUE39" s="296"/>
      <c r="FUF39" s="296"/>
      <c r="FUG39" s="296"/>
      <c r="FUH39" s="296"/>
      <c r="FUI39" s="296"/>
      <c r="FUJ39" s="296"/>
      <c r="FUK39" s="296"/>
      <c r="FUL39" s="296"/>
      <c r="FUM39" s="296"/>
      <c r="FUN39" s="296"/>
      <c r="FUO39" s="296"/>
      <c r="FUP39" s="296"/>
      <c r="FUQ39" s="296"/>
      <c r="FUR39" s="296"/>
      <c r="FUS39" s="296"/>
      <c r="FUT39" s="296"/>
      <c r="FUU39" s="296"/>
      <c r="FUV39" s="296"/>
      <c r="FUW39" s="296"/>
      <c r="FUX39" s="296"/>
      <c r="FUY39" s="296"/>
      <c r="FUZ39" s="296"/>
      <c r="FVA39" s="296"/>
      <c r="FVB39" s="296"/>
      <c r="FVC39" s="296"/>
      <c r="FVD39" s="296"/>
      <c r="FVE39" s="296"/>
      <c r="FVF39" s="296"/>
      <c r="FVG39" s="296"/>
      <c r="FVH39" s="296"/>
      <c r="FVI39" s="296"/>
      <c r="FVJ39" s="296"/>
      <c r="FVK39" s="296"/>
      <c r="FVL39" s="296"/>
      <c r="FVM39" s="296"/>
      <c r="FVN39" s="296"/>
      <c r="FVO39" s="296"/>
      <c r="FVP39" s="296"/>
      <c r="FVQ39" s="296"/>
      <c r="FVR39" s="296"/>
      <c r="FVS39" s="296"/>
      <c r="FVT39" s="296"/>
      <c r="FVU39" s="296"/>
      <c r="FVV39" s="296"/>
      <c r="FVW39" s="296"/>
      <c r="FVX39" s="296"/>
      <c r="FVY39" s="296"/>
      <c r="FVZ39" s="296"/>
      <c r="FWA39" s="296"/>
      <c r="FWB39" s="296"/>
      <c r="FWC39" s="296"/>
      <c r="FWD39" s="296"/>
      <c r="FWE39" s="296"/>
      <c r="FWF39" s="296"/>
      <c r="FWG39" s="296"/>
      <c r="FWH39" s="296"/>
      <c r="FWI39" s="296"/>
      <c r="FWJ39" s="296"/>
      <c r="FWK39" s="296"/>
      <c r="FWL39" s="296"/>
      <c r="FWM39" s="296"/>
      <c r="FWN39" s="296"/>
      <c r="FWO39" s="296"/>
      <c r="FWP39" s="296"/>
      <c r="FWQ39" s="296"/>
      <c r="FWR39" s="296"/>
      <c r="FWS39" s="296"/>
      <c r="FWT39" s="296"/>
      <c r="FWU39" s="296"/>
      <c r="FWV39" s="296"/>
      <c r="FWW39" s="296"/>
      <c r="FWX39" s="296"/>
      <c r="FWY39" s="296"/>
      <c r="FWZ39" s="296"/>
      <c r="FXA39" s="296"/>
      <c r="FXB39" s="296"/>
      <c r="FXC39" s="296"/>
      <c r="FXD39" s="296"/>
      <c r="FXE39" s="296"/>
      <c r="FXF39" s="296"/>
      <c r="FXG39" s="296"/>
      <c r="FXH39" s="296"/>
      <c r="FXI39" s="296"/>
      <c r="FXJ39" s="296"/>
      <c r="FXK39" s="296"/>
      <c r="FXL39" s="296"/>
      <c r="FXM39" s="296"/>
      <c r="FXN39" s="296"/>
      <c r="FXO39" s="296"/>
      <c r="FXP39" s="296"/>
      <c r="FXQ39" s="296"/>
      <c r="FXR39" s="296"/>
      <c r="FXS39" s="296"/>
      <c r="FXT39" s="296"/>
      <c r="FXU39" s="296"/>
      <c r="FXV39" s="296"/>
      <c r="FXW39" s="296"/>
      <c r="FXX39" s="296"/>
      <c r="FXY39" s="296"/>
      <c r="FXZ39" s="296"/>
      <c r="FYA39" s="296"/>
      <c r="FYB39" s="296"/>
      <c r="FYC39" s="296"/>
      <c r="FYD39" s="296"/>
      <c r="FYE39" s="296"/>
      <c r="FYF39" s="296"/>
      <c r="FYG39" s="296"/>
      <c r="FYH39" s="296"/>
      <c r="FYI39" s="296"/>
      <c r="FYJ39" s="296"/>
      <c r="FYK39" s="296"/>
      <c r="FYL39" s="296"/>
      <c r="FYM39" s="296"/>
      <c r="FYN39" s="296"/>
      <c r="FYO39" s="296"/>
      <c r="FYP39" s="296"/>
      <c r="FYQ39" s="296"/>
      <c r="FYR39" s="296"/>
      <c r="FYS39" s="296"/>
      <c r="FYT39" s="296"/>
      <c r="FYU39" s="296"/>
      <c r="FYV39" s="296"/>
      <c r="FYW39" s="296"/>
      <c r="FYX39" s="296"/>
      <c r="FYY39" s="296"/>
      <c r="FYZ39" s="296"/>
      <c r="FZA39" s="296"/>
      <c r="FZB39" s="296"/>
      <c r="FZC39" s="296"/>
      <c r="FZD39" s="296"/>
      <c r="FZE39" s="296"/>
      <c r="FZF39" s="296"/>
      <c r="FZG39" s="296"/>
      <c r="FZH39" s="296"/>
      <c r="FZI39" s="296"/>
      <c r="FZJ39" s="296"/>
      <c r="FZK39" s="296"/>
      <c r="FZL39" s="296"/>
      <c r="FZM39" s="296"/>
      <c r="FZN39" s="296"/>
      <c r="FZO39" s="296"/>
      <c r="FZP39" s="296"/>
      <c r="FZQ39" s="296"/>
      <c r="FZR39" s="296"/>
      <c r="FZS39" s="296"/>
      <c r="FZT39" s="296"/>
      <c r="FZU39" s="296"/>
      <c r="FZV39" s="296"/>
      <c r="FZW39" s="296"/>
      <c r="FZX39" s="296"/>
      <c r="FZY39" s="296"/>
      <c r="FZZ39" s="296"/>
      <c r="GAA39" s="296"/>
      <c r="GAB39" s="296"/>
      <c r="GAC39" s="296"/>
      <c r="GAD39" s="296"/>
      <c r="GAE39" s="296"/>
      <c r="GAF39" s="296"/>
      <c r="GAG39" s="296"/>
      <c r="GAH39" s="296"/>
      <c r="GAI39" s="296"/>
      <c r="GAJ39" s="296"/>
      <c r="GAK39" s="296"/>
      <c r="GAL39" s="296"/>
      <c r="GAM39" s="296"/>
      <c r="GAN39" s="296"/>
      <c r="GAO39" s="296"/>
      <c r="GAP39" s="296"/>
      <c r="GAQ39" s="296"/>
      <c r="GAR39" s="296"/>
      <c r="GAS39" s="296"/>
      <c r="GAT39" s="296"/>
      <c r="GAU39" s="296"/>
      <c r="GAV39" s="296"/>
      <c r="GAW39" s="296"/>
      <c r="GAX39" s="296"/>
      <c r="GAY39" s="296"/>
      <c r="GAZ39" s="296"/>
      <c r="GBA39" s="296"/>
      <c r="GBB39" s="296"/>
      <c r="GBC39" s="296"/>
      <c r="GBD39" s="296"/>
      <c r="GBE39" s="296"/>
      <c r="GBF39" s="296"/>
      <c r="GBG39" s="296"/>
      <c r="GBH39" s="296"/>
      <c r="GBI39" s="296"/>
      <c r="GBJ39" s="296"/>
      <c r="GBK39" s="296"/>
      <c r="GBL39" s="296"/>
      <c r="GBM39" s="296"/>
      <c r="GBN39" s="296"/>
      <c r="GBO39" s="296"/>
      <c r="GBP39" s="296"/>
      <c r="GBQ39" s="296"/>
      <c r="GBR39" s="296"/>
      <c r="GBS39" s="296"/>
      <c r="GBT39" s="296"/>
      <c r="GBU39" s="296"/>
      <c r="GBV39" s="296"/>
      <c r="GBW39" s="296"/>
      <c r="GBX39" s="296"/>
      <c r="GBY39" s="296"/>
      <c r="GBZ39" s="296"/>
      <c r="GCA39" s="296"/>
      <c r="GCB39" s="296"/>
      <c r="GCC39" s="296"/>
      <c r="GCD39" s="296"/>
      <c r="GCE39" s="296"/>
      <c r="GCF39" s="296"/>
      <c r="GCG39" s="296"/>
      <c r="GCH39" s="296"/>
      <c r="GCI39" s="296"/>
      <c r="GCJ39" s="296"/>
      <c r="GCK39" s="296"/>
      <c r="GCL39" s="296"/>
      <c r="GCM39" s="296"/>
      <c r="GCN39" s="296"/>
      <c r="GCO39" s="296"/>
      <c r="GCP39" s="296"/>
      <c r="GCQ39" s="296"/>
      <c r="GCR39" s="296"/>
      <c r="GCS39" s="296"/>
      <c r="GCT39" s="296"/>
      <c r="GCU39" s="296"/>
      <c r="GCV39" s="296"/>
      <c r="GCW39" s="296"/>
      <c r="GCX39" s="296"/>
      <c r="GCY39" s="296"/>
      <c r="GCZ39" s="296"/>
      <c r="GDA39" s="296"/>
      <c r="GDB39" s="296"/>
      <c r="GDC39" s="296"/>
      <c r="GDD39" s="296"/>
      <c r="GDE39" s="296"/>
      <c r="GDF39" s="296"/>
      <c r="GDG39" s="296"/>
      <c r="GDH39" s="296"/>
      <c r="GDI39" s="296"/>
      <c r="GDJ39" s="296"/>
      <c r="GDK39" s="296"/>
      <c r="GDL39" s="296"/>
      <c r="GDM39" s="296"/>
      <c r="GDN39" s="296"/>
      <c r="GDO39" s="296"/>
      <c r="GDP39" s="296"/>
      <c r="GDQ39" s="296"/>
      <c r="GDR39" s="296"/>
      <c r="GDS39" s="296"/>
      <c r="GDT39" s="296"/>
      <c r="GDU39" s="296"/>
      <c r="GDV39" s="296"/>
      <c r="GDW39" s="296"/>
      <c r="GDX39" s="296"/>
      <c r="GDY39" s="296"/>
      <c r="GDZ39" s="296"/>
      <c r="GEA39" s="296"/>
      <c r="GEB39" s="296"/>
      <c r="GEC39" s="296"/>
      <c r="GED39" s="296"/>
      <c r="GEE39" s="296"/>
      <c r="GEF39" s="296"/>
      <c r="GEG39" s="296"/>
      <c r="GEH39" s="296"/>
      <c r="GEI39" s="296"/>
      <c r="GEJ39" s="296"/>
      <c r="GEK39" s="296"/>
      <c r="GEL39" s="296"/>
      <c r="GEM39" s="296"/>
      <c r="GEN39" s="296"/>
      <c r="GEO39" s="296"/>
      <c r="GEP39" s="296"/>
      <c r="GEQ39" s="296"/>
      <c r="GER39" s="296"/>
      <c r="GES39" s="296"/>
      <c r="GET39" s="296"/>
      <c r="GEU39" s="296"/>
      <c r="GEV39" s="296"/>
      <c r="GEW39" s="296"/>
      <c r="GEX39" s="296"/>
      <c r="GEY39" s="296"/>
      <c r="GEZ39" s="296"/>
      <c r="GFA39" s="296"/>
      <c r="GFB39" s="296"/>
      <c r="GFC39" s="296"/>
      <c r="GFD39" s="296"/>
      <c r="GFE39" s="296"/>
      <c r="GFF39" s="296"/>
      <c r="GFG39" s="296"/>
      <c r="GFH39" s="296"/>
      <c r="GFI39" s="296"/>
      <c r="GFJ39" s="296"/>
      <c r="GFK39" s="296"/>
      <c r="GFL39" s="296"/>
      <c r="GFM39" s="296"/>
      <c r="GFN39" s="296"/>
      <c r="GFO39" s="296"/>
      <c r="GFP39" s="296"/>
      <c r="GFQ39" s="296"/>
      <c r="GFR39" s="296"/>
      <c r="GFS39" s="296"/>
      <c r="GFT39" s="296"/>
      <c r="GFU39" s="296"/>
      <c r="GFV39" s="296"/>
      <c r="GFW39" s="296"/>
      <c r="GFX39" s="296"/>
      <c r="GFY39" s="296"/>
      <c r="GFZ39" s="296"/>
      <c r="GGA39" s="296"/>
      <c r="GGB39" s="296"/>
      <c r="GGC39" s="296"/>
      <c r="GGD39" s="296"/>
      <c r="GGE39" s="296"/>
      <c r="GGF39" s="296"/>
      <c r="GGG39" s="296"/>
      <c r="GGH39" s="296"/>
      <c r="GGI39" s="296"/>
      <c r="GGJ39" s="296"/>
      <c r="GGK39" s="296"/>
      <c r="GGL39" s="296"/>
      <c r="GGM39" s="296"/>
      <c r="GGN39" s="296"/>
      <c r="GGO39" s="296"/>
      <c r="GGP39" s="296"/>
      <c r="GGQ39" s="296"/>
      <c r="GGR39" s="296"/>
      <c r="GGS39" s="296"/>
      <c r="GGT39" s="296"/>
      <c r="GGU39" s="296"/>
      <c r="GGV39" s="296"/>
      <c r="GGW39" s="296"/>
      <c r="GGX39" s="296"/>
      <c r="GGY39" s="296"/>
      <c r="GGZ39" s="296"/>
      <c r="GHA39" s="296"/>
      <c r="GHB39" s="296"/>
      <c r="GHC39" s="296"/>
      <c r="GHD39" s="296"/>
      <c r="GHE39" s="296"/>
      <c r="GHF39" s="296"/>
      <c r="GHG39" s="296"/>
      <c r="GHH39" s="296"/>
      <c r="GHI39" s="296"/>
      <c r="GHJ39" s="296"/>
      <c r="GHK39" s="296"/>
      <c r="GHL39" s="296"/>
      <c r="GHM39" s="296"/>
      <c r="GHN39" s="296"/>
      <c r="GHO39" s="296"/>
      <c r="GHP39" s="296"/>
      <c r="GHQ39" s="296"/>
      <c r="GHR39" s="296"/>
      <c r="GHS39" s="296"/>
      <c r="GHT39" s="296"/>
      <c r="GHU39" s="296"/>
      <c r="GHV39" s="296"/>
      <c r="GHW39" s="296"/>
      <c r="GHX39" s="296"/>
      <c r="GHY39" s="296"/>
      <c r="GHZ39" s="296"/>
      <c r="GIA39" s="296"/>
      <c r="GIB39" s="296"/>
      <c r="GIC39" s="296"/>
      <c r="GID39" s="296"/>
      <c r="GIE39" s="296"/>
      <c r="GIF39" s="296"/>
      <c r="GIG39" s="296"/>
      <c r="GIH39" s="296"/>
      <c r="GII39" s="296"/>
      <c r="GIJ39" s="296"/>
      <c r="GIK39" s="296"/>
      <c r="GIL39" s="296"/>
      <c r="GIM39" s="296"/>
      <c r="GIN39" s="296"/>
      <c r="GIO39" s="296"/>
      <c r="GIP39" s="296"/>
      <c r="GIQ39" s="296"/>
      <c r="GIR39" s="296"/>
      <c r="GIS39" s="296"/>
      <c r="GIT39" s="296"/>
      <c r="GIU39" s="296"/>
      <c r="GIV39" s="296"/>
      <c r="GIW39" s="296"/>
      <c r="GIX39" s="296"/>
      <c r="GIY39" s="296"/>
      <c r="GIZ39" s="296"/>
      <c r="GJA39" s="296"/>
      <c r="GJB39" s="296"/>
      <c r="GJC39" s="296"/>
      <c r="GJD39" s="296"/>
      <c r="GJE39" s="296"/>
      <c r="GJF39" s="296"/>
      <c r="GJG39" s="296"/>
      <c r="GJH39" s="296"/>
      <c r="GJI39" s="296"/>
      <c r="GJJ39" s="296"/>
      <c r="GJK39" s="296"/>
      <c r="GJL39" s="296"/>
      <c r="GJM39" s="296"/>
      <c r="GJN39" s="296"/>
      <c r="GJO39" s="296"/>
      <c r="GJP39" s="296"/>
      <c r="GJQ39" s="296"/>
      <c r="GJR39" s="296"/>
      <c r="GJS39" s="296"/>
      <c r="GJT39" s="296"/>
      <c r="GJU39" s="296"/>
      <c r="GJV39" s="296"/>
      <c r="GJW39" s="296"/>
      <c r="GJX39" s="296"/>
      <c r="GJY39" s="296"/>
      <c r="GJZ39" s="296"/>
      <c r="GKA39" s="296"/>
      <c r="GKB39" s="296"/>
      <c r="GKC39" s="296"/>
      <c r="GKD39" s="296"/>
      <c r="GKE39" s="296"/>
      <c r="GKF39" s="296"/>
      <c r="GKG39" s="296"/>
      <c r="GKH39" s="296"/>
      <c r="GKI39" s="296"/>
      <c r="GKJ39" s="296"/>
      <c r="GKK39" s="296"/>
      <c r="GKL39" s="296"/>
      <c r="GKM39" s="296"/>
      <c r="GKN39" s="296"/>
      <c r="GKO39" s="296"/>
      <c r="GKP39" s="296"/>
      <c r="GKQ39" s="296"/>
      <c r="GKR39" s="296"/>
      <c r="GKS39" s="296"/>
      <c r="GKT39" s="296"/>
      <c r="GKU39" s="296"/>
      <c r="GKV39" s="296"/>
      <c r="GKW39" s="296"/>
      <c r="GKX39" s="296"/>
      <c r="GKY39" s="296"/>
      <c r="GKZ39" s="296"/>
      <c r="GLA39" s="296"/>
      <c r="GLB39" s="296"/>
      <c r="GLC39" s="296"/>
      <c r="GLD39" s="296"/>
      <c r="GLE39" s="296"/>
      <c r="GLF39" s="296"/>
      <c r="GLG39" s="296"/>
      <c r="GLH39" s="296"/>
      <c r="GLI39" s="296"/>
      <c r="GLJ39" s="296"/>
      <c r="GLK39" s="296"/>
      <c r="GLL39" s="296"/>
      <c r="GLM39" s="296"/>
      <c r="GLN39" s="296"/>
      <c r="GLO39" s="296"/>
      <c r="GLP39" s="296"/>
      <c r="GLQ39" s="296"/>
      <c r="GLR39" s="296"/>
      <c r="GLS39" s="296"/>
      <c r="GLT39" s="296"/>
      <c r="GLU39" s="296"/>
      <c r="GLV39" s="296"/>
      <c r="GLW39" s="296"/>
      <c r="GLX39" s="296"/>
      <c r="GLY39" s="296"/>
      <c r="GLZ39" s="296"/>
      <c r="GMA39" s="296"/>
      <c r="GMB39" s="296"/>
      <c r="GMC39" s="296"/>
      <c r="GMD39" s="296"/>
      <c r="GME39" s="296"/>
      <c r="GMF39" s="296"/>
      <c r="GMG39" s="296"/>
      <c r="GMH39" s="296"/>
      <c r="GMI39" s="296"/>
      <c r="GMJ39" s="296"/>
      <c r="GMK39" s="296"/>
      <c r="GML39" s="296"/>
      <c r="GMM39" s="296"/>
      <c r="GMN39" s="296"/>
      <c r="GMO39" s="296"/>
      <c r="GMP39" s="296"/>
      <c r="GMQ39" s="296"/>
      <c r="GMR39" s="296"/>
      <c r="GMS39" s="296"/>
      <c r="GMT39" s="296"/>
      <c r="GMU39" s="296"/>
      <c r="GMV39" s="296"/>
      <c r="GMW39" s="296"/>
      <c r="GMX39" s="296"/>
      <c r="GMY39" s="296"/>
      <c r="GMZ39" s="296"/>
      <c r="GNA39" s="296"/>
      <c r="GNB39" s="296"/>
      <c r="GNC39" s="296"/>
      <c r="GND39" s="296"/>
      <c r="GNE39" s="296"/>
      <c r="GNF39" s="296"/>
      <c r="GNG39" s="296"/>
      <c r="GNH39" s="296"/>
      <c r="GNI39" s="296"/>
      <c r="GNJ39" s="296"/>
      <c r="GNK39" s="296"/>
      <c r="GNL39" s="296"/>
      <c r="GNM39" s="296"/>
      <c r="GNN39" s="296"/>
      <c r="GNO39" s="296"/>
      <c r="GNP39" s="296"/>
      <c r="GNQ39" s="296"/>
      <c r="GNR39" s="296"/>
      <c r="GNS39" s="296"/>
      <c r="GNT39" s="296"/>
      <c r="GNU39" s="296"/>
      <c r="GNV39" s="296"/>
      <c r="GNW39" s="296"/>
      <c r="GNX39" s="296"/>
      <c r="GNY39" s="296"/>
      <c r="GNZ39" s="296"/>
      <c r="GOA39" s="296"/>
      <c r="GOB39" s="296"/>
      <c r="GOC39" s="296"/>
      <c r="GOD39" s="296"/>
      <c r="GOE39" s="296"/>
      <c r="GOF39" s="296"/>
      <c r="GOG39" s="296"/>
      <c r="GOH39" s="296"/>
      <c r="GOI39" s="296"/>
      <c r="GOJ39" s="296"/>
      <c r="GOK39" s="296"/>
      <c r="GOL39" s="296"/>
      <c r="GOM39" s="296"/>
      <c r="GON39" s="296"/>
      <c r="GOO39" s="296"/>
      <c r="GOP39" s="296"/>
      <c r="GOQ39" s="296"/>
      <c r="GOR39" s="296"/>
      <c r="GOS39" s="296"/>
      <c r="GOT39" s="296"/>
      <c r="GOU39" s="296"/>
      <c r="GOV39" s="296"/>
      <c r="GOW39" s="296"/>
      <c r="GOX39" s="296"/>
      <c r="GOY39" s="296"/>
      <c r="GOZ39" s="296"/>
      <c r="GPA39" s="296"/>
      <c r="GPB39" s="296"/>
      <c r="GPC39" s="296"/>
      <c r="GPD39" s="296"/>
      <c r="GPE39" s="296"/>
      <c r="GPF39" s="296"/>
      <c r="GPG39" s="296"/>
      <c r="GPH39" s="296"/>
      <c r="GPI39" s="296"/>
      <c r="GPJ39" s="296"/>
      <c r="GPK39" s="296"/>
      <c r="GPL39" s="296"/>
      <c r="GPM39" s="296"/>
      <c r="GPN39" s="296"/>
      <c r="GPO39" s="296"/>
      <c r="GPP39" s="296"/>
      <c r="GPQ39" s="296"/>
      <c r="GPR39" s="296"/>
      <c r="GPS39" s="296"/>
      <c r="GPT39" s="296"/>
      <c r="GPU39" s="296"/>
      <c r="GPV39" s="296"/>
      <c r="GPW39" s="296"/>
      <c r="GPX39" s="296"/>
      <c r="GPY39" s="296"/>
      <c r="GPZ39" s="296"/>
      <c r="GQA39" s="296"/>
      <c r="GQB39" s="296"/>
      <c r="GQC39" s="296"/>
      <c r="GQD39" s="296"/>
      <c r="GQE39" s="296"/>
      <c r="GQF39" s="296"/>
      <c r="GQG39" s="296"/>
      <c r="GQH39" s="296"/>
      <c r="GQI39" s="296"/>
      <c r="GQJ39" s="296"/>
      <c r="GQK39" s="296"/>
      <c r="GQL39" s="296"/>
      <c r="GQM39" s="296"/>
      <c r="GQN39" s="296"/>
      <c r="GQO39" s="296"/>
      <c r="GQP39" s="296"/>
      <c r="GQQ39" s="296"/>
      <c r="GQR39" s="296"/>
      <c r="GQS39" s="296"/>
      <c r="GQT39" s="296"/>
      <c r="GQU39" s="296"/>
      <c r="GQV39" s="296"/>
      <c r="GQW39" s="296"/>
      <c r="GQX39" s="296"/>
      <c r="GQY39" s="296"/>
      <c r="GQZ39" s="296"/>
      <c r="GRA39" s="296"/>
      <c r="GRB39" s="296"/>
      <c r="GRC39" s="296"/>
      <c r="GRD39" s="296"/>
      <c r="GRE39" s="296"/>
      <c r="GRF39" s="296"/>
      <c r="GRG39" s="296"/>
      <c r="GRH39" s="296"/>
      <c r="GRI39" s="296"/>
      <c r="GRJ39" s="296"/>
      <c r="GRK39" s="296"/>
      <c r="GRL39" s="296"/>
      <c r="GRM39" s="296"/>
      <c r="GRN39" s="296"/>
      <c r="GRO39" s="296"/>
      <c r="GRP39" s="296"/>
      <c r="GRQ39" s="296"/>
      <c r="GRR39" s="296"/>
      <c r="GRS39" s="296"/>
      <c r="GRT39" s="296"/>
      <c r="GRU39" s="296"/>
      <c r="GRV39" s="296"/>
      <c r="GRW39" s="296"/>
      <c r="GRX39" s="296"/>
      <c r="GRY39" s="296"/>
      <c r="GRZ39" s="296"/>
      <c r="GSA39" s="296"/>
      <c r="GSB39" s="296"/>
      <c r="GSC39" s="296"/>
      <c r="GSD39" s="296"/>
      <c r="GSE39" s="296"/>
      <c r="GSF39" s="296"/>
      <c r="GSG39" s="296"/>
      <c r="GSH39" s="296"/>
      <c r="GSI39" s="296"/>
      <c r="GSJ39" s="296"/>
      <c r="GSK39" s="296"/>
      <c r="GSL39" s="296"/>
      <c r="GSM39" s="296"/>
      <c r="GSN39" s="296"/>
      <c r="GSO39" s="296"/>
      <c r="GSP39" s="296"/>
      <c r="GSQ39" s="296"/>
      <c r="GSR39" s="296"/>
      <c r="GSS39" s="296"/>
      <c r="GST39" s="296"/>
      <c r="GSU39" s="296"/>
      <c r="GSV39" s="296"/>
      <c r="GSW39" s="296"/>
      <c r="GSX39" s="296"/>
      <c r="GSY39" s="296"/>
      <c r="GSZ39" s="296"/>
      <c r="GTA39" s="296"/>
      <c r="GTB39" s="296"/>
      <c r="GTC39" s="296"/>
      <c r="GTD39" s="296"/>
      <c r="GTE39" s="296"/>
      <c r="GTF39" s="296"/>
      <c r="GTG39" s="296"/>
      <c r="GTH39" s="296"/>
      <c r="GTI39" s="296"/>
      <c r="GTJ39" s="296"/>
      <c r="GTK39" s="296"/>
      <c r="GTL39" s="296"/>
      <c r="GTM39" s="296"/>
      <c r="GTN39" s="296"/>
      <c r="GTO39" s="296"/>
      <c r="GTP39" s="296"/>
      <c r="GTQ39" s="296"/>
      <c r="GTR39" s="296"/>
      <c r="GTS39" s="296"/>
      <c r="GTT39" s="296"/>
      <c r="GTU39" s="296"/>
      <c r="GTV39" s="296"/>
      <c r="GTW39" s="296"/>
      <c r="GTX39" s="296"/>
      <c r="GTY39" s="296"/>
      <c r="GTZ39" s="296"/>
      <c r="GUA39" s="296"/>
      <c r="GUB39" s="296"/>
      <c r="GUC39" s="296"/>
      <c r="GUD39" s="296"/>
      <c r="GUE39" s="296"/>
      <c r="GUF39" s="296"/>
      <c r="GUG39" s="296"/>
      <c r="GUH39" s="296"/>
      <c r="GUI39" s="296"/>
      <c r="GUJ39" s="296"/>
      <c r="GUK39" s="296"/>
      <c r="GUL39" s="296"/>
      <c r="GUM39" s="296"/>
      <c r="GUN39" s="296"/>
      <c r="GUO39" s="296"/>
      <c r="GUP39" s="296"/>
      <c r="GUQ39" s="296"/>
      <c r="GUR39" s="296"/>
      <c r="GUS39" s="296"/>
      <c r="GUT39" s="296"/>
      <c r="GUU39" s="296"/>
      <c r="GUV39" s="296"/>
      <c r="GUW39" s="296"/>
      <c r="GUX39" s="296"/>
      <c r="GUY39" s="296"/>
      <c r="GUZ39" s="296"/>
      <c r="GVA39" s="296"/>
      <c r="GVB39" s="296"/>
      <c r="GVC39" s="296"/>
      <c r="GVD39" s="296"/>
      <c r="GVE39" s="296"/>
      <c r="GVF39" s="296"/>
      <c r="GVG39" s="296"/>
      <c r="GVH39" s="296"/>
      <c r="GVI39" s="296"/>
      <c r="GVJ39" s="296"/>
      <c r="GVK39" s="296"/>
      <c r="GVL39" s="296"/>
      <c r="GVM39" s="296"/>
      <c r="GVN39" s="296"/>
      <c r="GVO39" s="296"/>
      <c r="GVP39" s="296"/>
      <c r="GVQ39" s="296"/>
      <c r="GVR39" s="296"/>
      <c r="GVS39" s="296"/>
      <c r="GVT39" s="296"/>
      <c r="GVU39" s="296"/>
      <c r="GVV39" s="296"/>
      <c r="GVW39" s="296"/>
      <c r="GVX39" s="296"/>
      <c r="GVY39" s="296"/>
      <c r="GVZ39" s="296"/>
      <c r="GWA39" s="296"/>
      <c r="GWB39" s="296"/>
      <c r="GWC39" s="296"/>
      <c r="GWD39" s="296"/>
      <c r="GWE39" s="296"/>
      <c r="GWF39" s="296"/>
      <c r="GWG39" s="296"/>
      <c r="GWH39" s="296"/>
      <c r="GWI39" s="296"/>
      <c r="GWJ39" s="296"/>
      <c r="GWK39" s="296"/>
      <c r="GWL39" s="296"/>
      <c r="GWM39" s="296"/>
      <c r="GWN39" s="296"/>
      <c r="GWO39" s="296"/>
      <c r="GWP39" s="296"/>
      <c r="GWQ39" s="296"/>
      <c r="GWR39" s="296"/>
      <c r="GWS39" s="296"/>
      <c r="GWT39" s="296"/>
      <c r="GWU39" s="296"/>
      <c r="GWV39" s="296"/>
      <c r="GWW39" s="296"/>
      <c r="GWX39" s="296"/>
      <c r="GWY39" s="296"/>
      <c r="GWZ39" s="296"/>
      <c r="GXA39" s="296"/>
      <c r="GXB39" s="296"/>
      <c r="GXC39" s="296"/>
      <c r="GXD39" s="296"/>
      <c r="GXE39" s="296"/>
      <c r="GXF39" s="296"/>
      <c r="GXG39" s="296"/>
      <c r="GXH39" s="296"/>
      <c r="GXI39" s="296"/>
      <c r="GXJ39" s="296"/>
      <c r="GXK39" s="296"/>
      <c r="GXL39" s="296"/>
      <c r="GXM39" s="296"/>
      <c r="GXN39" s="296"/>
      <c r="GXO39" s="296"/>
      <c r="GXP39" s="296"/>
      <c r="GXQ39" s="296"/>
      <c r="GXR39" s="296"/>
      <c r="GXS39" s="296"/>
      <c r="GXT39" s="296"/>
      <c r="GXU39" s="296"/>
      <c r="GXV39" s="296"/>
      <c r="GXW39" s="296"/>
      <c r="GXX39" s="296"/>
      <c r="GXY39" s="296"/>
      <c r="GXZ39" s="296"/>
      <c r="GYA39" s="296"/>
      <c r="GYB39" s="296"/>
      <c r="GYC39" s="296"/>
      <c r="GYD39" s="296"/>
      <c r="GYE39" s="296"/>
      <c r="GYF39" s="296"/>
      <c r="GYG39" s="296"/>
      <c r="GYH39" s="296"/>
      <c r="GYI39" s="296"/>
      <c r="GYJ39" s="296"/>
      <c r="GYK39" s="296"/>
      <c r="GYL39" s="296"/>
      <c r="GYM39" s="296"/>
      <c r="GYN39" s="296"/>
      <c r="GYO39" s="296"/>
      <c r="GYP39" s="296"/>
      <c r="GYQ39" s="296"/>
      <c r="GYR39" s="296"/>
      <c r="GYS39" s="296"/>
      <c r="GYT39" s="296"/>
      <c r="GYU39" s="296"/>
      <c r="GYV39" s="296"/>
      <c r="GYW39" s="296"/>
      <c r="GYX39" s="296"/>
      <c r="GYY39" s="296"/>
      <c r="GYZ39" s="296"/>
      <c r="GZA39" s="296"/>
      <c r="GZB39" s="296"/>
      <c r="GZC39" s="296"/>
      <c r="GZD39" s="296"/>
      <c r="GZE39" s="296"/>
      <c r="GZF39" s="296"/>
      <c r="GZG39" s="296"/>
      <c r="GZH39" s="296"/>
      <c r="GZI39" s="296"/>
      <c r="GZJ39" s="296"/>
      <c r="GZK39" s="296"/>
      <c r="GZL39" s="296"/>
      <c r="GZM39" s="296"/>
      <c r="GZN39" s="296"/>
      <c r="GZO39" s="296"/>
      <c r="GZP39" s="296"/>
      <c r="GZQ39" s="296"/>
      <c r="GZR39" s="296"/>
      <c r="GZS39" s="296"/>
      <c r="GZT39" s="296"/>
      <c r="GZU39" s="296"/>
      <c r="GZV39" s="296"/>
      <c r="GZW39" s="296"/>
      <c r="GZX39" s="296"/>
      <c r="GZY39" s="296"/>
      <c r="GZZ39" s="296"/>
      <c r="HAA39" s="296"/>
      <c r="HAB39" s="296"/>
      <c r="HAC39" s="296"/>
      <c r="HAD39" s="296"/>
      <c r="HAE39" s="296"/>
      <c r="HAF39" s="296"/>
      <c r="HAG39" s="296"/>
      <c r="HAH39" s="296"/>
      <c r="HAI39" s="296"/>
      <c r="HAJ39" s="296"/>
      <c r="HAK39" s="296"/>
      <c r="HAL39" s="296"/>
      <c r="HAM39" s="296"/>
      <c r="HAN39" s="296"/>
      <c r="HAO39" s="296"/>
      <c r="HAP39" s="296"/>
      <c r="HAQ39" s="296"/>
      <c r="HAR39" s="296"/>
      <c r="HAS39" s="296"/>
      <c r="HAT39" s="296"/>
      <c r="HAU39" s="296"/>
      <c r="HAV39" s="296"/>
      <c r="HAW39" s="296"/>
      <c r="HAX39" s="296"/>
      <c r="HAY39" s="296"/>
      <c r="HAZ39" s="296"/>
      <c r="HBA39" s="296"/>
      <c r="HBB39" s="296"/>
      <c r="HBC39" s="296"/>
      <c r="HBD39" s="296"/>
      <c r="HBE39" s="296"/>
      <c r="HBF39" s="296"/>
      <c r="HBG39" s="296"/>
      <c r="HBH39" s="296"/>
      <c r="HBI39" s="296"/>
      <c r="HBJ39" s="296"/>
      <c r="HBK39" s="296"/>
      <c r="HBL39" s="296"/>
      <c r="HBM39" s="296"/>
      <c r="HBN39" s="296"/>
      <c r="HBO39" s="296"/>
      <c r="HBP39" s="296"/>
      <c r="HBQ39" s="296"/>
      <c r="HBR39" s="296"/>
      <c r="HBS39" s="296"/>
      <c r="HBT39" s="296"/>
      <c r="HBU39" s="296"/>
      <c r="HBV39" s="296"/>
      <c r="HBW39" s="296"/>
      <c r="HBX39" s="296"/>
      <c r="HBY39" s="296"/>
      <c r="HBZ39" s="296"/>
      <c r="HCA39" s="296"/>
      <c r="HCB39" s="296"/>
      <c r="HCC39" s="296"/>
      <c r="HCD39" s="296"/>
      <c r="HCE39" s="296"/>
      <c r="HCF39" s="296"/>
      <c r="HCG39" s="296"/>
      <c r="HCH39" s="296"/>
      <c r="HCI39" s="296"/>
      <c r="HCJ39" s="296"/>
      <c r="HCK39" s="296"/>
      <c r="HCL39" s="296"/>
      <c r="HCM39" s="296"/>
      <c r="HCN39" s="296"/>
      <c r="HCO39" s="296"/>
      <c r="HCP39" s="296"/>
      <c r="HCQ39" s="296"/>
      <c r="HCR39" s="296"/>
      <c r="HCS39" s="296"/>
      <c r="HCT39" s="296"/>
      <c r="HCU39" s="296"/>
      <c r="HCV39" s="296"/>
      <c r="HCW39" s="296"/>
      <c r="HCX39" s="296"/>
      <c r="HCY39" s="296"/>
      <c r="HCZ39" s="296"/>
      <c r="HDA39" s="296"/>
      <c r="HDB39" s="296"/>
      <c r="HDC39" s="296"/>
      <c r="HDD39" s="296"/>
      <c r="HDE39" s="296"/>
      <c r="HDF39" s="296"/>
      <c r="HDG39" s="296"/>
      <c r="HDH39" s="296"/>
      <c r="HDI39" s="296"/>
      <c r="HDJ39" s="296"/>
      <c r="HDK39" s="296"/>
      <c r="HDL39" s="296"/>
      <c r="HDM39" s="296"/>
      <c r="HDN39" s="296"/>
      <c r="HDO39" s="296"/>
      <c r="HDP39" s="296"/>
      <c r="HDQ39" s="296"/>
      <c r="HDR39" s="296"/>
      <c r="HDS39" s="296"/>
      <c r="HDT39" s="296"/>
      <c r="HDU39" s="296"/>
      <c r="HDV39" s="296"/>
      <c r="HDW39" s="296"/>
      <c r="HDX39" s="296"/>
      <c r="HDY39" s="296"/>
      <c r="HDZ39" s="296"/>
      <c r="HEA39" s="296"/>
      <c r="HEB39" s="296"/>
      <c r="HEC39" s="296"/>
      <c r="HED39" s="296"/>
      <c r="HEE39" s="296"/>
      <c r="HEF39" s="296"/>
      <c r="HEG39" s="296"/>
      <c r="HEH39" s="296"/>
      <c r="HEI39" s="296"/>
      <c r="HEJ39" s="296"/>
      <c r="HEK39" s="296"/>
      <c r="HEL39" s="296"/>
      <c r="HEM39" s="296"/>
      <c r="HEN39" s="296"/>
      <c r="HEO39" s="296"/>
      <c r="HEP39" s="296"/>
      <c r="HEQ39" s="296"/>
      <c r="HER39" s="296"/>
      <c r="HES39" s="296"/>
      <c r="HET39" s="296"/>
      <c r="HEU39" s="296"/>
      <c r="HEV39" s="296"/>
      <c r="HEW39" s="296"/>
      <c r="HEX39" s="296"/>
      <c r="HEY39" s="296"/>
      <c r="HEZ39" s="296"/>
      <c r="HFA39" s="296"/>
      <c r="HFB39" s="296"/>
      <c r="HFC39" s="296"/>
      <c r="HFD39" s="296"/>
      <c r="HFE39" s="296"/>
      <c r="HFF39" s="296"/>
      <c r="HFG39" s="296"/>
      <c r="HFH39" s="296"/>
      <c r="HFI39" s="296"/>
      <c r="HFJ39" s="296"/>
      <c r="HFK39" s="296"/>
      <c r="HFL39" s="296"/>
      <c r="HFM39" s="296"/>
      <c r="HFN39" s="296"/>
      <c r="HFO39" s="296"/>
      <c r="HFP39" s="296"/>
      <c r="HFQ39" s="296"/>
      <c r="HFR39" s="296"/>
      <c r="HFS39" s="296"/>
      <c r="HFT39" s="296"/>
      <c r="HFU39" s="296"/>
      <c r="HFV39" s="296"/>
      <c r="HFW39" s="296"/>
      <c r="HFX39" s="296"/>
      <c r="HFY39" s="296"/>
      <c r="HFZ39" s="296"/>
      <c r="HGA39" s="296"/>
      <c r="HGB39" s="296"/>
      <c r="HGC39" s="296"/>
      <c r="HGD39" s="296"/>
      <c r="HGE39" s="296"/>
      <c r="HGF39" s="296"/>
      <c r="HGG39" s="296"/>
      <c r="HGH39" s="296"/>
      <c r="HGI39" s="296"/>
      <c r="HGJ39" s="296"/>
      <c r="HGK39" s="296"/>
      <c r="HGL39" s="296"/>
      <c r="HGM39" s="296"/>
      <c r="HGN39" s="296"/>
      <c r="HGO39" s="296"/>
      <c r="HGP39" s="296"/>
      <c r="HGQ39" s="296"/>
      <c r="HGR39" s="296"/>
      <c r="HGS39" s="296"/>
      <c r="HGT39" s="296"/>
      <c r="HGU39" s="296"/>
      <c r="HGV39" s="296"/>
      <c r="HGW39" s="296"/>
      <c r="HGX39" s="296"/>
      <c r="HGY39" s="296"/>
      <c r="HGZ39" s="296"/>
      <c r="HHA39" s="296"/>
      <c r="HHB39" s="296"/>
      <c r="HHC39" s="296"/>
      <c r="HHD39" s="296"/>
      <c r="HHE39" s="296"/>
      <c r="HHF39" s="296"/>
      <c r="HHG39" s="296"/>
      <c r="HHH39" s="296"/>
      <c r="HHI39" s="296"/>
      <c r="HHJ39" s="296"/>
      <c r="HHK39" s="296"/>
      <c r="HHL39" s="296"/>
      <c r="HHM39" s="296"/>
      <c r="HHN39" s="296"/>
      <c r="HHO39" s="296"/>
      <c r="HHP39" s="296"/>
      <c r="HHQ39" s="296"/>
      <c r="HHR39" s="296"/>
      <c r="HHS39" s="296"/>
      <c r="HHT39" s="296"/>
      <c r="HHU39" s="296"/>
      <c r="HHV39" s="296"/>
      <c r="HHW39" s="296"/>
      <c r="HHX39" s="296"/>
      <c r="HHY39" s="296"/>
      <c r="HHZ39" s="296"/>
      <c r="HIA39" s="296"/>
      <c r="HIB39" s="296"/>
      <c r="HIC39" s="296"/>
      <c r="HID39" s="296"/>
      <c r="HIE39" s="296"/>
      <c r="HIF39" s="296"/>
      <c r="HIG39" s="296"/>
      <c r="HIH39" s="296"/>
      <c r="HII39" s="296"/>
      <c r="HIJ39" s="296"/>
      <c r="HIK39" s="296"/>
      <c r="HIL39" s="296"/>
      <c r="HIM39" s="296"/>
      <c r="HIN39" s="296"/>
      <c r="HIO39" s="296"/>
      <c r="HIP39" s="296"/>
      <c r="HIQ39" s="296"/>
      <c r="HIR39" s="296"/>
      <c r="HIS39" s="296"/>
      <c r="HIT39" s="296"/>
      <c r="HIU39" s="296"/>
      <c r="HIV39" s="296"/>
      <c r="HIW39" s="296"/>
      <c r="HIX39" s="296"/>
      <c r="HIY39" s="296"/>
      <c r="HIZ39" s="296"/>
      <c r="HJA39" s="296"/>
      <c r="HJB39" s="296"/>
      <c r="HJC39" s="296"/>
      <c r="HJD39" s="296"/>
      <c r="HJE39" s="296"/>
      <c r="HJF39" s="296"/>
      <c r="HJG39" s="296"/>
      <c r="HJH39" s="296"/>
      <c r="HJI39" s="296"/>
      <c r="HJJ39" s="296"/>
      <c r="HJK39" s="296"/>
      <c r="HJL39" s="296"/>
      <c r="HJM39" s="296"/>
      <c r="HJN39" s="296"/>
      <c r="HJO39" s="296"/>
      <c r="HJP39" s="296"/>
      <c r="HJQ39" s="296"/>
      <c r="HJR39" s="296"/>
      <c r="HJS39" s="296"/>
      <c r="HJT39" s="296"/>
      <c r="HJU39" s="296"/>
      <c r="HJV39" s="296"/>
      <c r="HJW39" s="296"/>
      <c r="HJX39" s="296"/>
      <c r="HJY39" s="296"/>
      <c r="HJZ39" s="296"/>
      <c r="HKA39" s="296"/>
      <c r="HKB39" s="296"/>
      <c r="HKC39" s="296"/>
      <c r="HKD39" s="296"/>
      <c r="HKE39" s="296"/>
      <c r="HKF39" s="296"/>
      <c r="HKG39" s="296"/>
      <c r="HKH39" s="296"/>
      <c r="HKI39" s="296"/>
      <c r="HKJ39" s="296"/>
      <c r="HKK39" s="296"/>
      <c r="HKL39" s="296"/>
      <c r="HKM39" s="296"/>
      <c r="HKN39" s="296"/>
      <c r="HKO39" s="296"/>
      <c r="HKP39" s="296"/>
      <c r="HKQ39" s="296"/>
      <c r="HKR39" s="296"/>
      <c r="HKS39" s="296"/>
      <c r="HKT39" s="296"/>
      <c r="HKU39" s="296"/>
      <c r="HKV39" s="296"/>
      <c r="HKW39" s="296"/>
      <c r="HKX39" s="296"/>
      <c r="HKY39" s="296"/>
      <c r="HKZ39" s="296"/>
      <c r="HLA39" s="296"/>
      <c r="HLB39" s="296"/>
      <c r="HLC39" s="296"/>
      <c r="HLD39" s="296"/>
      <c r="HLE39" s="296"/>
      <c r="HLF39" s="296"/>
      <c r="HLG39" s="296"/>
      <c r="HLH39" s="296"/>
      <c r="HLI39" s="296"/>
      <c r="HLJ39" s="296"/>
      <c r="HLK39" s="296"/>
      <c r="HLL39" s="296"/>
      <c r="HLM39" s="296"/>
      <c r="HLN39" s="296"/>
      <c r="HLO39" s="296"/>
      <c r="HLP39" s="296"/>
      <c r="HLQ39" s="296"/>
      <c r="HLR39" s="296"/>
      <c r="HLS39" s="296"/>
      <c r="HLT39" s="296"/>
      <c r="HLU39" s="296"/>
      <c r="HLV39" s="296"/>
      <c r="HLW39" s="296"/>
      <c r="HLX39" s="296"/>
      <c r="HLY39" s="296"/>
      <c r="HLZ39" s="296"/>
      <c r="HMA39" s="296"/>
      <c r="HMB39" s="296"/>
      <c r="HMC39" s="296"/>
      <c r="HMD39" s="296"/>
      <c r="HME39" s="296"/>
      <c r="HMF39" s="296"/>
      <c r="HMG39" s="296"/>
      <c r="HMH39" s="296"/>
      <c r="HMI39" s="296"/>
      <c r="HMJ39" s="296"/>
      <c r="HMK39" s="296"/>
      <c r="HML39" s="296"/>
      <c r="HMM39" s="296"/>
      <c r="HMN39" s="296"/>
      <c r="HMO39" s="296"/>
      <c r="HMP39" s="296"/>
      <c r="HMQ39" s="296"/>
      <c r="HMR39" s="296"/>
      <c r="HMS39" s="296"/>
      <c r="HMT39" s="296"/>
      <c r="HMU39" s="296"/>
      <c r="HMV39" s="296"/>
      <c r="HMW39" s="296"/>
      <c r="HMX39" s="296"/>
      <c r="HMY39" s="296"/>
      <c r="HMZ39" s="296"/>
      <c r="HNA39" s="296"/>
      <c r="HNB39" s="296"/>
      <c r="HNC39" s="296"/>
      <c r="HND39" s="296"/>
      <c r="HNE39" s="296"/>
      <c r="HNF39" s="296"/>
      <c r="HNG39" s="296"/>
      <c r="HNH39" s="296"/>
      <c r="HNI39" s="296"/>
      <c r="HNJ39" s="296"/>
      <c r="HNK39" s="296"/>
      <c r="HNL39" s="296"/>
      <c r="HNM39" s="296"/>
      <c r="HNN39" s="296"/>
      <c r="HNO39" s="296"/>
      <c r="HNP39" s="296"/>
      <c r="HNQ39" s="296"/>
      <c r="HNR39" s="296"/>
      <c r="HNS39" s="296"/>
      <c r="HNT39" s="296"/>
      <c r="HNU39" s="296"/>
      <c r="HNV39" s="296"/>
      <c r="HNW39" s="296"/>
      <c r="HNX39" s="296"/>
      <c r="HNY39" s="296"/>
      <c r="HNZ39" s="296"/>
      <c r="HOA39" s="296"/>
      <c r="HOB39" s="296"/>
      <c r="HOC39" s="296"/>
      <c r="HOD39" s="296"/>
      <c r="HOE39" s="296"/>
      <c r="HOF39" s="296"/>
      <c r="HOG39" s="296"/>
      <c r="HOH39" s="296"/>
      <c r="HOI39" s="296"/>
      <c r="HOJ39" s="296"/>
      <c r="HOK39" s="296"/>
      <c r="HOL39" s="296"/>
      <c r="HOM39" s="296"/>
      <c r="HON39" s="296"/>
      <c r="HOO39" s="296"/>
      <c r="HOP39" s="296"/>
      <c r="HOQ39" s="296"/>
      <c r="HOR39" s="296"/>
      <c r="HOS39" s="296"/>
      <c r="HOT39" s="296"/>
      <c r="HOU39" s="296"/>
      <c r="HOV39" s="296"/>
      <c r="HOW39" s="296"/>
      <c r="HOX39" s="296"/>
      <c r="HOY39" s="296"/>
      <c r="HOZ39" s="296"/>
      <c r="HPA39" s="296"/>
      <c r="HPB39" s="296"/>
      <c r="HPC39" s="296"/>
      <c r="HPD39" s="296"/>
      <c r="HPE39" s="296"/>
      <c r="HPF39" s="296"/>
      <c r="HPG39" s="296"/>
      <c r="HPH39" s="296"/>
      <c r="HPI39" s="296"/>
      <c r="HPJ39" s="296"/>
      <c r="HPK39" s="296"/>
      <c r="HPL39" s="296"/>
      <c r="HPM39" s="296"/>
      <c r="HPN39" s="296"/>
      <c r="HPO39" s="296"/>
      <c r="HPP39" s="296"/>
      <c r="HPQ39" s="296"/>
      <c r="HPR39" s="296"/>
      <c r="HPS39" s="296"/>
      <c r="HPT39" s="296"/>
      <c r="HPU39" s="296"/>
      <c r="HPV39" s="296"/>
      <c r="HPW39" s="296"/>
      <c r="HPX39" s="296"/>
      <c r="HPY39" s="296"/>
      <c r="HPZ39" s="296"/>
      <c r="HQA39" s="296"/>
      <c r="HQB39" s="296"/>
      <c r="HQC39" s="296"/>
      <c r="HQD39" s="296"/>
      <c r="HQE39" s="296"/>
      <c r="HQF39" s="296"/>
      <c r="HQG39" s="296"/>
      <c r="HQH39" s="296"/>
      <c r="HQI39" s="296"/>
      <c r="HQJ39" s="296"/>
      <c r="HQK39" s="296"/>
      <c r="HQL39" s="296"/>
      <c r="HQM39" s="296"/>
      <c r="HQN39" s="296"/>
      <c r="HQO39" s="296"/>
      <c r="HQP39" s="296"/>
      <c r="HQQ39" s="296"/>
      <c r="HQR39" s="296"/>
      <c r="HQS39" s="296"/>
      <c r="HQT39" s="296"/>
      <c r="HQU39" s="296"/>
      <c r="HQV39" s="296"/>
      <c r="HQW39" s="296"/>
      <c r="HQX39" s="296"/>
      <c r="HQY39" s="296"/>
      <c r="HQZ39" s="296"/>
      <c r="HRA39" s="296"/>
      <c r="HRB39" s="296"/>
      <c r="HRC39" s="296"/>
      <c r="HRD39" s="296"/>
      <c r="HRE39" s="296"/>
      <c r="HRF39" s="296"/>
      <c r="HRG39" s="296"/>
      <c r="HRH39" s="296"/>
      <c r="HRI39" s="296"/>
      <c r="HRJ39" s="296"/>
      <c r="HRK39" s="296"/>
      <c r="HRL39" s="296"/>
      <c r="HRM39" s="296"/>
      <c r="HRN39" s="296"/>
      <c r="HRO39" s="296"/>
      <c r="HRP39" s="296"/>
      <c r="HRQ39" s="296"/>
      <c r="HRR39" s="296"/>
      <c r="HRS39" s="296"/>
      <c r="HRT39" s="296"/>
      <c r="HRU39" s="296"/>
      <c r="HRV39" s="296"/>
      <c r="HRW39" s="296"/>
      <c r="HRX39" s="296"/>
      <c r="HRY39" s="296"/>
      <c r="HRZ39" s="296"/>
      <c r="HSA39" s="296"/>
      <c r="HSB39" s="296"/>
      <c r="HSC39" s="296"/>
      <c r="HSD39" s="296"/>
      <c r="HSE39" s="296"/>
      <c r="HSF39" s="296"/>
      <c r="HSG39" s="296"/>
      <c r="HSH39" s="296"/>
      <c r="HSI39" s="296"/>
      <c r="HSJ39" s="296"/>
      <c r="HSK39" s="296"/>
      <c r="HSL39" s="296"/>
      <c r="HSM39" s="296"/>
      <c r="HSN39" s="296"/>
      <c r="HSO39" s="296"/>
      <c r="HSP39" s="296"/>
      <c r="HSQ39" s="296"/>
      <c r="HSR39" s="296"/>
      <c r="HSS39" s="296"/>
      <c r="HST39" s="296"/>
      <c r="HSU39" s="296"/>
      <c r="HSV39" s="296"/>
      <c r="HSW39" s="296"/>
      <c r="HSX39" s="296"/>
      <c r="HSY39" s="296"/>
      <c r="HSZ39" s="296"/>
      <c r="HTA39" s="296"/>
      <c r="HTB39" s="296"/>
      <c r="HTC39" s="296"/>
      <c r="HTD39" s="296"/>
      <c r="HTE39" s="296"/>
      <c r="HTF39" s="296"/>
      <c r="HTG39" s="296"/>
      <c r="HTH39" s="296"/>
      <c r="HTI39" s="296"/>
      <c r="HTJ39" s="296"/>
      <c r="HTK39" s="296"/>
      <c r="HTL39" s="296"/>
      <c r="HTM39" s="296"/>
      <c r="HTN39" s="296"/>
      <c r="HTO39" s="296"/>
      <c r="HTP39" s="296"/>
      <c r="HTQ39" s="296"/>
      <c r="HTR39" s="296"/>
      <c r="HTS39" s="296"/>
      <c r="HTT39" s="296"/>
      <c r="HTU39" s="296"/>
      <c r="HTV39" s="296"/>
      <c r="HTW39" s="296"/>
      <c r="HTX39" s="296"/>
      <c r="HTY39" s="296"/>
      <c r="HTZ39" s="296"/>
      <c r="HUA39" s="296"/>
      <c r="HUB39" s="296"/>
      <c r="HUC39" s="296"/>
      <c r="HUD39" s="296"/>
      <c r="HUE39" s="296"/>
      <c r="HUF39" s="296"/>
      <c r="HUG39" s="296"/>
      <c r="HUH39" s="296"/>
      <c r="HUI39" s="296"/>
      <c r="HUJ39" s="296"/>
      <c r="HUK39" s="296"/>
      <c r="HUL39" s="296"/>
      <c r="HUM39" s="296"/>
      <c r="HUN39" s="296"/>
      <c r="HUO39" s="296"/>
      <c r="HUP39" s="296"/>
      <c r="HUQ39" s="296"/>
      <c r="HUR39" s="296"/>
      <c r="HUS39" s="296"/>
      <c r="HUT39" s="296"/>
      <c r="HUU39" s="296"/>
      <c r="HUV39" s="296"/>
      <c r="HUW39" s="296"/>
      <c r="HUX39" s="296"/>
      <c r="HUY39" s="296"/>
      <c r="HUZ39" s="296"/>
      <c r="HVA39" s="296"/>
      <c r="HVB39" s="296"/>
      <c r="HVC39" s="296"/>
      <c r="HVD39" s="296"/>
      <c r="HVE39" s="296"/>
      <c r="HVF39" s="296"/>
      <c r="HVG39" s="296"/>
      <c r="HVH39" s="296"/>
      <c r="HVI39" s="296"/>
      <c r="HVJ39" s="296"/>
      <c r="HVK39" s="296"/>
      <c r="HVL39" s="296"/>
      <c r="HVM39" s="296"/>
      <c r="HVN39" s="296"/>
      <c r="HVO39" s="296"/>
      <c r="HVP39" s="296"/>
      <c r="HVQ39" s="296"/>
      <c r="HVR39" s="296"/>
      <c r="HVS39" s="296"/>
      <c r="HVT39" s="296"/>
      <c r="HVU39" s="296"/>
      <c r="HVV39" s="296"/>
      <c r="HVW39" s="296"/>
      <c r="HVX39" s="296"/>
      <c r="HVY39" s="296"/>
      <c r="HVZ39" s="296"/>
      <c r="HWA39" s="296"/>
      <c r="HWB39" s="296"/>
      <c r="HWC39" s="296"/>
      <c r="HWD39" s="296"/>
      <c r="HWE39" s="296"/>
      <c r="HWF39" s="296"/>
      <c r="HWG39" s="296"/>
      <c r="HWH39" s="296"/>
      <c r="HWI39" s="296"/>
      <c r="HWJ39" s="296"/>
      <c r="HWK39" s="296"/>
      <c r="HWL39" s="296"/>
      <c r="HWM39" s="296"/>
      <c r="HWN39" s="296"/>
      <c r="HWO39" s="296"/>
      <c r="HWP39" s="296"/>
      <c r="HWQ39" s="296"/>
      <c r="HWR39" s="296"/>
      <c r="HWS39" s="296"/>
      <c r="HWT39" s="296"/>
      <c r="HWU39" s="296"/>
      <c r="HWV39" s="296"/>
      <c r="HWW39" s="296"/>
      <c r="HWX39" s="296"/>
      <c r="HWY39" s="296"/>
      <c r="HWZ39" s="296"/>
      <c r="HXA39" s="296"/>
      <c r="HXB39" s="296"/>
      <c r="HXC39" s="296"/>
      <c r="HXD39" s="296"/>
      <c r="HXE39" s="296"/>
      <c r="HXF39" s="296"/>
      <c r="HXG39" s="296"/>
      <c r="HXH39" s="296"/>
      <c r="HXI39" s="296"/>
      <c r="HXJ39" s="296"/>
      <c r="HXK39" s="296"/>
      <c r="HXL39" s="296"/>
      <c r="HXM39" s="296"/>
      <c r="HXN39" s="296"/>
      <c r="HXO39" s="296"/>
      <c r="HXP39" s="296"/>
      <c r="HXQ39" s="296"/>
      <c r="HXR39" s="296"/>
      <c r="HXS39" s="296"/>
      <c r="HXT39" s="296"/>
      <c r="HXU39" s="296"/>
      <c r="HXV39" s="296"/>
      <c r="HXW39" s="296"/>
      <c r="HXX39" s="296"/>
      <c r="HXY39" s="296"/>
      <c r="HXZ39" s="296"/>
      <c r="HYA39" s="296"/>
      <c r="HYB39" s="296"/>
      <c r="HYC39" s="296"/>
      <c r="HYD39" s="296"/>
      <c r="HYE39" s="296"/>
      <c r="HYF39" s="296"/>
      <c r="HYG39" s="296"/>
      <c r="HYH39" s="296"/>
      <c r="HYI39" s="296"/>
      <c r="HYJ39" s="296"/>
      <c r="HYK39" s="296"/>
      <c r="HYL39" s="296"/>
      <c r="HYM39" s="296"/>
      <c r="HYN39" s="296"/>
      <c r="HYO39" s="296"/>
      <c r="HYP39" s="296"/>
      <c r="HYQ39" s="296"/>
      <c r="HYR39" s="296"/>
      <c r="HYS39" s="296"/>
      <c r="HYT39" s="296"/>
      <c r="HYU39" s="296"/>
      <c r="HYV39" s="296"/>
      <c r="HYW39" s="296"/>
      <c r="HYX39" s="296"/>
      <c r="HYY39" s="296"/>
      <c r="HYZ39" s="296"/>
      <c r="HZA39" s="296"/>
      <c r="HZB39" s="296"/>
      <c r="HZC39" s="296"/>
      <c r="HZD39" s="296"/>
      <c r="HZE39" s="296"/>
      <c r="HZF39" s="296"/>
      <c r="HZG39" s="296"/>
      <c r="HZH39" s="296"/>
      <c r="HZI39" s="296"/>
      <c r="HZJ39" s="296"/>
      <c r="HZK39" s="296"/>
      <c r="HZL39" s="296"/>
      <c r="HZM39" s="296"/>
      <c r="HZN39" s="296"/>
      <c r="HZO39" s="296"/>
      <c r="HZP39" s="296"/>
      <c r="HZQ39" s="296"/>
      <c r="HZR39" s="296"/>
      <c r="HZS39" s="296"/>
      <c r="HZT39" s="296"/>
      <c r="HZU39" s="296"/>
      <c r="HZV39" s="296"/>
      <c r="HZW39" s="296"/>
      <c r="HZX39" s="296"/>
      <c r="HZY39" s="296"/>
      <c r="HZZ39" s="296"/>
      <c r="IAA39" s="296"/>
      <c r="IAB39" s="296"/>
      <c r="IAC39" s="296"/>
      <c r="IAD39" s="296"/>
      <c r="IAE39" s="296"/>
      <c r="IAF39" s="296"/>
      <c r="IAG39" s="296"/>
      <c r="IAH39" s="296"/>
      <c r="IAI39" s="296"/>
      <c r="IAJ39" s="296"/>
      <c r="IAK39" s="296"/>
      <c r="IAL39" s="296"/>
      <c r="IAM39" s="296"/>
      <c r="IAN39" s="296"/>
      <c r="IAO39" s="296"/>
      <c r="IAP39" s="296"/>
      <c r="IAQ39" s="296"/>
      <c r="IAR39" s="296"/>
      <c r="IAS39" s="296"/>
      <c r="IAT39" s="296"/>
      <c r="IAU39" s="296"/>
      <c r="IAV39" s="296"/>
      <c r="IAW39" s="296"/>
      <c r="IAX39" s="296"/>
      <c r="IAY39" s="296"/>
      <c r="IAZ39" s="296"/>
      <c r="IBA39" s="296"/>
      <c r="IBB39" s="296"/>
      <c r="IBC39" s="296"/>
      <c r="IBD39" s="296"/>
      <c r="IBE39" s="296"/>
      <c r="IBF39" s="296"/>
      <c r="IBG39" s="296"/>
      <c r="IBH39" s="296"/>
      <c r="IBI39" s="296"/>
      <c r="IBJ39" s="296"/>
      <c r="IBK39" s="296"/>
      <c r="IBL39" s="296"/>
      <c r="IBM39" s="296"/>
      <c r="IBN39" s="296"/>
      <c r="IBO39" s="296"/>
      <c r="IBP39" s="296"/>
      <c r="IBQ39" s="296"/>
      <c r="IBR39" s="296"/>
      <c r="IBS39" s="296"/>
      <c r="IBT39" s="296"/>
      <c r="IBU39" s="296"/>
      <c r="IBV39" s="296"/>
      <c r="IBW39" s="296"/>
      <c r="IBX39" s="296"/>
      <c r="IBY39" s="296"/>
      <c r="IBZ39" s="296"/>
      <c r="ICA39" s="296"/>
      <c r="ICB39" s="296"/>
      <c r="ICC39" s="296"/>
      <c r="ICD39" s="296"/>
      <c r="ICE39" s="296"/>
      <c r="ICF39" s="296"/>
      <c r="ICG39" s="296"/>
      <c r="ICH39" s="296"/>
      <c r="ICI39" s="296"/>
      <c r="ICJ39" s="296"/>
      <c r="ICK39" s="296"/>
      <c r="ICL39" s="296"/>
      <c r="ICM39" s="296"/>
      <c r="ICN39" s="296"/>
      <c r="ICO39" s="296"/>
      <c r="ICP39" s="296"/>
      <c r="ICQ39" s="296"/>
      <c r="ICR39" s="296"/>
      <c r="ICS39" s="296"/>
      <c r="ICT39" s="296"/>
      <c r="ICU39" s="296"/>
      <c r="ICV39" s="296"/>
      <c r="ICW39" s="296"/>
      <c r="ICX39" s="296"/>
      <c r="ICY39" s="296"/>
      <c r="ICZ39" s="296"/>
      <c r="IDA39" s="296"/>
      <c r="IDB39" s="296"/>
      <c r="IDC39" s="296"/>
      <c r="IDD39" s="296"/>
      <c r="IDE39" s="296"/>
      <c r="IDF39" s="296"/>
      <c r="IDG39" s="296"/>
      <c r="IDH39" s="296"/>
      <c r="IDI39" s="296"/>
      <c r="IDJ39" s="296"/>
      <c r="IDK39" s="296"/>
      <c r="IDL39" s="296"/>
      <c r="IDM39" s="296"/>
      <c r="IDN39" s="296"/>
      <c r="IDO39" s="296"/>
      <c r="IDP39" s="296"/>
      <c r="IDQ39" s="296"/>
      <c r="IDR39" s="296"/>
      <c r="IDS39" s="296"/>
      <c r="IDT39" s="296"/>
      <c r="IDU39" s="296"/>
      <c r="IDV39" s="296"/>
      <c r="IDW39" s="296"/>
      <c r="IDX39" s="296"/>
      <c r="IDY39" s="296"/>
      <c r="IDZ39" s="296"/>
      <c r="IEA39" s="296"/>
      <c r="IEB39" s="296"/>
      <c r="IEC39" s="296"/>
      <c r="IED39" s="296"/>
      <c r="IEE39" s="296"/>
      <c r="IEF39" s="296"/>
      <c r="IEG39" s="296"/>
      <c r="IEH39" s="296"/>
      <c r="IEI39" s="296"/>
      <c r="IEJ39" s="296"/>
      <c r="IEK39" s="296"/>
      <c r="IEL39" s="296"/>
      <c r="IEM39" s="296"/>
      <c r="IEN39" s="296"/>
      <c r="IEO39" s="296"/>
      <c r="IEP39" s="296"/>
      <c r="IEQ39" s="296"/>
      <c r="IER39" s="296"/>
      <c r="IES39" s="296"/>
      <c r="IET39" s="296"/>
      <c r="IEU39" s="296"/>
      <c r="IEV39" s="296"/>
      <c r="IEW39" s="296"/>
      <c r="IEX39" s="296"/>
      <c r="IEY39" s="296"/>
      <c r="IEZ39" s="296"/>
      <c r="IFA39" s="296"/>
      <c r="IFB39" s="296"/>
      <c r="IFC39" s="296"/>
      <c r="IFD39" s="296"/>
      <c r="IFE39" s="296"/>
      <c r="IFF39" s="296"/>
      <c r="IFG39" s="296"/>
      <c r="IFH39" s="296"/>
      <c r="IFI39" s="296"/>
      <c r="IFJ39" s="296"/>
      <c r="IFK39" s="296"/>
      <c r="IFL39" s="296"/>
      <c r="IFM39" s="296"/>
      <c r="IFN39" s="296"/>
      <c r="IFO39" s="296"/>
      <c r="IFP39" s="296"/>
      <c r="IFQ39" s="296"/>
      <c r="IFR39" s="296"/>
      <c r="IFS39" s="296"/>
      <c r="IFT39" s="296"/>
      <c r="IFU39" s="296"/>
      <c r="IFV39" s="296"/>
      <c r="IFW39" s="296"/>
      <c r="IFX39" s="296"/>
      <c r="IFY39" s="296"/>
      <c r="IFZ39" s="296"/>
      <c r="IGA39" s="296"/>
      <c r="IGB39" s="296"/>
      <c r="IGC39" s="296"/>
      <c r="IGD39" s="296"/>
      <c r="IGE39" s="296"/>
      <c r="IGF39" s="296"/>
      <c r="IGG39" s="296"/>
      <c r="IGH39" s="296"/>
      <c r="IGI39" s="296"/>
      <c r="IGJ39" s="296"/>
      <c r="IGK39" s="296"/>
      <c r="IGL39" s="296"/>
      <c r="IGM39" s="296"/>
      <c r="IGN39" s="296"/>
      <c r="IGO39" s="296"/>
      <c r="IGP39" s="296"/>
      <c r="IGQ39" s="296"/>
      <c r="IGR39" s="296"/>
      <c r="IGS39" s="296"/>
      <c r="IGT39" s="296"/>
      <c r="IGU39" s="296"/>
      <c r="IGV39" s="296"/>
      <c r="IGW39" s="296"/>
      <c r="IGX39" s="296"/>
      <c r="IGY39" s="296"/>
      <c r="IGZ39" s="296"/>
      <c r="IHA39" s="296"/>
      <c r="IHB39" s="296"/>
      <c r="IHC39" s="296"/>
      <c r="IHD39" s="296"/>
      <c r="IHE39" s="296"/>
      <c r="IHF39" s="296"/>
      <c r="IHG39" s="296"/>
      <c r="IHH39" s="296"/>
      <c r="IHI39" s="296"/>
      <c r="IHJ39" s="296"/>
      <c r="IHK39" s="296"/>
      <c r="IHL39" s="296"/>
      <c r="IHM39" s="296"/>
      <c r="IHN39" s="296"/>
      <c r="IHO39" s="296"/>
      <c r="IHP39" s="296"/>
      <c r="IHQ39" s="296"/>
      <c r="IHR39" s="296"/>
      <c r="IHS39" s="296"/>
      <c r="IHT39" s="296"/>
      <c r="IHU39" s="296"/>
      <c r="IHV39" s="296"/>
      <c r="IHW39" s="296"/>
      <c r="IHX39" s="296"/>
      <c r="IHY39" s="296"/>
      <c r="IHZ39" s="296"/>
      <c r="IIA39" s="296"/>
      <c r="IIB39" s="296"/>
      <c r="IIC39" s="296"/>
      <c r="IID39" s="296"/>
      <c r="IIE39" s="296"/>
      <c r="IIF39" s="296"/>
      <c r="IIG39" s="296"/>
      <c r="IIH39" s="296"/>
      <c r="III39" s="296"/>
      <c r="IIJ39" s="296"/>
      <c r="IIK39" s="296"/>
      <c r="IIL39" s="296"/>
      <c r="IIM39" s="296"/>
      <c r="IIN39" s="296"/>
      <c r="IIO39" s="296"/>
      <c r="IIP39" s="296"/>
      <c r="IIQ39" s="296"/>
      <c r="IIR39" s="296"/>
      <c r="IIS39" s="296"/>
      <c r="IIT39" s="296"/>
      <c r="IIU39" s="296"/>
      <c r="IIV39" s="296"/>
      <c r="IIW39" s="296"/>
      <c r="IIX39" s="296"/>
      <c r="IIY39" s="296"/>
      <c r="IIZ39" s="296"/>
      <c r="IJA39" s="296"/>
      <c r="IJB39" s="296"/>
      <c r="IJC39" s="296"/>
      <c r="IJD39" s="296"/>
      <c r="IJE39" s="296"/>
      <c r="IJF39" s="296"/>
      <c r="IJG39" s="296"/>
      <c r="IJH39" s="296"/>
      <c r="IJI39" s="296"/>
      <c r="IJJ39" s="296"/>
      <c r="IJK39" s="296"/>
      <c r="IJL39" s="296"/>
      <c r="IJM39" s="296"/>
      <c r="IJN39" s="296"/>
      <c r="IJO39" s="296"/>
      <c r="IJP39" s="296"/>
      <c r="IJQ39" s="296"/>
      <c r="IJR39" s="296"/>
      <c r="IJS39" s="296"/>
      <c r="IJT39" s="296"/>
      <c r="IJU39" s="296"/>
      <c r="IJV39" s="296"/>
      <c r="IJW39" s="296"/>
      <c r="IJX39" s="296"/>
      <c r="IJY39" s="296"/>
      <c r="IJZ39" s="296"/>
      <c r="IKA39" s="296"/>
      <c r="IKB39" s="296"/>
      <c r="IKC39" s="296"/>
      <c r="IKD39" s="296"/>
      <c r="IKE39" s="296"/>
      <c r="IKF39" s="296"/>
      <c r="IKG39" s="296"/>
      <c r="IKH39" s="296"/>
      <c r="IKI39" s="296"/>
      <c r="IKJ39" s="296"/>
      <c r="IKK39" s="296"/>
      <c r="IKL39" s="296"/>
      <c r="IKM39" s="296"/>
      <c r="IKN39" s="296"/>
      <c r="IKO39" s="296"/>
      <c r="IKP39" s="296"/>
      <c r="IKQ39" s="296"/>
      <c r="IKR39" s="296"/>
      <c r="IKS39" s="296"/>
      <c r="IKT39" s="296"/>
      <c r="IKU39" s="296"/>
      <c r="IKV39" s="296"/>
      <c r="IKW39" s="296"/>
      <c r="IKX39" s="296"/>
      <c r="IKY39" s="296"/>
      <c r="IKZ39" s="296"/>
      <c r="ILA39" s="296"/>
      <c r="ILB39" s="296"/>
      <c r="ILC39" s="296"/>
      <c r="ILD39" s="296"/>
      <c r="ILE39" s="296"/>
      <c r="ILF39" s="296"/>
      <c r="ILG39" s="296"/>
      <c r="ILH39" s="296"/>
      <c r="ILI39" s="296"/>
      <c r="ILJ39" s="296"/>
      <c r="ILK39" s="296"/>
      <c r="ILL39" s="296"/>
      <c r="ILM39" s="296"/>
      <c r="ILN39" s="296"/>
      <c r="ILO39" s="296"/>
      <c r="ILP39" s="296"/>
      <c r="ILQ39" s="296"/>
      <c r="ILR39" s="296"/>
      <c r="ILS39" s="296"/>
      <c r="ILT39" s="296"/>
      <c r="ILU39" s="296"/>
      <c r="ILV39" s="296"/>
      <c r="ILW39" s="296"/>
      <c r="ILX39" s="296"/>
      <c r="ILY39" s="296"/>
      <c r="ILZ39" s="296"/>
      <c r="IMA39" s="296"/>
      <c r="IMB39" s="296"/>
      <c r="IMC39" s="296"/>
      <c r="IMD39" s="296"/>
      <c r="IME39" s="296"/>
      <c r="IMF39" s="296"/>
      <c r="IMG39" s="296"/>
      <c r="IMH39" s="296"/>
      <c r="IMI39" s="296"/>
      <c r="IMJ39" s="296"/>
      <c r="IMK39" s="296"/>
      <c r="IML39" s="296"/>
      <c r="IMM39" s="296"/>
      <c r="IMN39" s="296"/>
      <c r="IMO39" s="296"/>
      <c r="IMP39" s="296"/>
      <c r="IMQ39" s="296"/>
      <c r="IMR39" s="296"/>
      <c r="IMS39" s="296"/>
      <c r="IMT39" s="296"/>
      <c r="IMU39" s="296"/>
      <c r="IMV39" s="296"/>
      <c r="IMW39" s="296"/>
      <c r="IMX39" s="296"/>
      <c r="IMY39" s="296"/>
      <c r="IMZ39" s="296"/>
      <c r="INA39" s="296"/>
      <c r="INB39" s="296"/>
      <c r="INC39" s="296"/>
      <c r="IND39" s="296"/>
      <c r="INE39" s="296"/>
      <c r="INF39" s="296"/>
      <c r="ING39" s="296"/>
      <c r="INH39" s="296"/>
      <c r="INI39" s="296"/>
      <c r="INJ39" s="296"/>
      <c r="INK39" s="296"/>
      <c r="INL39" s="296"/>
      <c r="INM39" s="296"/>
      <c r="INN39" s="296"/>
      <c r="INO39" s="296"/>
      <c r="INP39" s="296"/>
      <c r="INQ39" s="296"/>
      <c r="INR39" s="296"/>
      <c r="INS39" s="296"/>
      <c r="INT39" s="296"/>
      <c r="INU39" s="296"/>
      <c r="INV39" s="296"/>
      <c r="INW39" s="296"/>
      <c r="INX39" s="296"/>
      <c r="INY39" s="296"/>
      <c r="INZ39" s="296"/>
      <c r="IOA39" s="296"/>
      <c r="IOB39" s="296"/>
      <c r="IOC39" s="296"/>
      <c r="IOD39" s="296"/>
      <c r="IOE39" s="296"/>
      <c r="IOF39" s="296"/>
      <c r="IOG39" s="296"/>
      <c r="IOH39" s="296"/>
      <c r="IOI39" s="296"/>
      <c r="IOJ39" s="296"/>
      <c r="IOK39" s="296"/>
      <c r="IOL39" s="296"/>
      <c r="IOM39" s="296"/>
      <c r="ION39" s="296"/>
      <c r="IOO39" s="296"/>
      <c r="IOP39" s="296"/>
      <c r="IOQ39" s="296"/>
      <c r="IOR39" s="296"/>
      <c r="IOS39" s="296"/>
      <c r="IOT39" s="296"/>
      <c r="IOU39" s="296"/>
      <c r="IOV39" s="296"/>
      <c r="IOW39" s="296"/>
      <c r="IOX39" s="296"/>
      <c r="IOY39" s="296"/>
      <c r="IOZ39" s="296"/>
      <c r="IPA39" s="296"/>
      <c r="IPB39" s="296"/>
      <c r="IPC39" s="296"/>
      <c r="IPD39" s="296"/>
      <c r="IPE39" s="296"/>
      <c r="IPF39" s="296"/>
      <c r="IPG39" s="296"/>
      <c r="IPH39" s="296"/>
      <c r="IPI39" s="296"/>
      <c r="IPJ39" s="296"/>
      <c r="IPK39" s="296"/>
      <c r="IPL39" s="296"/>
      <c r="IPM39" s="296"/>
      <c r="IPN39" s="296"/>
      <c r="IPO39" s="296"/>
      <c r="IPP39" s="296"/>
      <c r="IPQ39" s="296"/>
      <c r="IPR39" s="296"/>
      <c r="IPS39" s="296"/>
      <c r="IPT39" s="296"/>
      <c r="IPU39" s="296"/>
      <c r="IPV39" s="296"/>
      <c r="IPW39" s="296"/>
      <c r="IPX39" s="296"/>
      <c r="IPY39" s="296"/>
      <c r="IPZ39" s="296"/>
      <c r="IQA39" s="296"/>
      <c r="IQB39" s="296"/>
      <c r="IQC39" s="296"/>
      <c r="IQD39" s="296"/>
      <c r="IQE39" s="296"/>
      <c r="IQF39" s="296"/>
      <c r="IQG39" s="296"/>
      <c r="IQH39" s="296"/>
      <c r="IQI39" s="296"/>
      <c r="IQJ39" s="296"/>
      <c r="IQK39" s="296"/>
      <c r="IQL39" s="296"/>
      <c r="IQM39" s="296"/>
      <c r="IQN39" s="296"/>
      <c r="IQO39" s="296"/>
      <c r="IQP39" s="296"/>
      <c r="IQQ39" s="296"/>
      <c r="IQR39" s="296"/>
      <c r="IQS39" s="296"/>
      <c r="IQT39" s="296"/>
      <c r="IQU39" s="296"/>
      <c r="IQV39" s="296"/>
      <c r="IQW39" s="296"/>
      <c r="IQX39" s="296"/>
      <c r="IQY39" s="296"/>
      <c r="IQZ39" s="296"/>
      <c r="IRA39" s="296"/>
      <c r="IRB39" s="296"/>
      <c r="IRC39" s="296"/>
      <c r="IRD39" s="296"/>
      <c r="IRE39" s="296"/>
      <c r="IRF39" s="296"/>
      <c r="IRG39" s="296"/>
      <c r="IRH39" s="296"/>
      <c r="IRI39" s="296"/>
      <c r="IRJ39" s="296"/>
      <c r="IRK39" s="296"/>
      <c r="IRL39" s="296"/>
      <c r="IRM39" s="296"/>
      <c r="IRN39" s="296"/>
      <c r="IRO39" s="296"/>
      <c r="IRP39" s="296"/>
      <c r="IRQ39" s="296"/>
      <c r="IRR39" s="296"/>
      <c r="IRS39" s="296"/>
      <c r="IRT39" s="296"/>
      <c r="IRU39" s="296"/>
      <c r="IRV39" s="296"/>
      <c r="IRW39" s="296"/>
      <c r="IRX39" s="296"/>
      <c r="IRY39" s="296"/>
      <c r="IRZ39" s="296"/>
      <c r="ISA39" s="296"/>
      <c r="ISB39" s="296"/>
      <c r="ISC39" s="296"/>
      <c r="ISD39" s="296"/>
      <c r="ISE39" s="296"/>
      <c r="ISF39" s="296"/>
      <c r="ISG39" s="296"/>
      <c r="ISH39" s="296"/>
      <c r="ISI39" s="296"/>
      <c r="ISJ39" s="296"/>
      <c r="ISK39" s="296"/>
      <c r="ISL39" s="296"/>
      <c r="ISM39" s="296"/>
      <c r="ISN39" s="296"/>
      <c r="ISO39" s="296"/>
      <c r="ISP39" s="296"/>
      <c r="ISQ39" s="296"/>
      <c r="ISR39" s="296"/>
      <c r="ISS39" s="296"/>
      <c r="IST39" s="296"/>
      <c r="ISU39" s="296"/>
      <c r="ISV39" s="296"/>
      <c r="ISW39" s="296"/>
      <c r="ISX39" s="296"/>
      <c r="ISY39" s="296"/>
      <c r="ISZ39" s="296"/>
      <c r="ITA39" s="296"/>
      <c r="ITB39" s="296"/>
      <c r="ITC39" s="296"/>
      <c r="ITD39" s="296"/>
      <c r="ITE39" s="296"/>
      <c r="ITF39" s="296"/>
      <c r="ITG39" s="296"/>
      <c r="ITH39" s="296"/>
      <c r="ITI39" s="296"/>
      <c r="ITJ39" s="296"/>
      <c r="ITK39" s="296"/>
      <c r="ITL39" s="296"/>
      <c r="ITM39" s="296"/>
      <c r="ITN39" s="296"/>
      <c r="ITO39" s="296"/>
      <c r="ITP39" s="296"/>
      <c r="ITQ39" s="296"/>
      <c r="ITR39" s="296"/>
      <c r="ITS39" s="296"/>
      <c r="ITT39" s="296"/>
      <c r="ITU39" s="296"/>
      <c r="ITV39" s="296"/>
      <c r="ITW39" s="296"/>
      <c r="ITX39" s="296"/>
      <c r="ITY39" s="296"/>
      <c r="ITZ39" s="296"/>
      <c r="IUA39" s="296"/>
      <c r="IUB39" s="296"/>
      <c r="IUC39" s="296"/>
      <c r="IUD39" s="296"/>
      <c r="IUE39" s="296"/>
      <c r="IUF39" s="296"/>
      <c r="IUG39" s="296"/>
      <c r="IUH39" s="296"/>
      <c r="IUI39" s="296"/>
      <c r="IUJ39" s="296"/>
      <c r="IUK39" s="296"/>
      <c r="IUL39" s="296"/>
      <c r="IUM39" s="296"/>
      <c r="IUN39" s="296"/>
      <c r="IUO39" s="296"/>
      <c r="IUP39" s="296"/>
      <c r="IUQ39" s="296"/>
      <c r="IUR39" s="296"/>
      <c r="IUS39" s="296"/>
      <c r="IUT39" s="296"/>
      <c r="IUU39" s="296"/>
      <c r="IUV39" s="296"/>
      <c r="IUW39" s="296"/>
      <c r="IUX39" s="296"/>
      <c r="IUY39" s="296"/>
      <c r="IUZ39" s="296"/>
      <c r="IVA39" s="296"/>
      <c r="IVB39" s="296"/>
      <c r="IVC39" s="296"/>
      <c r="IVD39" s="296"/>
      <c r="IVE39" s="296"/>
      <c r="IVF39" s="296"/>
      <c r="IVG39" s="296"/>
      <c r="IVH39" s="296"/>
      <c r="IVI39" s="296"/>
      <c r="IVJ39" s="296"/>
      <c r="IVK39" s="296"/>
      <c r="IVL39" s="296"/>
      <c r="IVM39" s="296"/>
      <c r="IVN39" s="296"/>
      <c r="IVO39" s="296"/>
      <c r="IVP39" s="296"/>
      <c r="IVQ39" s="296"/>
      <c r="IVR39" s="296"/>
      <c r="IVS39" s="296"/>
      <c r="IVT39" s="296"/>
      <c r="IVU39" s="296"/>
      <c r="IVV39" s="296"/>
      <c r="IVW39" s="296"/>
      <c r="IVX39" s="296"/>
      <c r="IVY39" s="296"/>
      <c r="IVZ39" s="296"/>
      <c r="IWA39" s="296"/>
      <c r="IWB39" s="296"/>
      <c r="IWC39" s="296"/>
      <c r="IWD39" s="296"/>
      <c r="IWE39" s="296"/>
      <c r="IWF39" s="296"/>
      <c r="IWG39" s="296"/>
      <c r="IWH39" s="296"/>
      <c r="IWI39" s="296"/>
      <c r="IWJ39" s="296"/>
      <c r="IWK39" s="296"/>
      <c r="IWL39" s="296"/>
      <c r="IWM39" s="296"/>
      <c r="IWN39" s="296"/>
      <c r="IWO39" s="296"/>
      <c r="IWP39" s="296"/>
      <c r="IWQ39" s="296"/>
      <c r="IWR39" s="296"/>
      <c r="IWS39" s="296"/>
      <c r="IWT39" s="296"/>
      <c r="IWU39" s="296"/>
      <c r="IWV39" s="296"/>
      <c r="IWW39" s="296"/>
      <c r="IWX39" s="296"/>
      <c r="IWY39" s="296"/>
      <c r="IWZ39" s="296"/>
      <c r="IXA39" s="296"/>
      <c r="IXB39" s="296"/>
      <c r="IXC39" s="296"/>
      <c r="IXD39" s="296"/>
      <c r="IXE39" s="296"/>
      <c r="IXF39" s="296"/>
      <c r="IXG39" s="296"/>
      <c r="IXH39" s="296"/>
      <c r="IXI39" s="296"/>
      <c r="IXJ39" s="296"/>
      <c r="IXK39" s="296"/>
      <c r="IXL39" s="296"/>
      <c r="IXM39" s="296"/>
      <c r="IXN39" s="296"/>
      <c r="IXO39" s="296"/>
      <c r="IXP39" s="296"/>
      <c r="IXQ39" s="296"/>
      <c r="IXR39" s="296"/>
      <c r="IXS39" s="296"/>
      <c r="IXT39" s="296"/>
      <c r="IXU39" s="296"/>
      <c r="IXV39" s="296"/>
      <c r="IXW39" s="296"/>
      <c r="IXX39" s="296"/>
      <c r="IXY39" s="296"/>
      <c r="IXZ39" s="296"/>
      <c r="IYA39" s="296"/>
      <c r="IYB39" s="296"/>
      <c r="IYC39" s="296"/>
      <c r="IYD39" s="296"/>
      <c r="IYE39" s="296"/>
      <c r="IYF39" s="296"/>
      <c r="IYG39" s="296"/>
      <c r="IYH39" s="296"/>
      <c r="IYI39" s="296"/>
      <c r="IYJ39" s="296"/>
      <c r="IYK39" s="296"/>
      <c r="IYL39" s="296"/>
      <c r="IYM39" s="296"/>
      <c r="IYN39" s="296"/>
      <c r="IYO39" s="296"/>
      <c r="IYP39" s="296"/>
      <c r="IYQ39" s="296"/>
      <c r="IYR39" s="296"/>
      <c r="IYS39" s="296"/>
      <c r="IYT39" s="296"/>
      <c r="IYU39" s="296"/>
      <c r="IYV39" s="296"/>
      <c r="IYW39" s="296"/>
      <c r="IYX39" s="296"/>
      <c r="IYY39" s="296"/>
      <c r="IYZ39" s="296"/>
      <c r="IZA39" s="296"/>
      <c r="IZB39" s="296"/>
      <c r="IZC39" s="296"/>
      <c r="IZD39" s="296"/>
      <c r="IZE39" s="296"/>
      <c r="IZF39" s="296"/>
      <c r="IZG39" s="296"/>
      <c r="IZH39" s="296"/>
      <c r="IZI39" s="296"/>
      <c r="IZJ39" s="296"/>
      <c r="IZK39" s="296"/>
      <c r="IZL39" s="296"/>
      <c r="IZM39" s="296"/>
      <c r="IZN39" s="296"/>
      <c r="IZO39" s="296"/>
      <c r="IZP39" s="296"/>
      <c r="IZQ39" s="296"/>
      <c r="IZR39" s="296"/>
      <c r="IZS39" s="296"/>
      <c r="IZT39" s="296"/>
      <c r="IZU39" s="296"/>
      <c r="IZV39" s="296"/>
      <c r="IZW39" s="296"/>
      <c r="IZX39" s="296"/>
      <c r="IZY39" s="296"/>
      <c r="IZZ39" s="296"/>
      <c r="JAA39" s="296"/>
      <c r="JAB39" s="296"/>
      <c r="JAC39" s="296"/>
      <c r="JAD39" s="296"/>
      <c r="JAE39" s="296"/>
      <c r="JAF39" s="296"/>
      <c r="JAG39" s="296"/>
      <c r="JAH39" s="296"/>
      <c r="JAI39" s="296"/>
      <c r="JAJ39" s="296"/>
      <c r="JAK39" s="296"/>
      <c r="JAL39" s="296"/>
      <c r="JAM39" s="296"/>
      <c r="JAN39" s="296"/>
      <c r="JAO39" s="296"/>
      <c r="JAP39" s="296"/>
      <c r="JAQ39" s="296"/>
      <c r="JAR39" s="296"/>
      <c r="JAS39" s="296"/>
      <c r="JAT39" s="296"/>
      <c r="JAU39" s="296"/>
      <c r="JAV39" s="296"/>
      <c r="JAW39" s="296"/>
      <c r="JAX39" s="296"/>
      <c r="JAY39" s="296"/>
      <c r="JAZ39" s="296"/>
      <c r="JBA39" s="296"/>
      <c r="JBB39" s="296"/>
      <c r="JBC39" s="296"/>
      <c r="JBD39" s="296"/>
      <c r="JBE39" s="296"/>
      <c r="JBF39" s="296"/>
      <c r="JBG39" s="296"/>
      <c r="JBH39" s="296"/>
      <c r="JBI39" s="296"/>
      <c r="JBJ39" s="296"/>
      <c r="JBK39" s="296"/>
      <c r="JBL39" s="296"/>
      <c r="JBM39" s="296"/>
      <c r="JBN39" s="296"/>
      <c r="JBO39" s="296"/>
      <c r="JBP39" s="296"/>
      <c r="JBQ39" s="296"/>
      <c r="JBR39" s="296"/>
      <c r="JBS39" s="296"/>
      <c r="JBT39" s="296"/>
      <c r="JBU39" s="296"/>
      <c r="JBV39" s="296"/>
      <c r="JBW39" s="296"/>
      <c r="JBX39" s="296"/>
      <c r="JBY39" s="296"/>
      <c r="JBZ39" s="296"/>
      <c r="JCA39" s="296"/>
      <c r="JCB39" s="296"/>
      <c r="JCC39" s="296"/>
      <c r="JCD39" s="296"/>
      <c r="JCE39" s="296"/>
      <c r="JCF39" s="296"/>
      <c r="JCG39" s="296"/>
      <c r="JCH39" s="296"/>
      <c r="JCI39" s="296"/>
      <c r="JCJ39" s="296"/>
      <c r="JCK39" s="296"/>
      <c r="JCL39" s="296"/>
      <c r="JCM39" s="296"/>
      <c r="JCN39" s="296"/>
      <c r="JCO39" s="296"/>
      <c r="JCP39" s="296"/>
      <c r="JCQ39" s="296"/>
      <c r="JCR39" s="296"/>
      <c r="JCS39" s="296"/>
      <c r="JCT39" s="296"/>
      <c r="JCU39" s="296"/>
      <c r="JCV39" s="296"/>
      <c r="JCW39" s="296"/>
      <c r="JCX39" s="296"/>
      <c r="JCY39" s="296"/>
      <c r="JCZ39" s="296"/>
      <c r="JDA39" s="296"/>
      <c r="JDB39" s="296"/>
      <c r="JDC39" s="296"/>
      <c r="JDD39" s="296"/>
      <c r="JDE39" s="296"/>
      <c r="JDF39" s="296"/>
      <c r="JDG39" s="296"/>
      <c r="JDH39" s="296"/>
      <c r="JDI39" s="296"/>
      <c r="JDJ39" s="296"/>
      <c r="JDK39" s="296"/>
      <c r="JDL39" s="296"/>
      <c r="JDM39" s="296"/>
      <c r="JDN39" s="296"/>
      <c r="JDO39" s="296"/>
      <c r="JDP39" s="296"/>
      <c r="JDQ39" s="296"/>
      <c r="JDR39" s="296"/>
      <c r="JDS39" s="296"/>
      <c r="JDT39" s="296"/>
      <c r="JDU39" s="296"/>
      <c r="JDV39" s="296"/>
      <c r="JDW39" s="296"/>
      <c r="JDX39" s="296"/>
      <c r="JDY39" s="296"/>
      <c r="JDZ39" s="296"/>
      <c r="JEA39" s="296"/>
      <c r="JEB39" s="296"/>
      <c r="JEC39" s="296"/>
      <c r="JED39" s="296"/>
      <c r="JEE39" s="296"/>
      <c r="JEF39" s="296"/>
      <c r="JEG39" s="296"/>
      <c r="JEH39" s="296"/>
      <c r="JEI39" s="296"/>
      <c r="JEJ39" s="296"/>
      <c r="JEK39" s="296"/>
      <c r="JEL39" s="296"/>
      <c r="JEM39" s="296"/>
      <c r="JEN39" s="296"/>
      <c r="JEO39" s="296"/>
      <c r="JEP39" s="296"/>
      <c r="JEQ39" s="296"/>
      <c r="JER39" s="296"/>
      <c r="JES39" s="296"/>
      <c r="JET39" s="296"/>
      <c r="JEU39" s="296"/>
      <c r="JEV39" s="296"/>
      <c r="JEW39" s="296"/>
      <c r="JEX39" s="296"/>
      <c r="JEY39" s="296"/>
      <c r="JEZ39" s="296"/>
      <c r="JFA39" s="296"/>
      <c r="JFB39" s="296"/>
      <c r="JFC39" s="296"/>
      <c r="JFD39" s="296"/>
      <c r="JFE39" s="296"/>
      <c r="JFF39" s="296"/>
      <c r="JFG39" s="296"/>
      <c r="JFH39" s="296"/>
      <c r="JFI39" s="296"/>
      <c r="JFJ39" s="296"/>
      <c r="JFK39" s="296"/>
      <c r="JFL39" s="296"/>
      <c r="JFM39" s="296"/>
      <c r="JFN39" s="296"/>
      <c r="JFO39" s="296"/>
      <c r="JFP39" s="296"/>
      <c r="JFQ39" s="296"/>
      <c r="JFR39" s="296"/>
      <c r="JFS39" s="296"/>
      <c r="JFT39" s="296"/>
      <c r="JFU39" s="296"/>
      <c r="JFV39" s="296"/>
      <c r="JFW39" s="296"/>
      <c r="JFX39" s="296"/>
      <c r="JFY39" s="296"/>
      <c r="JFZ39" s="296"/>
      <c r="JGA39" s="296"/>
      <c r="JGB39" s="296"/>
      <c r="JGC39" s="296"/>
      <c r="JGD39" s="296"/>
      <c r="JGE39" s="296"/>
      <c r="JGF39" s="296"/>
      <c r="JGG39" s="296"/>
      <c r="JGH39" s="296"/>
      <c r="JGI39" s="296"/>
      <c r="JGJ39" s="296"/>
      <c r="JGK39" s="296"/>
      <c r="JGL39" s="296"/>
      <c r="JGM39" s="296"/>
      <c r="JGN39" s="296"/>
      <c r="JGO39" s="296"/>
      <c r="JGP39" s="296"/>
      <c r="JGQ39" s="296"/>
      <c r="JGR39" s="296"/>
      <c r="JGS39" s="296"/>
      <c r="JGT39" s="296"/>
      <c r="JGU39" s="296"/>
      <c r="JGV39" s="296"/>
      <c r="JGW39" s="296"/>
      <c r="JGX39" s="296"/>
      <c r="JGY39" s="296"/>
      <c r="JGZ39" s="296"/>
      <c r="JHA39" s="296"/>
      <c r="JHB39" s="296"/>
      <c r="JHC39" s="296"/>
      <c r="JHD39" s="296"/>
      <c r="JHE39" s="296"/>
      <c r="JHF39" s="296"/>
      <c r="JHG39" s="296"/>
      <c r="JHH39" s="296"/>
      <c r="JHI39" s="296"/>
      <c r="JHJ39" s="296"/>
      <c r="JHK39" s="296"/>
      <c r="JHL39" s="296"/>
      <c r="JHM39" s="296"/>
      <c r="JHN39" s="296"/>
      <c r="JHO39" s="296"/>
      <c r="JHP39" s="296"/>
      <c r="JHQ39" s="296"/>
      <c r="JHR39" s="296"/>
      <c r="JHS39" s="296"/>
      <c r="JHT39" s="296"/>
      <c r="JHU39" s="296"/>
      <c r="JHV39" s="296"/>
      <c r="JHW39" s="296"/>
      <c r="JHX39" s="296"/>
      <c r="JHY39" s="296"/>
      <c r="JHZ39" s="296"/>
      <c r="JIA39" s="296"/>
      <c r="JIB39" s="296"/>
      <c r="JIC39" s="296"/>
      <c r="JID39" s="296"/>
      <c r="JIE39" s="296"/>
      <c r="JIF39" s="296"/>
      <c r="JIG39" s="296"/>
      <c r="JIH39" s="296"/>
      <c r="JII39" s="296"/>
      <c r="JIJ39" s="296"/>
      <c r="JIK39" s="296"/>
      <c r="JIL39" s="296"/>
      <c r="JIM39" s="296"/>
      <c r="JIN39" s="296"/>
      <c r="JIO39" s="296"/>
      <c r="JIP39" s="296"/>
      <c r="JIQ39" s="296"/>
      <c r="JIR39" s="296"/>
      <c r="JIS39" s="296"/>
      <c r="JIT39" s="296"/>
      <c r="JIU39" s="296"/>
      <c r="JIV39" s="296"/>
      <c r="JIW39" s="296"/>
      <c r="JIX39" s="296"/>
      <c r="JIY39" s="296"/>
      <c r="JIZ39" s="296"/>
      <c r="JJA39" s="296"/>
      <c r="JJB39" s="296"/>
      <c r="JJC39" s="296"/>
      <c r="JJD39" s="296"/>
      <c r="JJE39" s="296"/>
      <c r="JJF39" s="296"/>
      <c r="JJG39" s="296"/>
      <c r="JJH39" s="296"/>
      <c r="JJI39" s="296"/>
      <c r="JJJ39" s="296"/>
      <c r="JJK39" s="296"/>
      <c r="JJL39" s="296"/>
      <c r="JJM39" s="296"/>
      <c r="JJN39" s="296"/>
      <c r="JJO39" s="296"/>
      <c r="JJP39" s="296"/>
      <c r="JJQ39" s="296"/>
      <c r="JJR39" s="296"/>
      <c r="JJS39" s="296"/>
      <c r="JJT39" s="296"/>
      <c r="JJU39" s="296"/>
      <c r="JJV39" s="296"/>
      <c r="JJW39" s="296"/>
      <c r="JJX39" s="296"/>
      <c r="JJY39" s="296"/>
      <c r="JJZ39" s="296"/>
      <c r="JKA39" s="296"/>
      <c r="JKB39" s="296"/>
      <c r="JKC39" s="296"/>
      <c r="JKD39" s="296"/>
      <c r="JKE39" s="296"/>
      <c r="JKF39" s="296"/>
      <c r="JKG39" s="296"/>
      <c r="JKH39" s="296"/>
      <c r="JKI39" s="296"/>
      <c r="JKJ39" s="296"/>
      <c r="JKK39" s="296"/>
      <c r="JKL39" s="296"/>
      <c r="JKM39" s="296"/>
      <c r="JKN39" s="296"/>
      <c r="JKO39" s="296"/>
      <c r="JKP39" s="296"/>
      <c r="JKQ39" s="296"/>
      <c r="JKR39" s="296"/>
      <c r="JKS39" s="296"/>
      <c r="JKT39" s="296"/>
      <c r="JKU39" s="296"/>
      <c r="JKV39" s="296"/>
      <c r="JKW39" s="296"/>
      <c r="JKX39" s="296"/>
      <c r="JKY39" s="296"/>
      <c r="JKZ39" s="296"/>
      <c r="JLA39" s="296"/>
      <c r="JLB39" s="296"/>
      <c r="JLC39" s="296"/>
      <c r="JLD39" s="296"/>
      <c r="JLE39" s="296"/>
      <c r="JLF39" s="296"/>
      <c r="JLG39" s="296"/>
      <c r="JLH39" s="296"/>
      <c r="JLI39" s="296"/>
      <c r="JLJ39" s="296"/>
      <c r="JLK39" s="296"/>
      <c r="JLL39" s="296"/>
      <c r="JLM39" s="296"/>
      <c r="JLN39" s="296"/>
      <c r="JLO39" s="296"/>
      <c r="JLP39" s="296"/>
      <c r="JLQ39" s="296"/>
      <c r="JLR39" s="296"/>
      <c r="JLS39" s="296"/>
      <c r="JLT39" s="296"/>
      <c r="JLU39" s="296"/>
      <c r="JLV39" s="296"/>
      <c r="JLW39" s="296"/>
      <c r="JLX39" s="296"/>
      <c r="JLY39" s="296"/>
      <c r="JLZ39" s="296"/>
      <c r="JMA39" s="296"/>
      <c r="JMB39" s="296"/>
      <c r="JMC39" s="296"/>
      <c r="JMD39" s="296"/>
      <c r="JME39" s="296"/>
      <c r="JMF39" s="296"/>
      <c r="JMG39" s="296"/>
      <c r="JMH39" s="296"/>
      <c r="JMI39" s="296"/>
      <c r="JMJ39" s="296"/>
      <c r="JMK39" s="296"/>
      <c r="JML39" s="296"/>
      <c r="JMM39" s="296"/>
      <c r="JMN39" s="296"/>
      <c r="JMO39" s="296"/>
      <c r="JMP39" s="296"/>
      <c r="JMQ39" s="296"/>
      <c r="JMR39" s="296"/>
      <c r="JMS39" s="296"/>
      <c r="JMT39" s="296"/>
      <c r="JMU39" s="296"/>
      <c r="JMV39" s="296"/>
      <c r="JMW39" s="296"/>
      <c r="JMX39" s="296"/>
      <c r="JMY39" s="296"/>
      <c r="JMZ39" s="296"/>
      <c r="JNA39" s="296"/>
      <c r="JNB39" s="296"/>
      <c r="JNC39" s="296"/>
      <c r="JND39" s="296"/>
      <c r="JNE39" s="296"/>
      <c r="JNF39" s="296"/>
      <c r="JNG39" s="296"/>
      <c r="JNH39" s="296"/>
      <c r="JNI39" s="296"/>
      <c r="JNJ39" s="296"/>
      <c r="JNK39" s="296"/>
      <c r="JNL39" s="296"/>
      <c r="JNM39" s="296"/>
      <c r="JNN39" s="296"/>
      <c r="JNO39" s="296"/>
      <c r="JNP39" s="296"/>
      <c r="JNQ39" s="296"/>
      <c r="JNR39" s="296"/>
      <c r="JNS39" s="296"/>
      <c r="JNT39" s="296"/>
      <c r="JNU39" s="296"/>
      <c r="JNV39" s="296"/>
      <c r="JNW39" s="296"/>
      <c r="JNX39" s="296"/>
      <c r="JNY39" s="296"/>
      <c r="JNZ39" s="296"/>
      <c r="JOA39" s="296"/>
      <c r="JOB39" s="296"/>
      <c r="JOC39" s="296"/>
      <c r="JOD39" s="296"/>
      <c r="JOE39" s="296"/>
      <c r="JOF39" s="296"/>
      <c r="JOG39" s="296"/>
      <c r="JOH39" s="296"/>
      <c r="JOI39" s="296"/>
      <c r="JOJ39" s="296"/>
      <c r="JOK39" s="296"/>
      <c r="JOL39" s="296"/>
      <c r="JOM39" s="296"/>
      <c r="JON39" s="296"/>
      <c r="JOO39" s="296"/>
      <c r="JOP39" s="296"/>
      <c r="JOQ39" s="296"/>
      <c r="JOR39" s="296"/>
      <c r="JOS39" s="296"/>
      <c r="JOT39" s="296"/>
      <c r="JOU39" s="296"/>
      <c r="JOV39" s="296"/>
      <c r="JOW39" s="296"/>
      <c r="JOX39" s="296"/>
      <c r="JOY39" s="296"/>
      <c r="JOZ39" s="296"/>
      <c r="JPA39" s="296"/>
      <c r="JPB39" s="296"/>
      <c r="JPC39" s="296"/>
      <c r="JPD39" s="296"/>
      <c r="JPE39" s="296"/>
      <c r="JPF39" s="296"/>
      <c r="JPG39" s="296"/>
      <c r="JPH39" s="296"/>
      <c r="JPI39" s="296"/>
      <c r="JPJ39" s="296"/>
      <c r="JPK39" s="296"/>
      <c r="JPL39" s="296"/>
      <c r="JPM39" s="296"/>
      <c r="JPN39" s="296"/>
      <c r="JPO39" s="296"/>
      <c r="JPP39" s="296"/>
      <c r="JPQ39" s="296"/>
      <c r="JPR39" s="296"/>
      <c r="JPS39" s="296"/>
      <c r="JPT39" s="296"/>
      <c r="JPU39" s="296"/>
      <c r="JPV39" s="296"/>
      <c r="JPW39" s="296"/>
      <c r="JPX39" s="296"/>
      <c r="JPY39" s="296"/>
      <c r="JPZ39" s="296"/>
      <c r="JQA39" s="296"/>
      <c r="JQB39" s="296"/>
      <c r="JQC39" s="296"/>
      <c r="JQD39" s="296"/>
      <c r="JQE39" s="296"/>
      <c r="JQF39" s="296"/>
      <c r="JQG39" s="296"/>
      <c r="JQH39" s="296"/>
      <c r="JQI39" s="296"/>
      <c r="JQJ39" s="296"/>
      <c r="JQK39" s="296"/>
      <c r="JQL39" s="296"/>
      <c r="JQM39" s="296"/>
      <c r="JQN39" s="296"/>
      <c r="JQO39" s="296"/>
      <c r="JQP39" s="296"/>
      <c r="JQQ39" s="296"/>
      <c r="JQR39" s="296"/>
      <c r="JQS39" s="296"/>
      <c r="JQT39" s="296"/>
      <c r="JQU39" s="296"/>
      <c r="JQV39" s="296"/>
      <c r="JQW39" s="296"/>
      <c r="JQX39" s="296"/>
      <c r="JQY39" s="296"/>
      <c r="JQZ39" s="296"/>
      <c r="JRA39" s="296"/>
      <c r="JRB39" s="296"/>
      <c r="JRC39" s="296"/>
      <c r="JRD39" s="296"/>
      <c r="JRE39" s="296"/>
      <c r="JRF39" s="296"/>
      <c r="JRG39" s="296"/>
      <c r="JRH39" s="296"/>
      <c r="JRI39" s="296"/>
      <c r="JRJ39" s="296"/>
      <c r="JRK39" s="296"/>
      <c r="JRL39" s="296"/>
      <c r="JRM39" s="296"/>
      <c r="JRN39" s="296"/>
      <c r="JRO39" s="296"/>
      <c r="JRP39" s="296"/>
      <c r="JRQ39" s="296"/>
      <c r="JRR39" s="296"/>
      <c r="JRS39" s="296"/>
      <c r="JRT39" s="296"/>
      <c r="JRU39" s="296"/>
      <c r="JRV39" s="296"/>
      <c r="JRW39" s="296"/>
      <c r="JRX39" s="296"/>
      <c r="JRY39" s="296"/>
      <c r="JRZ39" s="296"/>
      <c r="JSA39" s="296"/>
      <c r="JSB39" s="296"/>
      <c r="JSC39" s="296"/>
      <c r="JSD39" s="296"/>
      <c r="JSE39" s="296"/>
      <c r="JSF39" s="296"/>
      <c r="JSG39" s="296"/>
      <c r="JSH39" s="296"/>
      <c r="JSI39" s="296"/>
      <c r="JSJ39" s="296"/>
      <c r="JSK39" s="296"/>
      <c r="JSL39" s="296"/>
      <c r="JSM39" s="296"/>
      <c r="JSN39" s="296"/>
      <c r="JSO39" s="296"/>
      <c r="JSP39" s="296"/>
      <c r="JSQ39" s="296"/>
      <c r="JSR39" s="296"/>
      <c r="JSS39" s="296"/>
      <c r="JST39" s="296"/>
      <c r="JSU39" s="296"/>
      <c r="JSV39" s="296"/>
      <c r="JSW39" s="296"/>
      <c r="JSX39" s="296"/>
      <c r="JSY39" s="296"/>
      <c r="JSZ39" s="296"/>
      <c r="JTA39" s="296"/>
      <c r="JTB39" s="296"/>
      <c r="JTC39" s="296"/>
      <c r="JTD39" s="296"/>
      <c r="JTE39" s="296"/>
      <c r="JTF39" s="296"/>
      <c r="JTG39" s="296"/>
      <c r="JTH39" s="296"/>
      <c r="JTI39" s="296"/>
      <c r="JTJ39" s="296"/>
      <c r="JTK39" s="296"/>
      <c r="JTL39" s="296"/>
      <c r="JTM39" s="296"/>
      <c r="JTN39" s="296"/>
      <c r="JTO39" s="296"/>
      <c r="JTP39" s="296"/>
      <c r="JTQ39" s="296"/>
      <c r="JTR39" s="296"/>
      <c r="JTS39" s="296"/>
      <c r="JTT39" s="296"/>
      <c r="JTU39" s="296"/>
      <c r="JTV39" s="296"/>
      <c r="JTW39" s="296"/>
      <c r="JTX39" s="296"/>
      <c r="JTY39" s="296"/>
      <c r="JTZ39" s="296"/>
      <c r="JUA39" s="296"/>
      <c r="JUB39" s="296"/>
      <c r="JUC39" s="296"/>
      <c r="JUD39" s="296"/>
      <c r="JUE39" s="296"/>
      <c r="JUF39" s="296"/>
      <c r="JUG39" s="296"/>
      <c r="JUH39" s="296"/>
      <c r="JUI39" s="296"/>
      <c r="JUJ39" s="296"/>
      <c r="JUK39" s="296"/>
      <c r="JUL39" s="296"/>
      <c r="JUM39" s="296"/>
      <c r="JUN39" s="296"/>
      <c r="JUO39" s="296"/>
      <c r="JUP39" s="296"/>
      <c r="JUQ39" s="296"/>
      <c r="JUR39" s="296"/>
      <c r="JUS39" s="296"/>
      <c r="JUT39" s="296"/>
      <c r="JUU39" s="296"/>
      <c r="JUV39" s="296"/>
      <c r="JUW39" s="296"/>
      <c r="JUX39" s="296"/>
      <c r="JUY39" s="296"/>
      <c r="JUZ39" s="296"/>
      <c r="JVA39" s="296"/>
      <c r="JVB39" s="296"/>
      <c r="JVC39" s="296"/>
      <c r="JVD39" s="296"/>
      <c r="JVE39" s="296"/>
      <c r="JVF39" s="296"/>
      <c r="JVG39" s="296"/>
      <c r="JVH39" s="296"/>
      <c r="JVI39" s="296"/>
      <c r="JVJ39" s="296"/>
      <c r="JVK39" s="296"/>
      <c r="JVL39" s="296"/>
      <c r="JVM39" s="296"/>
      <c r="JVN39" s="296"/>
      <c r="JVO39" s="296"/>
      <c r="JVP39" s="296"/>
      <c r="JVQ39" s="296"/>
      <c r="JVR39" s="296"/>
      <c r="JVS39" s="296"/>
      <c r="JVT39" s="296"/>
      <c r="JVU39" s="296"/>
      <c r="JVV39" s="296"/>
      <c r="JVW39" s="296"/>
      <c r="JVX39" s="296"/>
      <c r="JVY39" s="296"/>
      <c r="JVZ39" s="296"/>
      <c r="JWA39" s="296"/>
      <c r="JWB39" s="296"/>
      <c r="JWC39" s="296"/>
      <c r="JWD39" s="296"/>
      <c r="JWE39" s="296"/>
      <c r="JWF39" s="296"/>
      <c r="JWG39" s="296"/>
      <c r="JWH39" s="296"/>
      <c r="JWI39" s="296"/>
      <c r="JWJ39" s="296"/>
      <c r="JWK39" s="296"/>
      <c r="JWL39" s="296"/>
      <c r="JWM39" s="296"/>
      <c r="JWN39" s="296"/>
      <c r="JWO39" s="296"/>
      <c r="JWP39" s="296"/>
      <c r="JWQ39" s="296"/>
      <c r="JWR39" s="296"/>
      <c r="JWS39" s="296"/>
      <c r="JWT39" s="296"/>
      <c r="JWU39" s="296"/>
      <c r="JWV39" s="296"/>
      <c r="JWW39" s="296"/>
      <c r="JWX39" s="296"/>
      <c r="JWY39" s="296"/>
      <c r="JWZ39" s="296"/>
      <c r="JXA39" s="296"/>
      <c r="JXB39" s="296"/>
      <c r="JXC39" s="296"/>
      <c r="JXD39" s="296"/>
      <c r="JXE39" s="296"/>
      <c r="JXF39" s="296"/>
      <c r="JXG39" s="296"/>
      <c r="JXH39" s="296"/>
      <c r="JXI39" s="296"/>
      <c r="JXJ39" s="296"/>
      <c r="JXK39" s="296"/>
      <c r="JXL39" s="296"/>
      <c r="JXM39" s="296"/>
      <c r="JXN39" s="296"/>
      <c r="JXO39" s="296"/>
      <c r="JXP39" s="296"/>
      <c r="JXQ39" s="296"/>
      <c r="JXR39" s="296"/>
      <c r="JXS39" s="296"/>
      <c r="JXT39" s="296"/>
      <c r="JXU39" s="296"/>
      <c r="JXV39" s="296"/>
      <c r="JXW39" s="296"/>
      <c r="JXX39" s="296"/>
      <c r="JXY39" s="296"/>
      <c r="JXZ39" s="296"/>
      <c r="JYA39" s="296"/>
      <c r="JYB39" s="296"/>
      <c r="JYC39" s="296"/>
      <c r="JYD39" s="296"/>
      <c r="JYE39" s="296"/>
      <c r="JYF39" s="296"/>
      <c r="JYG39" s="296"/>
      <c r="JYH39" s="296"/>
      <c r="JYI39" s="296"/>
      <c r="JYJ39" s="296"/>
      <c r="JYK39" s="296"/>
      <c r="JYL39" s="296"/>
      <c r="JYM39" s="296"/>
      <c r="JYN39" s="296"/>
      <c r="JYO39" s="296"/>
      <c r="JYP39" s="296"/>
      <c r="JYQ39" s="296"/>
      <c r="JYR39" s="296"/>
      <c r="JYS39" s="296"/>
      <c r="JYT39" s="296"/>
      <c r="JYU39" s="296"/>
      <c r="JYV39" s="296"/>
      <c r="JYW39" s="296"/>
      <c r="JYX39" s="296"/>
      <c r="JYY39" s="296"/>
      <c r="JYZ39" s="296"/>
      <c r="JZA39" s="296"/>
      <c r="JZB39" s="296"/>
      <c r="JZC39" s="296"/>
      <c r="JZD39" s="296"/>
      <c r="JZE39" s="296"/>
      <c r="JZF39" s="296"/>
      <c r="JZG39" s="296"/>
      <c r="JZH39" s="296"/>
      <c r="JZI39" s="296"/>
      <c r="JZJ39" s="296"/>
      <c r="JZK39" s="296"/>
      <c r="JZL39" s="296"/>
      <c r="JZM39" s="296"/>
      <c r="JZN39" s="296"/>
      <c r="JZO39" s="296"/>
      <c r="JZP39" s="296"/>
      <c r="JZQ39" s="296"/>
      <c r="JZR39" s="296"/>
      <c r="JZS39" s="296"/>
      <c r="JZT39" s="296"/>
      <c r="JZU39" s="296"/>
      <c r="JZV39" s="296"/>
      <c r="JZW39" s="296"/>
      <c r="JZX39" s="296"/>
      <c r="JZY39" s="296"/>
      <c r="JZZ39" s="296"/>
      <c r="KAA39" s="296"/>
      <c r="KAB39" s="296"/>
      <c r="KAC39" s="296"/>
      <c r="KAD39" s="296"/>
      <c r="KAE39" s="296"/>
      <c r="KAF39" s="296"/>
      <c r="KAG39" s="296"/>
      <c r="KAH39" s="296"/>
      <c r="KAI39" s="296"/>
      <c r="KAJ39" s="296"/>
      <c r="KAK39" s="296"/>
      <c r="KAL39" s="296"/>
      <c r="KAM39" s="296"/>
      <c r="KAN39" s="296"/>
      <c r="KAO39" s="296"/>
      <c r="KAP39" s="296"/>
      <c r="KAQ39" s="296"/>
      <c r="KAR39" s="296"/>
      <c r="KAS39" s="296"/>
      <c r="KAT39" s="296"/>
      <c r="KAU39" s="296"/>
      <c r="KAV39" s="296"/>
      <c r="KAW39" s="296"/>
      <c r="KAX39" s="296"/>
      <c r="KAY39" s="296"/>
      <c r="KAZ39" s="296"/>
      <c r="KBA39" s="296"/>
      <c r="KBB39" s="296"/>
      <c r="KBC39" s="296"/>
      <c r="KBD39" s="296"/>
      <c r="KBE39" s="296"/>
      <c r="KBF39" s="296"/>
      <c r="KBG39" s="296"/>
      <c r="KBH39" s="296"/>
      <c r="KBI39" s="296"/>
      <c r="KBJ39" s="296"/>
      <c r="KBK39" s="296"/>
      <c r="KBL39" s="296"/>
      <c r="KBM39" s="296"/>
      <c r="KBN39" s="296"/>
      <c r="KBO39" s="296"/>
      <c r="KBP39" s="296"/>
      <c r="KBQ39" s="296"/>
      <c r="KBR39" s="296"/>
      <c r="KBS39" s="296"/>
      <c r="KBT39" s="296"/>
      <c r="KBU39" s="296"/>
      <c r="KBV39" s="296"/>
      <c r="KBW39" s="296"/>
      <c r="KBX39" s="296"/>
      <c r="KBY39" s="296"/>
      <c r="KBZ39" s="296"/>
      <c r="KCA39" s="296"/>
      <c r="KCB39" s="296"/>
      <c r="KCC39" s="296"/>
      <c r="KCD39" s="296"/>
      <c r="KCE39" s="296"/>
      <c r="KCF39" s="296"/>
      <c r="KCG39" s="296"/>
      <c r="KCH39" s="296"/>
      <c r="KCI39" s="296"/>
      <c r="KCJ39" s="296"/>
      <c r="KCK39" s="296"/>
      <c r="KCL39" s="296"/>
      <c r="KCM39" s="296"/>
      <c r="KCN39" s="296"/>
      <c r="KCO39" s="296"/>
      <c r="KCP39" s="296"/>
      <c r="KCQ39" s="296"/>
      <c r="KCR39" s="296"/>
      <c r="KCS39" s="296"/>
      <c r="KCT39" s="296"/>
      <c r="KCU39" s="296"/>
      <c r="KCV39" s="296"/>
      <c r="KCW39" s="296"/>
      <c r="KCX39" s="296"/>
      <c r="KCY39" s="296"/>
      <c r="KCZ39" s="296"/>
      <c r="KDA39" s="296"/>
      <c r="KDB39" s="296"/>
      <c r="KDC39" s="296"/>
      <c r="KDD39" s="296"/>
      <c r="KDE39" s="296"/>
      <c r="KDF39" s="296"/>
      <c r="KDG39" s="296"/>
      <c r="KDH39" s="296"/>
      <c r="KDI39" s="296"/>
      <c r="KDJ39" s="296"/>
      <c r="KDK39" s="296"/>
      <c r="KDL39" s="296"/>
      <c r="KDM39" s="296"/>
      <c r="KDN39" s="296"/>
      <c r="KDO39" s="296"/>
      <c r="KDP39" s="296"/>
      <c r="KDQ39" s="296"/>
      <c r="KDR39" s="296"/>
      <c r="KDS39" s="296"/>
      <c r="KDT39" s="296"/>
      <c r="KDU39" s="296"/>
      <c r="KDV39" s="296"/>
      <c r="KDW39" s="296"/>
      <c r="KDX39" s="296"/>
      <c r="KDY39" s="296"/>
      <c r="KDZ39" s="296"/>
      <c r="KEA39" s="296"/>
      <c r="KEB39" s="296"/>
      <c r="KEC39" s="296"/>
      <c r="KED39" s="296"/>
      <c r="KEE39" s="296"/>
      <c r="KEF39" s="296"/>
      <c r="KEG39" s="296"/>
      <c r="KEH39" s="296"/>
      <c r="KEI39" s="296"/>
      <c r="KEJ39" s="296"/>
      <c r="KEK39" s="296"/>
      <c r="KEL39" s="296"/>
      <c r="KEM39" s="296"/>
      <c r="KEN39" s="296"/>
      <c r="KEO39" s="296"/>
      <c r="KEP39" s="296"/>
      <c r="KEQ39" s="296"/>
      <c r="KER39" s="296"/>
      <c r="KES39" s="296"/>
      <c r="KET39" s="296"/>
      <c r="KEU39" s="296"/>
      <c r="KEV39" s="296"/>
      <c r="KEW39" s="296"/>
      <c r="KEX39" s="296"/>
      <c r="KEY39" s="296"/>
      <c r="KEZ39" s="296"/>
      <c r="KFA39" s="296"/>
      <c r="KFB39" s="296"/>
      <c r="KFC39" s="296"/>
      <c r="KFD39" s="296"/>
      <c r="KFE39" s="296"/>
      <c r="KFF39" s="296"/>
      <c r="KFG39" s="296"/>
      <c r="KFH39" s="296"/>
      <c r="KFI39" s="296"/>
      <c r="KFJ39" s="296"/>
      <c r="KFK39" s="296"/>
      <c r="KFL39" s="296"/>
      <c r="KFM39" s="296"/>
      <c r="KFN39" s="296"/>
      <c r="KFO39" s="296"/>
      <c r="KFP39" s="296"/>
      <c r="KFQ39" s="296"/>
      <c r="KFR39" s="296"/>
      <c r="KFS39" s="296"/>
      <c r="KFT39" s="296"/>
      <c r="KFU39" s="296"/>
      <c r="KFV39" s="296"/>
      <c r="KFW39" s="296"/>
      <c r="KFX39" s="296"/>
      <c r="KFY39" s="296"/>
      <c r="KFZ39" s="296"/>
      <c r="KGA39" s="296"/>
      <c r="KGB39" s="296"/>
      <c r="KGC39" s="296"/>
      <c r="KGD39" s="296"/>
      <c r="KGE39" s="296"/>
      <c r="KGF39" s="296"/>
      <c r="KGG39" s="296"/>
      <c r="KGH39" s="296"/>
      <c r="KGI39" s="296"/>
      <c r="KGJ39" s="296"/>
      <c r="KGK39" s="296"/>
      <c r="KGL39" s="296"/>
      <c r="KGM39" s="296"/>
      <c r="KGN39" s="296"/>
      <c r="KGO39" s="296"/>
      <c r="KGP39" s="296"/>
      <c r="KGQ39" s="296"/>
      <c r="KGR39" s="296"/>
      <c r="KGS39" s="296"/>
      <c r="KGT39" s="296"/>
      <c r="KGU39" s="296"/>
      <c r="KGV39" s="296"/>
      <c r="KGW39" s="296"/>
      <c r="KGX39" s="296"/>
      <c r="KGY39" s="296"/>
      <c r="KGZ39" s="296"/>
      <c r="KHA39" s="296"/>
      <c r="KHB39" s="296"/>
      <c r="KHC39" s="296"/>
      <c r="KHD39" s="296"/>
      <c r="KHE39" s="296"/>
      <c r="KHF39" s="296"/>
      <c r="KHG39" s="296"/>
      <c r="KHH39" s="296"/>
      <c r="KHI39" s="296"/>
      <c r="KHJ39" s="296"/>
      <c r="KHK39" s="296"/>
      <c r="KHL39" s="296"/>
      <c r="KHM39" s="296"/>
      <c r="KHN39" s="296"/>
      <c r="KHO39" s="296"/>
      <c r="KHP39" s="296"/>
      <c r="KHQ39" s="296"/>
      <c r="KHR39" s="296"/>
      <c r="KHS39" s="296"/>
      <c r="KHT39" s="296"/>
      <c r="KHU39" s="296"/>
      <c r="KHV39" s="296"/>
      <c r="KHW39" s="296"/>
      <c r="KHX39" s="296"/>
      <c r="KHY39" s="296"/>
      <c r="KHZ39" s="296"/>
      <c r="KIA39" s="296"/>
      <c r="KIB39" s="296"/>
      <c r="KIC39" s="296"/>
      <c r="KID39" s="296"/>
      <c r="KIE39" s="296"/>
      <c r="KIF39" s="296"/>
      <c r="KIG39" s="296"/>
      <c r="KIH39" s="296"/>
      <c r="KII39" s="296"/>
      <c r="KIJ39" s="296"/>
      <c r="KIK39" s="296"/>
      <c r="KIL39" s="296"/>
      <c r="KIM39" s="296"/>
      <c r="KIN39" s="296"/>
      <c r="KIO39" s="296"/>
      <c r="KIP39" s="296"/>
      <c r="KIQ39" s="296"/>
      <c r="KIR39" s="296"/>
      <c r="KIS39" s="296"/>
      <c r="KIT39" s="296"/>
      <c r="KIU39" s="296"/>
      <c r="KIV39" s="296"/>
      <c r="KIW39" s="296"/>
      <c r="KIX39" s="296"/>
      <c r="KIY39" s="296"/>
      <c r="KIZ39" s="296"/>
      <c r="KJA39" s="296"/>
      <c r="KJB39" s="296"/>
      <c r="KJC39" s="296"/>
      <c r="KJD39" s="296"/>
      <c r="KJE39" s="296"/>
      <c r="KJF39" s="296"/>
      <c r="KJG39" s="296"/>
      <c r="KJH39" s="296"/>
      <c r="KJI39" s="296"/>
      <c r="KJJ39" s="296"/>
      <c r="KJK39" s="296"/>
      <c r="KJL39" s="296"/>
      <c r="KJM39" s="296"/>
      <c r="KJN39" s="296"/>
      <c r="KJO39" s="296"/>
      <c r="KJP39" s="296"/>
      <c r="KJQ39" s="296"/>
      <c r="KJR39" s="296"/>
      <c r="KJS39" s="296"/>
      <c r="KJT39" s="296"/>
      <c r="KJU39" s="296"/>
      <c r="KJV39" s="296"/>
      <c r="KJW39" s="296"/>
      <c r="KJX39" s="296"/>
      <c r="KJY39" s="296"/>
      <c r="KJZ39" s="296"/>
      <c r="KKA39" s="296"/>
      <c r="KKB39" s="296"/>
      <c r="KKC39" s="296"/>
      <c r="KKD39" s="296"/>
      <c r="KKE39" s="296"/>
      <c r="KKF39" s="296"/>
      <c r="KKG39" s="296"/>
      <c r="KKH39" s="296"/>
      <c r="KKI39" s="296"/>
      <c r="KKJ39" s="296"/>
      <c r="KKK39" s="296"/>
      <c r="KKL39" s="296"/>
      <c r="KKM39" s="296"/>
      <c r="KKN39" s="296"/>
      <c r="KKO39" s="296"/>
      <c r="KKP39" s="296"/>
      <c r="KKQ39" s="296"/>
      <c r="KKR39" s="296"/>
      <c r="KKS39" s="296"/>
      <c r="KKT39" s="296"/>
      <c r="KKU39" s="296"/>
      <c r="KKV39" s="296"/>
      <c r="KKW39" s="296"/>
      <c r="KKX39" s="296"/>
      <c r="KKY39" s="296"/>
      <c r="KKZ39" s="296"/>
      <c r="KLA39" s="296"/>
      <c r="KLB39" s="296"/>
      <c r="KLC39" s="296"/>
      <c r="KLD39" s="296"/>
      <c r="KLE39" s="296"/>
      <c r="KLF39" s="296"/>
      <c r="KLG39" s="296"/>
      <c r="KLH39" s="296"/>
      <c r="KLI39" s="296"/>
      <c r="KLJ39" s="296"/>
      <c r="KLK39" s="296"/>
      <c r="KLL39" s="296"/>
      <c r="KLM39" s="296"/>
      <c r="KLN39" s="296"/>
      <c r="KLO39" s="296"/>
      <c r="KLP39" s="296"/>
      <c r="KLQ39" s="296"/>
      <c r="KLR39" s="296"/>
      <c r="KLS39" s="296"/>
      <c r="KLT39" s="296"/>
      <c r="KLU39" s="296"/>
      <c r="KLV39" s="296"/>
      <c r="KLW39" s="296"/>
      <c r="KLX39" s="296"/>
      <c r="KLY39" s="296"/>
      <c r="KLZ39" s="296"/>
      <c r="KMA39" s="296"/>
      <c r="KMB39" s="296"/>
      <c r="KMC39" s="296"/>
      <c r="KMD39" s="296"/>
      <c r="KME39" s="296"/>
      <c r="KMF39" s="296"/>
      <c r="KMG39" s="296"/>
      <c r="KMH39" s="296"/>
      <c r="KMI39" s="296"/>
      <c r="KMJ39" s="296"/>
      <c r="KMK39" s="296"/>
      <c r="KML39" s="296"/>
      <c r="KMM39" s="296"/>
      <c r="KMN39" s="296"/>
      <c r="KMO39" s="296"/>
      <c r="KMP39" s="296"/>
      <c r="KMQ39" s="296"/>
      <c r="KMR39" s="296"/>
      <c r="KMS39" s="296"/>
      <c r="KMT39" s="296"/>
      <c r="KMU39" s="296"/>
      <c r="KMV39" s="296"/>
      <c r="KMW39" s="296"/>
      <c r="KMX39" s="296"/>
      <c r="KMY39" s="296"/>
      <c r="KMZ39" s="296"/>
      <c r="KNA39" s="296"/>
      <c r="KNB39" s="296"/>
      <c r="KNC39" s="296"/>
      <c r="KND39" s="296"/>
      <c r="KNE39" s="296"/>
      <c r="KNF39" s="296"/>
      <c r="KNG39" s="296"/>
      <c r="KNH39" s="296"/>
      <c r="KNI39" s="296"/>
      <c r="KNJ39" s="296"/>
      <c r="KNK39" s="296"/>
      <c r="KNL39" s="296"/>
      <c r="KNM39" s="296"/>
      <c r="KNN39" s="296"/>
      <c r="KNO39" s="296"/>
      <c r="KNP39" s="296"/>
      <c r="KNQ39" s="296"/>
      <c r="KNR39" s="296"/>
      <c r="KNS39" s="296"/>
      <c r="KNT39" s="296"/>
      <c r="KNU39" s="296"/>
      <c r="KNV39" s="296"/>
      <c r="KNW39" s="296"/>
      <c r="KNX39" s="296"/>
      <c r="KNY39" s="296"/>
      <c r="KNZ39" s="296"/>
      <c r="KOA39" s="296"/>
      <c r="KOB39" s="296"/>
      <c r="KOC39" s="296"/>
      <c r="KOD39" s="296"/>
      <c r="KOE39" s="296"/>
      <c r="KOF39" s="296"/>
      <c r="KOG39" s="296"/>
      <c r="KOH39" s="296"/>
      <c r="KOI39" s="296"/>
      <c r="KOJ39" s="296"/>
      <c r="KOK39" s="296"/>
      <c r="KOL39" s="296"/>
      <c r="KOM39" s="296"/>
      <c r="KON39" s="296"/>
      <c r="KOO39" s="296"/>
      <c r="KOP39" s="296"/>
      <c r="KOQ39" s="296"/>
      <c r="KOR39" s="296"/>
      <c r="KOS39" s="296"/>
      <c r="KOT39" s="296"/>
      <c r="KOU39" s="296"/>
      <c r="KOV39" s="296"/>
      <c r="KOW39" s="296"/>
      <c r="KOX39" s="296"/>
      <c r="KOY39" s="296"/>
      <c r="KOZ39" s="296"/>
      <c r="KPA39" s="296"/>
      <c r="KPB39" s="296"/>
      <c r="KPC39" s="296"/>
      <c r="KPD39" s="296"/>
      <c r="KPE39" s="296"/>
      <c r="KPF39" s="296"/>
      <c r="KPG39" s="296"/>
      <c r="KPH39" s="296"/>
      <c r="KPI39" s="296"/>
      <c r="KPJ39" s="296"/>
      <c r="KPK39" s="296"/>
      <c r="KPL39" s="296"/>
      <c r="KPM39" s="296"/>
      <c r="KPN39" s="296"/>
      <c r="KPO39" s="296"/>
      <c r="KPP39" s="296"/>
      <c r="KPQ39" s="296"/>
      <c r="KPR39" s="296"/>
      <c r="KPS39" s="296"/>
      <c r="KPT39" s="296"/>
      <c r="KPU39" s="296"/>
      <c r="KPV39" s="296"/>
      <c r="KPW39" s="296"/>
      <c r="KPX39" s="296"/>
      <c r="KPY39" s="296"/>
      <c r="KPZ39" s="296"/>
      <c r="KQA39" s="296"/>
      <c r="KQB39" s="296"/>
      <c r="KQC39" s="296"/>
      <c r="KQD39" s="296"/>
      <c r="KQE39" s="296"/>
      <c r="KQF39" s="296"/>
      <c r="KQG39" s="296"/>
      <c r="KQH39" s="296"/>
      <c r="KQI39" s="296"/>
      <c r="KQJ39" s="296"/>
      <c r="KQK39" s="296"/>
      <c r="KQL39" s="296"/>
      <c r="KQM39" s="296"/>
      <c r="KQN39" s="296"/>
      <c r="KQO39" s="296"/>
      <c r="KQP39" s="296"/>
      <c r="KQQ39" s="296"/>
      <c r="KQR39" s="296"/>
      <c r="KQS39" s="296"/>
      <c r="KQT39" s="296"/>
      <c r="KQU39" s="296"/>
      <c r="KQV39" s="296"/>
      <c r="KQW39" s="296"/>
      <c r="KQX39" s="296"/>
      <c r="KQY39" s="296"/>
      <c r="KQZ39" s="296"/>
      <c r="KRA39" s="296"/>
      <c r="KRB39" s="296"/>
      <c r="KRC39" s="296"/>
      <c r="KRD39" s="296"/>
      <c r="KRE39" s="296"/>
      <c r="KRF39" s="296"/>
      <c r="KRG39" s="296"/>
      <c r="KRH39" s="296"/>
      <c r="KRI39" s="296"/>
      <c r="KRJ39" s="296"/>
      <c r="KRK39" s="296"/>
      <c r="KRL39" s="296"/>
      <c r="KRM39" s="296"/>
      <c r="KRN39" s="296"/>
      <c r="KRO39" s="296"/>
      <c r="KRP39" s="296"/>
      <c r="KRQ39" s="296"/>
      <c r="KRR39" s="296"/>
      <c r="KRS39" s="296"/>
      <c r="KRT39" s="296"/>
      <c r="KRU39" s="296"/>
      <c r="KRV39" s="296"/>
      <c r="KRW39" s="296"/>
      <c r="KRX39" s="296"/>
      <c r="KRY39" s="296"/>
      <c r="KRZ39" s="296"/>
      <c r="KSA39" s="296"/>
      <c r="KSB39" s="296"/>
      <c r="KSC39" s="296"/>
      <c r="KSD39" s="296"/>
      <c r="KSE39" s="296"/>
      <c r="KSF39" s="296"/>
      <c r="KSG39" s="296"/>
      <c r="KSH39" s="296"/>
      <c r="KSI39" s="296"/>
      <c r="KSJ39" s="296"/>
      <c r="KSK39" s="296"/>
      <c r="KSL39" s="296"/>
      <c r="KSM39" s="296"/>
      <c r="KSN39" s="296"/>
      <c r="KSO39" s="296"/>
      <c r="KSP39" s="296"/>
      <c r="KSQ39" s="296"/>
      <c r="KSR39" s="296"/>
      <c r="KSS39" s="296"/>
      <c r="KST39" s="296"/>
      <c r="KSU39" s="296"/>
      <c r="KSV39" s="296"/>
      <c r="KSW39" s="296"/>
      <c r="KSX39" s="296"/>
      <c r="KSY39" s="296"/>
      <c r="KSZ39" s="296"/>
      <c r="KTA39" s="296"/>
      <c r="KTB39" s="296"/>
      <c r="KTC39" s="296"/>
      <c r="KTD39" s="296"/>
      <c r="KTE39" s="296"/>
      <c r="KTF39" s="296"/>
      <c r="KTG39" s="296"/>
      <c r="KTH39" s="296"/>
      <c r="KTI39" s="296"/>
      <c r="KTJ39" s="296"/>
      <c r="KTK39" s="296"/>
      <c r="KTL39" s="296"/>
      <c r="KTM39" s="296"/>
      <c r="KTN39" s="296"/>
      <c r="KTO39" s="296"/>
      <c r="KTP39" s="296"/>
      <c r="KTQ39" s="296"/>
      <c r="KTR39" s="296"/>
      <c r="KTS39" s="296"/>
      <c r="KTT39" s="296"/>
      <c r="KTU39" s="296"/>
      <c r="KTV39" s="296"/>
      <c r="KTW39" s="296"/>
      <c r="KTX39" s="296"/>
      <c r="KTY39" s="296"/>
      <c r="KTZ39" s="296"/>
      <c r="KUA39" s="296"/>
      <c r="KUB39" s="296"/>
      <c r="KUC39" s="296"/>
      <c r="KUD39" s="296"/>
      <c r="KUE39" s="296"/>
      <c r="KUF39" s="296"/>
      <c r="KUG39" s="296"/>
      <c r="KUH39" s="296"/>
      <c r="KUI39" s="296"/>
      <c r="KUJ39" s="296"/>
      <c r="KUK39" s="296"/>
      <c r="KUL39" s="296"/>
      <c r="KUM39" s="296"/>
      <c r="KUN39" s="296"/>
      <c r="KUO39" s="296"/>
      <c r="KUP39" s="296"/>
      <c r="KUQ39" s="296"/>
      <c r="KUR39" s="296"/>
      <c r="KUS39" s="296"/>
      <c r="KUT39" s="296"/>
      <c r="KUU39" s="296"/>
      <c r="KUV39" s="296"/>
      <c r="KUW39" s="296"/>
      <c r="KUX39" s="296"/>
      <c r="KUY39" s="296"/>
      <c r="KUZ39" s="296"/>
      <c r="KVA39" s="296"/>
      <c r="KVB39" s="296"/>
      <c r="KVC39" s="296"/>
      <c r="KVD39" s="296"/>
      <c r="KVE39" s="296"/>
      <c r="KVF39" s="296"/>
      <c r="KVG39" s="296"/>
      <c r="KVH39" s="296"/>
      <c r="KVI39" s="296"/>
      <c r="KVJ39" s="296"/>
      <c r="KVK39" s="296"/>
      <c r="KVL39" s="296"/>
      <c r="KVM39" s="296"/>
      <c r="KVN39" s="296"/>
      <c r="KVO39" s="296"/>
      <c r="KVP39" s="296"/>
      <c r="KVQ39" s="296"/>
      <c r="KVR39" s="296"/>
      <c r="KVS39" s="296"/>
      <c r="KVT39" s="296"/>
      <c r="KVU39" s="296"/>
      <c r="KVV39" s="296"/>
      <c r="KVW39" s="296"/>
      <c r="KVX39" s="296"/>
      <c r="KVY39" s="296"/>
      <c r="KVZ39" s="296"/>
      <c r="KWA39" s="296"/>
      <c r="KWB39" s="296"/>
      <c r="KWC39" s="296"/>
      <c r="KWD39" s="296"/>
      <c r="KWE39" s="296"/>
      <c r="KWF39" s="296"/>
      <c r="KWG39" s="296"/>
      <c r="KWH39" s="296"/>
      <c r="KWI39" s="296"/>
      <c r="KWJ39" s="296"/>
      <c r="KWK39" s="296"/>
      <c r="KWL39" s="296"/>
      <c r="KWM39" s="296"/>
      <c r="KWN39" s="296"/>
      <c r="KWO39" s="296"/>
      <c r="KWP39" s="296"/>
      <c r="KWQ39" s="296"/>
      <c r="KWR39" s="296"/>
      <c r="KWS39" s="296"/>
      <c r="KWT39" s="296"/>
      <c r="KWU39" s="296"/>
      <c r="KWV39" s="296"/>
      <c r="KWW39" s="296"/>
      <c r="KWX39" s="296"/>
      <c r="KWY39" s="296"/>
      <c r="KWZ39" s="296"/>
      <c r="KXA39" s="296"/>
      <c r="KXB39" s="296"/>
      <c r="KXC39" s="296"/>
      <c r="KXD39" s="296"/>
      <c r="KXE39" s="296"/>
      <c r="KXF39" s="296"/>
      <c r="KXG39" s="296"/>
      <c r="KXH39" s="296"/>
      <c r="KXI39" s="296"/>
      <c r="KXJ39" s="296"/>
      <c r="KXK39" s="296"/>
      <c r="KXL39" s="296"/>
      <c r="KXM39" s="296"/>
      <c r="KXN39" s="296"/>
      <c r="KXO39" s="296"/>
      <c r="KXP39" s="296"/>
      <c r="KXQ39" s="296"/>
      <c r="KXR39" s="296"/>
      <c r="KXS39" s="296"/>
      <c r="KXT39" s="296"/>
      <c r="KXU39" s="296"/>
      <c r="KXV39" s="296"/>
      <c r="KXW39" s="296"/>
      <c r="KXX39" s="296"/>
      <c r="KXY39" s="296"/>
      <c r="KXZ39" s="296"/>
      <c r="KYA39" s="296"/>
      <c r="KYB39" s="296"/>
      <c r="KYC39" s="296"/>
      <c r="KYD39" s="296"/>
      <c r="KYE39" s="296"/>
      <c r="KYF39" s="296"/>
      <c r="KYG39" s="296"/>
      <c r="KYH39" s="296"/>
      <c r="KYI39" s="296"/>
      <c r="KYJ39" s="296"/>
      <c r="KYK39" s="296"/>
      <c r="KYL39" s="296"/>
      <c r="KYM39" s="296"/>
      <c r="KYN39" s="296"/>
      <c r="KYO39" s="296"/>
      <c r="KYP39" s="296"/>
      <c r="KYQ39" s="296"/>
      <c r="KYR39" s="296"/>
      <c r="KYS39" s="296"/>
      <c r="KYT39" s="296"/>
      <c r="KYU39" s="296"/>
      <c r="KYV39" s="296"/>
      <c r="KYW39" s="296"/>
      <c r="KYX39" s="296"/>
      <c r="KYY39" s="296"/>
      <c r="KYZ39" s="296"/>
      <c r="KZA39" s="296"/>
      <c r="KZB39" s="296"/>
      <c r="KZC39" s="296"/>
      <c r="KZD39" s="296"/>
      <c r="KZE39" s="296"/>
      <c r="KZF39" s="296"/>
      <c r="KZG39" s="296"/>
      <c r="KZH39" s="296"/>
      <c r="KZI39" s="296"/>
      <c r="KZJ39" s="296"/>
      <c r="KZK39" s="296"/>
      <c r="KZL39" s="296"/>
      <c r="KZM39" s="296"/>
      <c r="KZN39" s="296"/>
      <c r="KZO39" s="296"/>
      <c r="KZP39" s="296"/>
      <c r="KZQ39" s="296"/>
      <c r="KZR39" s="296"/>
      <c r="KZS39" s="296"/>
      <c r="KZT39" s="296"/>
      <c r="KZU39" s="296"/>
      <c r="KZV39" s="296"/>
      <c r="KZW39" s="296"/>
      <c r="KZX39" s="296"/>
      <c r="KZY39" s="296"/>
      <c r="KZZ39" s="296"/>
      <c r="LAA39" s="296"/>
      <c r="LAB39" s="296"/>
      <c r="LAC39" s="296"/>
      <c r="LAD39" s="296"/>
      <c r="LAE39" s="296"/>
      <c r="LAF39" s="296"/>
      <c r="LAG39" s="296"/>
      <c r="LAH39" s="296"/>
      <c r="LAI39" s="296"/>
      <c r="LAJ39" s="296"/>
      <c r="LAK39" s="296"/>
      <c r="LAL39" s="296"/>
      <c r="LAM39" s="296"/>
      <c r="LAN39" s="296"/>
      <c r="LAO39" s="296"/>
      <c r="LAP39" s="296"/>
      <c r="LAQ39" s="296"/>
      <c r="LAR39" s="296"/>
      <c r="LAS39" s="296"/>
      <c r="LAT39" s="296"/>
      <c r="LAU39" s="296"/>
      <c r="LAV39" s="296"/>
      <c r="LAW39" s="296"/>
      <c r="LAX39" s="296"/>
      <c r="LAY39" s="296"/>
      <c r="LAZ39" s="296"/>
      <c r="LBA39" s="296"/>
      <c r="LBB39" s="296"/>
      <c r="LBC39" s="296"/>
      <c r="LBD39" s="296"/>
      <c r="LBE39" s="296"/>
      <c r="LBF39" s="296"/>
      <c r="LBG39" s="296"/>
      <c r="LBH39" s="296"/>
      <c r="LBI39" s="296"/>
      <c r="LBJ39" s="296"/>
      <c r="LBK39" s="296"/>
      <c r="LBL39" s="296"/>
      <c r="LBM39" s="296"/>
      <c r="LBN39" s="296"/>
      <c r="LBO39" s="296"/>
      <c r="LBP39" s="296"/>
      <c r="LBQ39" s="296"/>
      <c r="LBR39" s="296"/>
      <c r="LBS39" s="296"/>
      <c r="LBT39" s="296"/>
      <c r="LBU39" s="296"/>
      <c r="LBV39" s="296"/>
      <c r="LBW39" s="296"/>
      <c r="LBX39" s="296"/>
      <c r="LBY39" s="296"/>
      <c r="LBZ39" s="296"/>
      <c r="LCA39" s="296"/>
      <c r="LCB39" s="296"/>
      <c r="LCC39" s="296"/>
      <c r="LCD39" s="296"/>
      <c r="LCE39" s="296"/>
      <c r="LCF39" s="296"/>
      <c r="LCG39" s="296"/>
      <c r="LCH39" s="296"/>
      <c r="LCI39" s="296"/>
      <c r="LCJ39" s="296"/>
      <c r="LCK39" s="296"/>
      <c r="LCL39" s="296"/>
      <c r="LCM39" s="296"/>
      <c r="LCN39" s="296"/>
      <c r="LCO39" s="296"/>
      <c r="LCP39" s="296"/>
      <c r="LCQ39" s="296"/>
      <c r="LCR39" s="296"/>
      <c r="LCS39" s="296"/>
      <c r="LCT39" s="296"/>
      <c r="LCU39" s="296"/>
      <c r="LCV39" s="296"/>
      <c r="LCW39" s="296"/>
      <c r="LCX39" s="296"/>
      <c r="LCY39" s="296"/>
      <c r="LCZ39" s="296"/>
      <c r="LDA39" s="296"/>
      <c r="LDB39" s="296"/>
      <c r="LDC39" s="296"/>
      <c r="LDD39" s="296"/>
      <c r="LDE39" s="296"/>
      <c r="LDF39" s="296"/>
      <c r="LDG39" s="296"/>
      <c r="LDH39" s="296"/>
      <c r="LDI39" s="296"/>
      <c r="LDJ39" s="296"/>
      <c r="LDK39" s="296"/>
      <c r="LDL39" s="296"/>
      <c r="LDM39" s="296"/>
      <c r="LDN39" s="296"/>
      <c r="LDO39" s="296"/>
      <c r="LDP39" s="296"/>
      <c r="LDQ39" s="296"/>
      <c r="LDR39" s="296"/>
      <c r="LDS39" s="296"/>
      <c r="LDT39" s="296"/>
      <c r="LDU39" s="296"/>
      <c r="LDV39" s="296"/>
      <c r="LDW39" s="296"/>
      <c r="LDX39" s="296"/>
      <c r="LDY39" s="296"/>
      <c r="LDZ39" s="296"/>
      <c r="LEA39" s="296"/>
      <c r="LEB39" s="296"/>
      <c r="LEC39" s="296"/>
      <c r="LED39" s="296"/>
      <c r="LEE39" s="296"/>
      <c r="LEF39" s="296"/>
      <c r="LEG39" s="296"/>
      <c r="LEH39" s="296"/>
      <c r="LEI39" s="296"/>
      <c r="LEJ39" s="296"/>
      <c r="LEK39" s="296"/>
      <c r="LEL39" s="296"/>
      <c r="LEM39" s="296"/>
      <c r="LEN39" s="296"/>
      <c r="LEO39" s="296"/>
      <c r="LEP39" s="296"/>
      <c r="LEQ39" s="296"/>
      <c r="LER39" s="296"/>
      <c r="LES39" s="296"/>
      <c r="LET39" s="296"/>
      <c r="LEU39" s="296"/>
      <c r="LEV39" s="296"/>
      <c r="LEW39" s="296"/>
      <c r="LEX39" s="296"/>
      <c r="LEY39" s="296"/>
      <c r="LEZ39" s="296"/>
      <c r="LFA39" s="296"/>
      <c r="LFB39" s="296"/>
      <c r="LFC39" s="296"/>
      <c r="LFD39" s="296"/>
      <c r="LFE39" s="296"/>
      <c r="LFF39" s="296"/>
      <c r="LFG39" s="296"/>
      <c r="LFH39" s="296"/>
      <c r="LFI39" s="296"/>
      <c r="LFJ39" s="296"/>
      <c r="LFK39" s="296"/>
      <c r="LFL39" s="296"/>
      <c r="LFM39" s="296"/>
      <c r="LFN39" s="296"/>
      <c r="LFO39" s="296"/>
      <c r="LFP39" s="296"/>
      <c r="LFQ39" s="296"/>
      <c r="LFR39" s="296"/>
      <c r="LFS39" s="296"/>
      <c r="LFT39" s="296"/>
      <c r="LFU39" s="296"/>
      <c r="LFV39" s="296"/>
      <c r="LFW39" s="296"/>
      <c r="LFX39" s="296"/>
      <c r="LFY39" s="296"/>
      <c r="LFZ39" s="296"/>
      <c r="LGA39" s="296"/>
      <c r="LGB39" s="296"/>
      <c r="LGC39" s="296"/>
      <c r="LGD39" s="296"/>
      <c r="LGE39" s="296"/>
      <c r="LGF39" s="296"/>
      <c r="LGG39" s="296"/>
      <c r="LGH39" s="296"/>
      <c r="LGI39" s="296"/>
      <c r="LGJ39" s="296"/>
      <c r="LGK39" s="296"/>
      <c r="LGL39" s="296"/>
      <c r="LGM39" s="296"/>
      <c r="LGN39" s="296"/>
      <c r="LGO39" s="296"/>
      <c r="LGP39" s="296"/>
      <c r="LGQ39" s="296"/>
      <c r="LGR39" s="296"/>
      <c r="LGS39" s="296"/>
      <c r="LGT39" s="296"/>
      <c r="LGU39" s="296"/>
      <c r="LGV39" s="296"/>
      <c r="LGW39" s="296"/>
      <c r="LGX39" s="296"/>
      <c r="LGY39" s="296"/>
      <c r="LGZ39" s="296"/>
      <c r="LHA39" s="296"/>
      <c r="LHB39" s="296"/>
      <c r="LHC39" s="296"/>
      <c r="LHD39" s="296"/>
      <c r="LHE39" s="296"/>
      <c r="LHF39" s="296"/>
      <c r="LHG39" s="296"/>
      <c r="LHH39" s="296"/>
      <c r="LHI39" s="296"/>
      <c r="LHJ39" s="296"/>
      <c r="LHK39" s="296"/>
      <c r="LHL39" s="296"/>
      <c r="LHM39" s="296"/>
      <c r="LHN39" s="296"/>
      <c r="LHO39" s="296"/>
      <c r="LHP39" s="296"/>
      <c r="LHQ39" s="296"/>
      <c r="LHR39" s="296"/>
      <c r="LHS39" s="296"/>
      <c r="LHT39" s="296"/>
      <c r="LHU39" s="296"/>
      <c r="LHV39" s="296"/>
      <c r="LHW39" s="296"/>
      <c r="LHX39" s="296"/>
      <c r="LHY39" s="296"/>
      <c r="LHZ39" s="296"/>
      <c r="LIA39" s="296"/>
      <c r="LIB39" s="296"/>
      <c r="LIC39" s="296"/>
      <c r="LID39" s="296"/>
      <c r="LIE39" s="296"/>
      <c r="LIF39" s="296"/>
      <c r="LIG39" s="296"/>
      <c r="LIH39" s="296"/>
      <c r="LII39" s="296"/>
      <c r="LIJ39" s="296"/>
      <c r="LIK39" s="296"/>
      <c r="LIL39" s="296"/>
      <c r="LIM39" s="296"/>
      <c r="LIN39" s="296"/>
      <c r="LIO39" s="296"/>
      <c r="LIP39" s="296"/>
      <c r="LIQ39" s="296"/>
      <c r="LIR39" s="296"/>
      <c r="LIS39" s="296"/>
      <c r="LIT39" s="296"/>
      <c r="LIU39" s="296"/>
      <c r="LIV39" s="296"/>
      <c r="LIW39" s="296"/>
      <c r="LIX39" s="296"/>
      <c r="LIY39" s="296"/>
      <c r="LIZ39" s="296"/>
      <c r="LJA39" s="296"/>
      <c r="LJB39" s="296"/>
      <c r="LJC39" s="296"/>
      <c r="LJD39" s="296"/>
      <c r="LJE39" s="296"/>
      <c r="LJF39" s="296"/>
      <c r="LJG39" s="296"/>
      <c r="LJH39" s="296"/>
      <c r="LJI39" s="296"/>
      <c r="LJJ39" s="296"/>
      <c r="LJK39" s="296"/>
      <c r="LJL39" s="296"/>
      <c r="LJM39" s="296"/>
      <c r="LJN39" s="296"/>
      <c r="LJO39" s="296"/>
      <c r="LJP39" s="296"/>
      <c r="LJQ39" s="296"/>
      <c r="LJR39" s="296"/>
      <c r="LJS39" s="296"/>
      <c r="LJT39" s="296"/>
      <c r="LJU39" s="296"/>
      <c r="LJV39" s="296"/>
      <c r="LJW39" s="296"/>
      <c r="LJX39" s="296"/>
      <c r="LJY39" s="296"/>
      <c r="LJZ39" s="296"/>
      <c r="LKA39" s="296"/>
      <c r="LKB39" s="296"/>
      <c r="LKC39" s="296"/>
      <c r="LKD39" s="296"/>
      <c r="LKE39" s="296"/>
      <c r="LKF39" s="296"/>
      <c r="LKG39" s="296"/>
      <c r="LKH39" s="296"/>
      <c r="LKI39" s="296"/>
      <c r="LKJ39" s="296"/>
      <c r="LKK39" s="296"/>
      <c r="LKL39" s="296"/>
      <c r="LKM39" s="296"/>
      <c r="LKN39" s="296"/>
      <c r="LKO39" s="296"/>
      <c r="LKP39" s="296"/>
      <c r="LKQ39" s="296"/>
      <c r="LKR39" s="296"/>
      <c r="LKS39" s="296"/>
      <c r="LKT39" s="296"/>
      <c r="LKU39" s="296"/>
      <c r="LKV39" s="296"/>
      <c r="LKW39" s="296"/>
      <c r="LKX39" s="296"/>
      <c r="LKY39" s="296"/>
      <c r="LKZ39" s="296"/>
      <c r="LLA39" s="296"/>
      <c r="LLB39" s="296"/>
      <c r="LLC39" s="296"/>
      <c r="LLD39" s="296"/>
      <c r="LLE39" s="296"/>
      <c r="LLF39" s="296"/>
      <c r="LLG39" s="296"/>
      <c r="LLH39" s="296"/>
      <c r="LLI39" s="296"/>
      <c r="LLJ39" s="296"/>
      <c r="LLK39" s="296"/>
      <c r="LLL39" s="296"/>
      <c r="LLM39" s="296"/>
      <c r="LLN39" s="296"/>
      <c r="LLO39" s="296"/>
      <c r="LLP39" s="296"/>
      <c r="LLQ39" s="296"/>
      <c r="LLR39" s="296"/>
      <c r="LLS39" s="296"/>
      <c r="LLT39" s="296"/>
      <c r="LLU39" s="296"/>
      <c r="LLV39" s="296"/>
      <c r="LLW39" s="296"/>
      <c r="LLX39" s="296"/>
      <c r="LLY39" s="296"/>
      <c r="LLZ39" s="296"/>
      <c r="LMA39" s="296"/>
      <c r="LMB39" s="296"/>
      <c r="LMC39" s="296"/>
      <c r="LMD39" s="296"/>
      <c r="LME39" s="296"/>
      <c r="LMF39" s="296"/>
      <c r="LMG39" s="296"/>
      <c r="LMH39" s="296"/>
      <c r="LMI39" s="296"/>
      <c r="LMJ39" s="296"/>
      <c r="LMK39" s="296"/>
      <c r="LML39" s="296"/>
      <c r="LMM39" s="296"/>
      <c r="LMN39" s="296"/>
      <c r="LMO39" s="296"/>
      <c r="LMP39" s="296"/>
      <c r="LMQ39" s="296"/>
      <c r="LMR39" s="296"/>
      <c r="LMS39" s="296"/>
      <c r="LMT39" s="296"/>
      <c r="LMU39" s="296"/>
      <c r="LMV39" s="296"/>
      <c r="LMW39" s="296"/>
      <c r="LMX39" s="296"/>
      <c r="LMY39" s="296"/>
      <c r="LMZ39" s="296"/>
      <c r="LNA39" s="296"/>
      <c r="LNB39" s="296"/>
      <c r="LNC39" s="296"/>
      <c r="LND39" s="296"/>
      <c r="LNE39" s="296"/>
      <c r="LNF39" s="296"/>
      <c r="LNG39" s="296"/>
      <c r="LNH39" s="296"/>
      <c r="LNI39" s="296"/>
      <c r="LNJ39" s="296"/>
      <c r="LNK39" s="296"/>
      <c r="LNL39" s="296"/>
      <c r="LNM39" s="296"/>
      <c r="LNN39" s="296"/>
      <c r="LNO39" s="296"/>
      <c r="LNP39" s="296"/>
      <c r="LNQ39" s="296"/>
      <c r="LNR39" s="296"/>
      <c r="LNS39" s="296"/>
      <c r="LNT39" s="296"/>
      <c r="LNU39" s="296"/>
      <c r="LNV39" s="296"/>
      <c r="LNW39" s="296"/>
      <c r="LNX39" s="296"/>
      <c r="LNY39" s="296"/>
      <c r="LNZ39" s="296"/>
      <c r="LOA39" s="296"/>
      <c r="LOB39" s="296"/>
      <c r="LOC39" s="296"/>
      <c r="LOD39" s="296"/>
      <c r="LOE39" s="296"/>
      <c r="LOF39" s="296"/>
      <c r="LOG39" s="296"/>
      <c r="LOH39" s="296"/>
      <c r="LOI39" s="296"/>
      <c r="LOJ39" s="296"/>
      <c r="LOK39" s="296"/>
      <c r="LOL39" s="296"/>
      <c r="LOM39" s="296"/>
      <c r="LON39" s="296"/>
      <c r="LOO39" s="296"/>
      <c r="LOP39" s="296"/>
      <c r="LOQ39" s="296"/>
      <c r="LOR39" s="296"/>
      <c r="LOS39" s="296"/>
      <c r="LOT39" s="296"/>
      <c r="LOU39" s="296"/>
      <c r="LOV39" s="296"/>
      <c r="LOW39" s="296"/>
      <c r="LOX39" s="296"/>
      <c r="LOY39" s="296"/>
      <c r="LOZ39" s="296"/>
      <c r="LPA39" s="296"/>
      <c r="LPB39" s="296"/>
      <c r="LPC39" s="296"/>
      <c r="LPD39" s="296"/>
      <c r="LPE39" s="296"/>
      <c r="LPF39" s="296"/>
      <c r="LPG39" s="296"/>
      <c r="LPH39" s="296"/>
      <c r="LPI39" s="296"/>
      <c r="LPJ39" s="296"/>
      <c r="LPK39" s="296"/>
      <c r="LPL39" s="296"/>
      <c r="LPM39" s="296"/>
      <c r="LPN39" s="296"/>
      <c r="LPO39" s="296"/>
      <c r="LPP39" s="296"/>
      <c r="LPQ39" s="296"/>
      <c r="LPR39" s="296"/>
      <c r="LPS39" s="296"/>
      <c r="LPT39" s="296"/>
      <c r="LPU39" s="296"/>
      <c r="LPV39" s="296"/>
      <c r="LPW39" s="296"/>
      <c r="LPX39" s="296"/>
      <c r="LPY39" s="296"/>
      <c r="LPZ39" s="296"/>
      <c r="LQA39" s="296"/>
      <c r="LQB39" s="296"/>
      <c r="LQC39" s="296"/>
      <c r="LQD39" s="296"/>
      <c r="LQE39" s="296"/>
      <c r="LQF39" s="296"/>
      <c r="LQG39" s="296"/>
      <c r="LQH39" s="296"/>
      <c r="LQI39" s="296"/>
      <c r="LQJ39" s="296"/>
      <c r="LQK39" s="296"/>
      <c r="LQL39" s="296"/>
      <c r="LQM39" s="296"/>
      <c r="LQN39" s="296"/>
      <c r="LQO39" s="296"/>
      <c r="LQP39" s="296"/>
      <c r="LQQ39" s="296"/>
      <c r="LQR39" s="296"/>
      <c r="LQS39" s="296"/>
      <c r="LQT39" s="296"/>
      <c r="LQU39" s="296"/>
      <c r="LQV39" s="296"/>
      <c r="LQW39" s="296"/>
      <c r="LQX39" s="296"/>
      <c r="LQY39" s="296"/>
      <c r="LQZ39" s="296"/>
      <c r="LRA39" s="296"/>
      <c r="LRB39" s="296"/>
      <c r="LRC39" s="296"/>
      <c r="LRD39" s="296"/>
      <c r="LRE39" s="296"/>
      <c r="LRF39" s="296"/>
      <c r="LRG39" s="296"/>
      <c r="LRH39" s="296"/>
      <c r="LRI39" s="296"/>
      <c r="LRJ39" s="296"/>
      <c r="LRK39" s="296"/>
      <c r="LRL39" s="296"/>
      <c r="LRM39" s="296"/>
      <c r="LRN39" s="296"/>
      <c r="LRO39" s="296"/>
      <c r="LRP39" s="296"/>
      <c r="LRQ39" s="296"/>
      <c r="LRR39" s="296"/>
      <c r="LRS39" s="296"/>
      <c r="LRT39" s="296"/>
      <c r="LRU39" s="296"/>
      <c r="LRV39" s="296"/>
      <c r="LRW39" s="296"/>
      <c r="LRX39" s="296"/>
      <c r="LRY39" s="296"/>
      <c r="LRZ39" s="296"/>
      <c r="LSA39" s="296"/>
      <c r="LSB39" s="296"/>
      <c r="LSC39" s="296"/>
      <c r="LSD39" s="296"/>
      <c r="LSE39" s="296"/>
      <c r="LSF39" s="296"/>
      <c r="LSG39" s="296"/>
      <c r="LSH39" s="296"/>
      <c r="LSI39" s="296"/>
      <c r="LSJ39" s="296"/>
      <c r="LSK39" s="296"/>
      <c r="LSL39" s="296"/>
      <c r="LSM39" s="296"/>
      <c r="LSN39" s="296"/>
      <c r="LSO39" s="296"/>
      <c r="LSP39" s="296"/>
      <c r="LSQ39" s="296"/>
      <c r="LSR39" s="296"/>
      <c r="LSS39" s="296"/>
      <c r="LST39" s="296"/>
      <c r="LSU39" s="296"/>
      <c r="LSV39" s="296"/>
      <c r="LSW39" s="296"/>
      <c r="LSX39" s="296"/>
      <c r="LSY39" s="296"/>
      <c r="LSZ39" s="296"/>
      <c r="LTA39" s="296"/>
      <c r="LTB39" s="296"/>
      <c r="LTC39" s="296"/>
      <c r="LTD39" s="296"/>
      <c r="LTE39" s="296"/>
      <c r="LTF39" s="296"/>
      <c r="LTG39" s="296"/>
      <c r="LTH39" s="296"/>
      <c r="LTI39" s="296"/>
      <c r="LTJ39" s="296"/>
      <c r="LTK39" s="296"/>
      <c r="LTL39" s="296"/>
      <c r="LTM39" s="296"/>
      <c r="LTN39" s="296"/>
      <c r="LTO39" s="296"/>
      <c r="LTP39" s="296"/>
      <c r="LTQ39" s="296"/>
      <c r="LTR39" s="296"/>
      <c r="LTS39" s="296"/>
      <c r="LTT39" s="296"/>
      <c r="LTU39" s="296"/>
      <c r="LTV39" s="296"/>
      <c r="LTW39" s="296"/>
      <c r="LTX39" s="296"/>
      <c r="LTY39" s="296"/>
      <c r="LTZ39" s="296"/>
      <c r="LUA39" s="296"/>
      <c r="LUB39" s="296"/>
      <c r="LUC39" s="296"/>
      <c r="LUD39" s="296"/>
      <c r="LUE39" s="296"/>
      <c r="LUF39" s="296"/>
      <c r="LUG39" s="296"/>
      <c r="LUH39" s="296"/>
      <c r="LUI39" s="296"/>
      <c r="LUJ39" s="296"/>
      <c r="LUK39" s="296"/>
      <c r="LUL39" s="296"/>
      <c r="LUM39" s="296"/>
      <c r="LUN39" s="296"/>
      <c r="LUO39" s="296"/>
      <c r="LUP39" s="296"/>
      <c r="LUQ39" s="296"/>
      <c r="LUR39" s="296"/>
      <c r="LUS39" s="296"/>
      <c r="LUT39" s="296"/>
      <c r="LUU39" s="296"/>
      <c r="LUV39" s="296"/>
      <c r="LUW39" s="296"/>
      <c r="LUX39" s="296"/>
      <c r="LUY39" s="296"/>
      <c r="LUZ39" s="296"/>
      <c r="LVA39" s="296"/>
      <c r="LVB39" s="296"/>
      <c r="LVC39" s="296"/>
      <c r="LVD39" s="296"/>
      <c r="LVE39" s="296"/>
      <c r="LVF39" s="296"/>
      <c r="LVG39" s="296"/>
      <c r="LVH39" s="296"/>
      <c r="LVI39" s="296"/>
      <c r="LVJ39" s="296"/>
      <c r="LVK39" s="296"/>
      <c r="LVL39" s="296"/>
      <c r="LVM39" s="296"/>
      <c r="LVN39" s="296"/>
      <c r="LVO39" s="296"/>
      <c r="LVP39" s="296"/>
      <c r="LVQ39" s="296"/>
      <c r="LVR39" s="296"/>
      <c r="LVS39" s="296"/>
      <c r="LVT39" s="296"/>
      <c r="LVU39" s="296"/>
      <c r="LVV39" s="296"/>
      <c r="LVW39" s="296"/>
      <c r="LVX39" s="296"/>
      <c r="LVY39" s="296"/>
      <c r="LVZ39" s="296"/>
      <c r="LWA39" s="296"/>
      <c r="LWB39" s="296"/>
      <c r="LWC39" s="296"/>
      <c r="LWD39" s="296"/>
      <c r="LWE39" s="296"/>
      <c r="LWF39" s="296"/>
      <c r="LWG39" s="296"/>
      <c r="LWH39" s="296"/>
      <c r="LWI39" s="296"/>
      <c r="LWJ39" s="296"/>
      <c r="LWK39" s="296"/>
      <c r="LWL39" s="296"/>
      <c r="LWM39" s="296"/>
      <c r="LWN39" s="296"/>
      <c r="LWO39" s="296"/>
      <c r="LWP39" s="296"/>
      <c r="LWQ39" s="296"/>
      <c r="LWR39" s="296"/>
      <c r="LWS39" s="296"/>
      <c r="LWT39" s="296"/>
      <c r="LWU39" s="296"/>
      <c r="LWV39" s="296"/>
      <c r="LWW39" s="296"/>
      <c r="LWX39" s="296"/>
      <c r="LWY39" s="296"/>
      <c r="LWZ39" s="296"/>
      <c r="LXA39" s="296"/>
      <c r="LXB39" s="296"/>
      <c r="LXC39" s="296"/>
      <c r="LXD39" s="296"/>
      <c r="LXE39" s="296"/>
      <c r="LXF39" s="296"/>
      <c r="LXG39" s="296"/>
      <c r="LXH39" s="296"/>
      <c r="LXI39" s="296"/>
      <c r="LXJ39" s="296"/>
      <c r="LXK39" s="296"/>
      <c r="LXL39" s="296"/>
      <c r="LXM39" s="296"/>
      <c r="LXN39" s="296"/>
      <c r="LXO39" s="296"/>
      <c r="LXP39" s="296"/>
      <c r="LXQ39" s="296"/>
      <c r="LXR39" s="296"/>
      <c r="LXS39" s="296"/>
      <c r="LXT39" s="296"/>
      <c r="LXU39" s="296"/>
      <c r="LXV39" s="296"/>
      <c r="LXW39" s="296"/>
      <c r="LXX39" s="296"/>
      <c r="LXY39" s="296"/>
      <c r="LXZ39" s="296"/>
      <c r="LYA39" s="296"/>
      <c r="LYB39" s="296"/>
      <c r="LYC39" s="296"/>
      <c r="LYD39" s="296"/>
      <c r="LYE39" s="296"/>
      <c r="LYF39" s="296"/>
      <c r="LYG39" s="296"/>
      <c r="LYH39" s="296"/>
      <c r="LYI39" s="296"/>
      <c r="LYJ39" s="296"/>
      <c r="LYK39" s="296"/>
      <c r="LYL39" s="296"/>
      <c r="LYM39" s="296"/>
      <c r="LYN39" s="296"/>
      <c r="LYO39" s="296"/>
      <c r="LYP39" s="296"/>
      <c r="LYQ39" s="296"/>
      <c r="LYR39" s="296"/>
      <c r="LYS39" s="296"/>
      <c r="LYT39" s="296"/>
      <c r="LYU39" s="296"/>
      <c r="LYV39" s="296"/>
      <c r="LYW39" s="296"/>
      <c r="LYX39" s="296"/>
      <c r="LYY39" s="296"/>
      <c r="LYZ39" s="296"/>
      <c r="LZA39" s="296"/>
      <c r="LZB39" s="296"/>
      <c r="LZC39" s="296"/>
      <c r="LZD39" s="296"/>
      <c r="LZE39" s="296"/>
      <c r="LZF39" s="296"/>
      <c r="LZG39" s="296"/>
      <c r="LZH39" s="296"/>
      <c r="LZI39" s="296"/>
      <c r="LZJ39" s="296"/>
      <c r="LZK39" s="296"/>
      <c r="LZL39" s="296"/>
      <c r="LZM39" s="296"/>
      <c r="LZN39" s="296"/>
      <c r="LZO39" s="296"/>
      <c r="LZP39" s="296"/>
      <c r="LZQ39" s="296"/>
      <c r="LZR39" s="296"/>
      <c r="LZS39" s="296"/>
      <c r="LZT39" s="296"/>
      <c r="LZU39" s="296"/>
      <c r="LZV39" s="296"/>
      <c r="LZW39" s="296"/>
      <c r="LZX39" s="296"/>
      <c r="LZY39" s="296"/>
      <c r="LZZ39" s="296"/>
      <c r="MAA39" s="296"/>
      <c r="MAB39" s="296"/>
      <c r="MAC39" s="296"/>
      <c r="MAD39" s="296"/>
      <c r="MAE39" s="296"/>
      <c r="MAF39" s="296"/>
      <c r="MAG39" s="296"/>
      <c r="MAH39" s="296"/>
      <c r="MAI39" s="296"/>
      <c r="MAJ39" s="296"/>
      <c r="MAK39" s="296"/>
      <c r="MAL39" s="296"/>
      <c r="MAM39" s="296"/>
      <c r="MAN39" s="296"/>
      <c r="MAO39" s="296"/>
      <c r="MAP39" s="296"/>
      <c r="MAQ39" s="296"/>
      <c r="MAR39" s="296"/>
      <c r="MAS39" s="296"/>
      <c r="MAT39" s="296"/>
      <c r="MAU39" s="296"/>
      <c r="MAV39" s="296"/>
      <c r="MAW39" s="296"/>
      <c r="MAX39" s="296"/>
      <c r="MAY39" s="296"/>
      <c r="MAZ39" s="296"/>
      <c r="MBA39" s="296"/>
      <c r="MBB39" s="296"/>
      <c r="MBC39" s="296"/>
      <c r="MBD39" s="296"/>
      <c r="MBE39" s="296"/>
      <c r="MBF39" s="296"/>
      <c r="MBG39" s="296"/>
      <c r="MBH39" s="296"/>
      <c r="MBI39" s="296"/>
      <c r="MBJ39" s="296"/>
      <c r="MBK39" s="296"/>
      <c r="MBL39" s="296"/>
      <c r="MBM39" s="296"/>
      <c r="MBN39" s="296"/>
      <c r="MBO39" s="296"/>
      <c r="MBP39" s="296"/>
      <c r="MBQ39" s="296"/>
      <c r="MBR39" s="296"/>
      <c r="MBS39" s="296"/>
      <c r="MBT39" s="296"/>
      <c r="MBU39" s="296"/>
      <c r="MBV39" s="296"/>
      <c r="MBW39" s="296"/>
      <c r="MBX39" s="296"/>
      <c r="MBY39" s="296"/>
      <c r="MBZ39" s="296"/>
      <c r="MCA39" s="296"/>
      <c r="MCB39" s="296"/>
      <c r="MCC39" s="296"/>
      <c r="MCD39" s="296"/>
      <c r="MCE39" s="296"/>
      <c r="MCF39" s="296"/>
      <c r="MCG39" s="296"/>
      <c r="MCH39" s="296"/>
      <c r="MCI39" s="296"/>
      <c r="MCJ39" s="296"/>
      <c r="MCK39" s="296"/>
      <c r="MCL39" s="296"/>
      <c r="MCM39" s="296"/>
      <c r="MCN39" s="296"/>
      <c r="MCO39" s="296"/>
      <c r="MCP39" s="296"/>
      <c r="MCQ39" s="296"/>
      <c r="MCR39" s="296"/>
      <c r="MCS39" s="296"/>
      <c r="MCT39" s="296"/>
      <c r="MCU39" s="296"/>
      <c r="MCV39" s="296"/>
      <c r="MCW39" s="296"/>
      <c r="MCX39" s="296"/>
      <c r="MCY39" s="296"/>
      <c r="MCZ39" s="296"/>
      <c r="MDA39" s="296"/>
      <c r="MDB39" s="296"/>
      <c r="MDC39" s="296"/>
      <c r="MDD39" s="296"/>
      <c r="MDE39" s="296"/>
      <c r="MDF39" s="296"/>
      <c r="MDG39" s="296"/>
      <c r="MDH39" s="296"/>
      <c r="MDI39" s="296"/>
      <c r="MDJ39" s="296"/>
      <c r="MDK39" s="296"/>
      <c r="MDL39" s="296"/>
      <c r="MDM39" s="296"/>
      <c r="MDN39" s="296"/>
      <c r="MDO39" s="296"/>
      <c r="MDP39" s="296"/>
      <c r="MDQ39" s="296"/>
      <c r="MDR39" s="296"/>
      <c r="MDS39" s="296"/>
      <c r="MDT39" s="296"/>
      <c r="MDU39" s="296"/>
      <c r="MDV39" s="296"/>
      <c r="MDW39" s="296"/>
      <c r="MDX39" s="296"/>
      <c r="MDY39" s="296"/>
      <c r="MDZ39" s="296"/>
      <c r="MEA39" s="296"/>
      <c r="MEB39" s="296"/>
      <c r="MEC39" s="296"/>
      <c r="MED39" s="296"/>
      <c r="MEE39" s="296"/>
      <c r="MEF39" s="296"/>
      <c r="MEG39" s="296"/>
      <c r="MEH39" s="296"/>
      <c r="MEI39" s="296"/>
      <c r="MEJ39" s="296"/>
      <c r="MEK39" s="296"/>
      <c r="MEL39" s="296"/>
      <c r="MEM39" s="296"/>
      <c r="MEN39" s="296"/>
      <c r="MEO39" s="296"/>
      <c r="MEP39" s="296"/>
      <c r="MEQ39" s="296"/>
      <c r="MER39" s="296"/>
      <c r="MES39" s="296"/>
      <c r="MET39" s="296"/>
      <c r="MEU39" s="296"/>
      <c r="MEV39" s="296"/>
      <c r="MEW39" s="296"/>
      <c r="MEX39" s="296"/>
      <c r="MEY39" s="296"/>
      <c r="MEZ39" s="296"/>
      <c r="MFA39" s="296"/>
      <c r="MFB39" s="296"/>
      <c r="MFC39" s="296"/>
      <c r="MFD39" s="296"/>
      <c r="MFE39" s="296"/>
      <c r="MFF39" s="296"/>
      <c r="MFG39" s="296"/>
      <c r="MFH39" s="296"/>
      <c r="MFI39" s="296"/>
      <c r="MFJ39" s="296"/>
      <c r="MFK39" s="296"/>
      <c r="MFL39" s="296"/>
      <c r="MFM39" s="296"/>
      <c r="MFN39" s="296"/>
      <c r="MFO39" s="296"/>
      <c r="MFP39" s="296"/>
      <c r="MFQ39" s="296"/>
      <c r="MFR39" s="296"/>
      <c r="MFS39" s="296"/>
      <c r="MFT39" s="296"/>
      <c r="MFU39" s="296"/>
      <c r="MFV39" s="296"/>
      <c r="MFW39" s="296"/>
      <c r="MFX39" s="296"/>
      <c r="MFY39" s="296"/>
      <c r="MFZ39" s="296"/>
      <c r="MGA39" s="296"/>
      <c r="MGB39" s="296"/>
      <c r="MGC39" s="296"/>
      <c r="MGD39" s="296"/>
      <c r="MGE39" s="296"/>
      <c r="MGF39" s="296"/>
      <c r="MGG39" s="296"/>
      <c r="MGH39" s="296"/>
      <c r="MGI39" s="296"/>
      <c r="MGJ39" s="296"/>
      <c r="MGK39" s="296"/>
      <c r="MGL39" s="296"/>
      <c r="MGM39" s="296"/>
      <c r="MGN39" s="296"/>
      <c r="MGO39" s="296"/>
      <c r="MGP39" s="296"/>
      <c r="MGQ39" s="296"/>
      <c r="MGR39" s="296"/>
      <c r="MGS39" s="296"/>
      <c r="MGT39" s="296"/>
      <c r="MGU39" s="296"/>
      <c r="MGV39" s="296"/>
      <c r="MGW39" s="296"/>
      <c r="MGX39" s="296"/>
      <c r="MGY39" s="296"/>
      <c r="MGZ39" s="296"/>
      <c r="MHA39" s="296"/>
      <c r="MHB39" s="296"/>
      <c r="MHC39" s="296"/>
      <c r="MHD39" s="296"/>
      <c r="MHE39" s="296"/>
      <c r="MHF39" s="296"/>
      <c r="MHG39" s="296"/>
      <c r="MHH39" s="296"/>
      <c r="MHI39" s="296"/>
      <c r="MHJ39" s="296"/>
      <c r="MHK39" s="296"/>
      <c r="MHL39" s="296"/>
      <c r="MHM39" s="296"/>
      <c r="MHN39" s="296"/>
      <c r="MHO39" s="296"/>
      <c r="MHP39" s="296"/>
      <c r="MHQ39" s="296"/>
      <c r="MHR39" s="296"/>
      <c r="MHS39" s="296"/>
      <c r="MHT39" s="296"/>
      <c r="MHU39" s="296"/>
      <c r="MHV39" s="296"/>
      <c r="MHW39" s="296"/>
      <c r="MHX39" s="296"/>
      <c r="MHY39" s="296"/>
      <c r="MHZ39" s="296"/>
      <c r="MIA39" s="296"/>
      <c r="MIB39" s="296"/>
      <c r="MIC39" s="296"/>
      <c r="MID39" s="296"/>
      <c r="MIE39" s="296"/>
      <c r="MIF39" s="296"/>
      <c r="MIG39" s="296"/>
      <c r="MIH39" s="296"/>
      <c r="MII39" s="296"/>
      <c r="MIJ39" s="296"/>
      <c r="MIK39" s="296"/>
      <c r="MIL39" s="296"/>
      <c r="MIM39" s="296"/>
      <c r="MIN39" s="296"/>
      <c r="MIO39" s="296"/>
      <c r="MIP39" s="296"/>
      <c r="MIQ39" s="296"/>
      <c r="MIR39" s="296"/>
      <c r="MIS39" s="296"/>
      <c r="MIT39" s="296"/>
      <c r="MIU39" s="296"/>
      <c r="MIV39" s="296"/>
      <c r="MIW39" s="296"/>
      <c r="MIX39" s="296"/>
      <c r="MIY39" s="296"/>
      <c r="MIZ39" s="296"/>
      <c r="MJA39" s="296"/>
      <c r="MJB39" s="296"/>
      <c r="MJC39" s="296"/>
      <c r="MJD39" s="296"/>
      <c r="MJE39" s="296"/>
      <c r="MJF39" s="296"/>
      <c r="MJG39" s="296"/>
      <c r="MJH39" s="296"/>
      <c r="MJI39" s="296"/>
      <c r="MJJ39" s="296"/>
      <c r="MJK39" s="296"/>
      <c r="MJL39" s="296"/>
      <c r="MJM39" s="296"/>
      <c r="MJN39" s="296"/>
      <c r="MJO39" s="296"/>
      <c r="MJP39" s="296"/>
      <c r="MJQ39" s="296"/>
      <c r="MJR39" s="296"/>
      <c r="MJS39" s="296"/>
      <c r="MJT39" s="296"/>
      <c r="MJU39" s="296"/>
      <c r="MJV39" s="296"/>
      <c r="MJW39" s="296"/>
      <c r="MJX39" s="296"/>
      <c r="MJY39" s="296"/>
      <c r="MJZ39" s="296"/>
      <c r="MKA39" s="296"/>
      <c r="MKB39" s="296"/>
      <c r="MKC39" s="296"/>
      <c r="MKD39" s="296"/>
      <c r="MKE39" s="296"/>
      <c r="MKF39" s="296"/>
      <c r="MKG39" s="296"/>
      <c r="MKH39" s="296"/>
      <c r="MKI39" s="296"/>
      <c r="MKJ39" s="296"/>
      <c r="MKK39" s="296"/>
      <c r="MKL39" s="296"/>
      <c r="MKM39" s="296"/>
      <c r="MKN39" s="296"/>
      <c r="MKO39" s="296"/>
      <c r="MKP39" s="296"/>
      <c r="MKQ39" s="296"/>
      <c r="MKR39" s="296"/>
      <c r="MKS39" s="296"/>
      <c r="MKT39" s="296"/>
      <c r="MKU39" s="296"/>
      <c r="MKV39" s="296"/>
      <c r="MKW39" s="296"/>
      <c r="MKX39" s="296"/>
      <c r="MKY39" s="296"/>
      <c r="MKZ39" s="296"/>
      <c r="MLA39" s="296"/>
      <c r="MLB39" s="296"/>
      <c r="MLC39" s="296"/>
      <c r="MLD39" s="296"/>
      <c r="MLE39" s="296"/>
      <c r="MLF39" s="296"/>
      <c r="MLG39" s="296"/>
      <c r="MLH39" s="296"/>
      <c r="MLI39" s="296"/>
      <c r="MLJ39" s="296"/>
      <c r="MLK39" s="296"/>
      <c r="MLL39" s="296"/>
      <c r="MLM39" s="296"/>
      <c r="MLN39" s="296"/>
      <c r="MLO39" s="296"/>
      <c r="MLP39" s="296"/>
      <c r="MLQ39" s="296"/>
      <c r="MLR39" s="296"/>
      <c r="MLS39" s="296"/>
      <c r="MLT39" s="296"/>
      <c r="MLU39" s="296"/>
      <c r="MLV39" s="296"/>
      <c r="MLW39" s="296"/>
      <c r="MLX39" s="296"/>
      <c r="MLY39" s="296"/>
      <c r="MLZ39" s="296"/>
      <c r="MMA39" s="296"/>
      <c r="MMB39" s="296"/>
      <c r="MMC39" s="296"/>
      <c r="MMD39" s="296"/>
      <c r="MME39" s="296"/>
      <c r="MMF39" s="296"/>
      <c r="MMG39" s="296"/>
      <c r="MMH39" s="296"/>
      <c r="MMI39" s="296"/>
      <c r="MMJ39" s="296"/>
      <c r="MMK39" s="296"/>
      <c r="MML39" s="296"/>
      <c r="MMM39" s="296"/>
      <c r="MMN39" s="296"/>
      <c r="MMO39" s="296"/>
      <c r="MMP39" s="296"/>
      <c r="MMQ39" s="296"/>
      <c r="MMR39" s="296"/>
      <c r="MMS39" s="296"/>
      <c r="MMT39" s="296"/>
      <c r="MMU39" s="296"/>
      <c r="MMV39" s="296"/>
      <c r="MMW39" s="296"/>
      <c r="MMX39" s="296"/>
      <c r="MMY39" s="296"/>
      <c r="MMZ39" s="296"/>
      <c r="MNA39" s="296"/>
      <c r="MNB39" s="296"/>
      <c r="MNC39" s="296"/>
      <c r="MND39" s="296"/>
      <c r="MNE39" s="296"/>
      <c r="MNF39" s="296"/>
      <c r="MNG39" s="296"/>
      <c r="MNH39" s="296"/>
      <c r="MNI39" s="296"/>
      <c r="MNJ39" s="296"/>
      <c r="MNK39" s="296"/>
      <c r="MNL39" s="296"/>
      <c r="MNM39" s="296"/>
      <c r="MNN39" s="296"/>
      <c r="MNO39" s="296"/>
      <c r="MNP39" s="296"/>
      <c r="MNQ39" s="296"/>
      <c r="MNR39" s="296"/>
      <c r="MNS39" s="296"/>
      <c r="MNT39" s="296"/>
      <c r="MNU39" s="296"/>
      <c r="MNV39" s="296"/>
      <c r="MNW39" s="296"/>
      <c r="MNX39" s="296"/>
      <c r="MNY39" s="296"/>
      <c r="MNZ39" s="296"/>
      <c r="MOA39" s="296"/>
      <c r="MOB39" s="296"/>
      <c r="MOC39" s="296"/>
      <c r="MOD39" s="296"/>
      <c r="MOE39" s="296"/>
      <c r="MOF39" s="296"/>
      <c r="MOG39" s="296"/>
      <c r="MOH39" s="296"/>
      <c r="MOI39" s="296"/>
      <c r="MOJ39" s="296"/>
      <c r="MOK39" s="296"/>
      <c r="MOL39" s="296"/>
      <c r="MOM39" s="296"/>
      <c r="MON39" s="296"/>
      <c r="MOO39" s="296"/>
      <c r="MOP39" s="296"/>
      <c r="MOQ39" s="296"/>
      <c r="MOR39" s="296"/>
      <c r="MOS39" s="296"/>
      <c r="MOT39" s="296"/>
      <c r="MOU39" s="296"/>
      <c r="MOV39" s="296"/>
      <c r="MOW39" s="296"/>
      <c r="MOX39" s="296"/>
      <c r="MOY39" s="296"/>
      <c r="MOZ39" s="296"/>
      <c r="MPA39" s="296"/>
      <c r="MPB39" s="296"/>
      <c r="MPC39" s="296"/>
      <c r="MPD39" s="296"/>
      <c r="MPE39" s="296"/>
      <c r="MPF39" s="296"/>
      <c r="MPG39" s="296"/>
      <c r="MPH39" s="296"/>
      <c r="MPI39" s="296"/>
      <c r="MPJ39" s="296"/>
      <c r="MPK39" s="296"/>
      <c r="MPL39" s="296"/>
      <c r="MPM39" s="296"/>
      <c r="MPN39" s="296"/>
      <c r="MPO39" s="296"/>
      <c r="MPP39" s="296"/>
      <c r="MPQ39" s="296"/>
      <c r="MPR39" s="296"/>
      <c r="MPS39" s="296"/>
      <c r="MPT39" s="296"/>
      <c r="MPU39" s="296"/>
      <c r="MPV39" s="296"/>
      <c r="MPW39" s="296"/>
      <c r="MPX39" s="296"/>
      <c r="MPY39" s="296"/>
      <c r="MPZ39" s="296"/>
      <c r="MQA39" s="296"/>
      <c r="MQB39" s="296"/>
      <c r="MQC39" s="296"/>
      <c r="MQD39" s="296"/>
      <c r="MQE39" s="296"/>
      <c r="MQF39" s="296"/>
      <c r="MQG39" s="296"/>
      <c r="MQH39" s="296"/>
      <c r="MQI39" s="296"/>
      <c r="MQJ39" s="296"/>
      <c r="MQK39" s="296"/>
      <c r="MQL39" s="296"/>
      <c r="MQM39" s="296"/>
      <c r="MQN39" s="296"/>
      <c r="MQO39" s="296"/>
      <c r="MQP39" s="296"/>
      <c r="MQQ39" s="296"/>
      <c r="MQR39" s="296"/>
      <c r="MQS39" s="296"/>
      <c r="MQT39" s="296"/>
      <c r="MQU39" s="296"/>
      <c r="MQV39" s="296"/>
      <c r="MQW39" s="296"/>
      <c r="MQX39" s="296"/>
      <c r="MQY39" s="296"/>
      <c r="MQZ39" s="296"/>
      <c r="MRA39" s="296"/>
      <c r="MRB39" s="296"/>
      <c r="MRC39" s="296"/>
      <c r="MRD39" s="296"/>
      <c r="MRE39" s="296"/>
      <c r="MRF39" s="296"/>
      <c r="MRG39" s="296"/>
      <c r="MRH39" s="296"/>
      <c r="MRI39" s="296"/>
      <c r="MRJ39" s="296"/>
      <c r="MRK39" s="296"/>
      <c r="MRL39" s="296"/>
      <c r="MRM39" s="296"/>
      <c r="MRN39" s="296"/>
      <c r="MRO39" s="296"/>
      <c r="MRP39" s="296"/>
      <c r="MRQ39" s="296"/>
      <c r="MRR39" s="296"/>
      <c r="MRS39" s="296"/>
      <c r="MRT39" s="296"/>
      <c r="MRU39" s="296"/>
      <c r="MRV39" s="296"/>
      <c r="MRW39" s="296"/>
      <c r="MRX39" s="296"/>
      <c r="MRY39" s="296"/>
      <c r="MRZ39" s="296"/>
      <c r="MSA39" s="296"/>
      <c r="MSB39" s="296"/>
      <c r="MSC39" s="296"/>
      <c r="MSD39" s="296"/>
      <c r="MSE39" s="296"/>
      <c r="MSF39" s="296"/>
      <c r="MSG39" s="296"/>
      <c r="MSH39" s="296"/>
      <c r="MSI39" s="296"/>
      <c r="MSJ39" s="296"/>
      <c r="MSK39" s="296"/>
      <c r="MSL39" s="296"/>
      <c r="MSM39" s="296"/>
      <c r="MSN39" s="296"/>
      <c r="MSO39" s="296"/>
      <c r="MSP39" s="296"/>
      <c r="MSQ39" s="296"/>
      <c r="MSR39" s="296"/>
      <c r="MSS39" s="296"/>
      <c r="MST39" s="296"/>
      <c r="MSU39" s="296"/>
      <c r="MSV39" s="296"/>
      <c r="MSW39" s="296"/>
      <c r="MSX39" s="296"/>
      <c r="MSY39" s="296"/>
      <c r="MSZ39" s="296"/>
      <c r="MTA39" s="296"/>
      <c r="MTB39" s="296"/>
      <c r="MTC39" s="296"/>
      <c r="MTD39" s="296"/>
      <c r="MTE39" s="296"/>
      <c r="MTF39" s="296"/>
      <c r="MTG39" s="296"/>
      <c r="MTH39" s="296"/>
      <c r="MTI39" s="296"/>
      <c r="MTJ39" s="296"/>
      <c r="MTK39" s="296"/>
      <c r="MTL39" s="296"/>
      <c r="MTM39" s="296"/>
      <c r="MTN39" s="296"/>
      <c r="MTO39" s="296"/>
      <c r="MTP39" s="296"/>
      <c r="MTQ39" s="296"/>
      <c r="MTR39" s="296"/>
      <c r="MTS39" s="296"/>
      <c r="MTT39" s="296"/>
      <c r="MTU39" s="296"/>
      <c r="MTV39" s="296"/>
      <c r="MTW39" s="296"/>
      <c r="MTX39" s="296"/>
      <c r="MTY39" s="296"/>
      <c r="MTZ39" s="296"/>
      <c r="MUA39" s="296"/>
      <c r="MUB39" s="296"/>
      <c r="MUC39" s="296"/>
      <c r="MUD39" s="296"/>
      <c r="MUE39" s="296"/>
      <c r="MUF39" s="296"/>
      <c r="MUG39" s="296"/>
      <c r="MUH39" s="296"/>
      <c r="MUI39" s="296"/>
      <c r="MUJ39" s="296"/>
      <c r="MUK39" s="296"/>
      <c r="MUL39" s="296"/>
      <c r="MUM39" s="296"/>
      <c r="MUN39" s="296"/>
      <c r="MUO39" s="296"/>
      <c r="MUP39" s="296"/>
      <c r="MUQ39" s="296"/>
      <c r="MUR39" s="296"/>
      <c r="MUS39" s="296"/>
      <c r="MUT39" s="296"/>
      <c r="MUU39" s="296"/>
      <c r="MUV39" s="296"/>
      <c r="MUW39" s="296"/>
      <c r="MUX39" s="296"/>
      <c r="MUY39" s="296"/>
      <c r="MUZ39" s="296"/>
      <c r="MVA39" s="296"/>
      <c r="MVB39" s="296"/>
      <c r="MVC39" s="296"/>
      <c r="MVD39" s="296"/>
      <c r="MVE39" s="296"/>
      <c r="MVF39" s="296"/>
      <c r="MVG39" s="296"/>
      <c r="MVH39" s="296"/>
      <c r="MVI39" s="296"/>
      <c r="MVJ39" s="296"/>
      <c r="MVK39" s="296"/>
      <c r="MVL39" s="296"/>
      <c r="MVM39" s="296"/>
      <c r="MVN39" s="296"/>
      <c r="MVO39" s="296"/>
      <c r="MVP39" s="296"/>
      <c r="MVQ39" s="296"/>
      <c r="MVR39" s="296"/>
      <c r="MVS39" s="296"/>
      <c r="MVT39" s="296"/>
      <c r="MVU39" s="296"/>
      <c r="MVV39" s="296"/>
      <c r="MVW39" s="296"/>
      <c r="MVX39" s="296"/>
      <c r="MVY39" s="296"/>
      <c r="MVZ39" s="296"/>
      <c r="MWA39" s="296"/>
      <c r="MWB39" s="296"/>
      <c r="MWC39" s="296"/>
      <c r="MWD39" s="296"/>
      <c r="MWE39" s="296"/>
      <c r="MWF39" s="296"/>
      <c r="MWG39" s="296"/>
      <c r="MWH39" s="296"/>
      <c r="MWI39" s="296"/>
      <c r="MWJ39" s="296"/>
      <c r="MWK39" s="296"/>
      <c r="MWL39" s="296"/>
      <c r="MWM39" s="296"/>
      <c r="MWN39" s="296"/>
      <c r="MWO39" s="296"/>
      <c r="MWP39" s="296"/>
      <c r="MWQ39" s="296"/>
      <c r="MWR39" s="296"/>
      <c r="MWS39" s="296"/>
      <c r="MWT39" s="296"/>
      <c r="MWU39" s="296"/>
      <c r="MWV39" s="296"/>
      <c r="MWW39" s="296"/>
      <c r="MWX39" s="296"/>
      <c r="MWY39" s="296"/>
      <c r="MWZ39" s="296"/>
      <c r="MXA39" s="296"/>
      <c r="MXB39" s="296"/>
      <c r="MXC39" s="296"/>
      <c r="MXD39" s="296"/>
      <c r="MXE39" s="296"/>
      <c r="MXF39" s="296"/>
      <c r="MXG39" s="296"/>
      <c r="MXH39" s="296"/>
      <c r="MXI39" s="296"/>
      <c r="MXJ39" s="296"/>
      <c r="MXK39" s="296"/>
      <c r="MXL39" s="296"/>
      <c r="MXM39" s="296"/>
      <c r="MXN39" s="296"/>
      <c r="MXO39" s="296"/>
      <c r="MXP39" s="296"/>
      <c r="MXQ39" s="296"/>
      <c r="MXR39" s="296"/>
      <c r="MXS39" s="296"/>
      <c r="MXT39" s="296"/>
      <c r="MXU39" s="296"/>
      <c r="MXV39" s="296"/>
      <c r="MXW39" s="296"/>
      <c r="MXX39" s="296"/>
      <c r="MXY39" s="296"/>
      <c r="MXZ39" s="296"/>
      <c r="MYA39" s="296"/>
      <c r="MYB39" s="296"/>
      <c r="MYC39" s="296"/>
      <c r="MYD39" s="296"/>
      <c r="MYE39" s="296"/>
      <c r="MYF39" s="296"/>
      <c r="MYG39" s="296"/>
      <c r="MYH39" s="296"/>
      <c r="MYI39" s="296"/>
      <c r="MYJ39" s="296"/>
      <c r="MYK39" s="296"/>
      <c r="MYL39" s="296"/>
      <c r="MYM39" s="296"/>
      <c r="MYN39" s="296"/>
      <c r="MYO39" s="296"/>
      <c r="MYP39" s="296"/>
      <c r="MYQ39" s="296"/>
      <c r="MYR39" s="296"/>
      <c r="MYS39" s="296"/>
      <c r="MYT39" s="296"/>
      <c r="MYU39" s="296"/>
      <c r="MYV39" s="296"/>
      <c r="MYW39" s="296"/>
      <c r="MYX39" s="296"/>
      <c r="MYY39" s="296"/>
      <c r="MYZ39" s="296"/>
      <c r="MZA39" s="296"/>
      <c r="MZB39" s="296"/>
      <c r="MZC39" s="296"/>
      <c r="MZD39" s="296"/>
      <c r="MZE39" s="296"/>
      <c r="MZF39" s="296"/>
      <c r="MZG39" s="296"/>
      <c r="MZH39" s="296"/>
      <c r="MZI39" s="296"/>
      <c r="MZJ39" s="296"/>
      <c r="MZK39" s="296"/>
      <c r="MZL39" s="296"/>
      <c r="MZM39" s="296"/>
      <c r="MZN39" s="296"/>
      <c r="MZO39" s="296"/>
      <c r="MZP39" s="296"/>
      <c r="MZQ39" s="296"/>
      <c r="MZR39" s="296"/>
      <c r="MZS39" s="296"/>
      <c r="MZT39" s="296"/>
      <c r="MZU39" s="296"/>
      <c r="MZV39" s="296"/>
      <c r="MZW39" s="296"/>
      <c r="MZX39" s="296"/>
      <c r="MZY39" s="296"/>
      <c r="MZZ39" s="296"/>
      <c r="NAA39" s="296"/>
      <c r="NAB39" s="296"/>
      <c r="NAC39" s="296"/>
      <c r="NAD39" s="296"/>
      <c r="NAE39" s="296"/>
      <c r="NAF39" s="296"/>
      <c r="NAG39" s="296"/>
      <c r="NAH39" s="296"/>
      <c r="NAI39" s="296"/>
      <c r="NAJ39" s="296"/>
      <c r="NAK39" s="296"/>
      <c r="NAL39" s="296"/>
      <c r="NAM39" s="296"/>
      <c r="NAN39" s="296"/>
      <c r="NAO39" s="296"/>
      <c r="NAP39" s="296"/>
      <c r="NAQ39" s="296"/>
      <c r="NAR39" s="296"/>
      <c r="NAS39" s="296"/>
      <c r="NAT39" s="296"/>
      <c r="NAU39" s="296"/>
      <c r="NAV39" s="296"/>
      <c r="NAW39" s="296"/>
      <c r="NAX39" s="296"/>
      <c r="NAY39" s="296"/>
      <c r="NAZ39" s="296"/>
      <c r="NBA39" s="296"/>
      <c r="NBB39" s="296"/>
      <c r="NBC39" s="296"/>
      <c r="NBD39" s="296"/>
      <c r="NBE39" s="296"/>
      <c r="NBF39" s="296"/>
      <c r="NBG39" s="296"/>
      <c r="NBH39" s="296"/>
      <c r="NBI39" s="296"/>
      <c r="NBJ39" s="296"/>
      <c r="NBK39" s="296"/>
      <c r="NBL39" s="296"/>
      <c r="NBM39" s="296"/>
      <c r="NBN39" s="296"/>
      <c r="NBO39" s="296"/>
      <c r="NBP39" s="296"/>
      <c r="NBQ39" s="296"/>
      <c r="NBR39" s="296"/>
      <c r="NBS39" s="296"/>
      <c r="NBT39" s="296"/>
      <c r="NBU39" s="296"/>
      <c r="NBV39" s="296"/>
      <c r="NBW39" s="296"/>
      <c r="NBX39" s="296"/>
      <c r="NBY39" s="296"/>
      <c r="NBZ39" s="296"/>
      <c r="NCA39" s="296"/>
      <c r="NCB39" s="296"/>
      <c r="NCC39" s="296"/>
      <c r="NCD39" s="296"/>
      <c r="NCE39" s="296"/>
      <c r="NCF39" s="296"/>
      <c r="NCG39" s="296"/>
      <c r="NCH39" s="296"/>
      <c r="NCI39" s="296"/>
      <c r="NCJ39" s="296"/>
      <c r="NCK39" s="296"/>
      <c r="NCL39" s="296"/>
      <c r="NCM39" s="296"/>
      <c r="NCN39" s="296"/>
      <c r="NCO39" s="296"/>
      <c r="NCP39" s="296"/>
      <c r="NCQ39" s="296"/>
      <c r="NCR39" s="296"/>
      <c r="NCS39" s="296"/>
      <c r="NCT39" s="296"/>
      <c r="NCU39" s="296"/>
      <c r="NCV39" s="296"/>
      <c r="NCW39" s="296"/>
      <c r="NCX39" s="296"/>
      <c r="NCY39" s="296"/>
      <c r="NCZ39" s="296"/>
      <c r="NDA39" s="296"/>
      <c r="NDB39" s="296"/>
      <c r="NDC39" s="296"/>
      <c r="NDD39" s="296"/>
      <c r="NDE39" s="296"/>
      <c r="NDF39" s="296"/>
      <c r="NDG39" s="296"/>
      <c r="NDH39" s="296"/>
      <c r="NDI39" s="296"/>
      <c r="NDJ39" s="296"/>
      <c r="NDK39" s="296"/>
      <c r="NDL39" s="296"/>
      <c r="NDM39" s="296"/>
      <c r="NDN39" s="296"/>
      <c r="NDO39" s="296"/>
      <c r="NDP39" s="296"/>
      <c r="NDQ39" s="296"/>
      <c r="NDR39" s="296"/>
      <c r="NDS39" s="296"/>
      <c r="NDT39" s="296"/>
      <c r="NDU39" s="296"/>
      <c r="NDV39" s="296"/>
      <c r="NDW39" s="296"/>
      <c r="NDX39" s="296"/>
      <c r="NDY39" s="296"/>
      <c r="NDZ39" s="296"/>
      <c r="NEA39" s="296"/>
      <c r="NEB39" s="296"/>
      <c r="NEC39" s="296"/>
      <c r="NED39" s="296"/>
      <c r="NEE39" s="296"/>
      <c r="NEF39" s="296"/>
      <c r="NEG39" s="296"/>
      <c r="NEH39" s="296"/>
      <c r="NEI39" s="296"/>
      <c r="NEJ39" s="296"/>
      <c r="NEK39" s="296"/>
      <c r="NEL39" s="296"/>
      <c r="NEM39" s="296"/>
      <c r="NEN39" s="296"/>
      <c r="NEO39" s="296"/>
      <c r="NEP39" s="296"/>
      <c r="NEQ39" s="296"/>
      <c r="NER39" s="296"/>
      <c r="NES39" s="296"/>
      <c r="NET39" s="296"/>
      <c r="NEU39" s="296"/>
      <c r="NEV39" s="296"/>
      <c r="NEW39" s="296"/>
      <c r="NEX39" s="296"/>
      <c r="NEY39" s="296"/>
      <c r="NEZ39" s="296"/>
      <c r="NFA39" s="296"/>
      <c r="NFB39" s="296"/>
      <c r="NFC39" s="296"/>
      <c r="NFD39" s="296"/>
      <c r="NFE39" s="296"/>
      <c r="NFF39" s="296"/>
      <c r="NFG39" s="296"/>
      <c r="NFH39" s="296"/>
      <c r="NFI39" s="296"/>
      <c r="NFJ39" s="296"/>
      <c r="NFK39" s="296"/>
      <c r="NFL39" s="296"/>
      <c r="NFM39" s="296"/>
      <c r="NFN39" s="296"/>
      <c r="NFO39" s="296"/>
      <c r="NFP39" s="296"/>
      <c r="NFQ39" s="296"/>
      <c r="NFR39" s="296"/>
      <c r="NFS39" s="296"/>
      <c r="NFT39" s="296"/>
      <c r="NFU39" s="296"/>
      <c r="NFV39" s="296"/>
      <c r="NFW39" s="296"/>
      <c r="NFX39" s="296"/>
      <c r="NFY39" s="296"/>
      <c r="NFZ39" s="296"/>
      <c r="NGA39" s="296"/>
      <c r="NGB39" s="296"/>
      <c r="NGC39" s="296"/>
      <c r="NGD39" s="296"/>
      <c r="NGE39" s="296"/>
      <c r="NGF39" s="296"/>
      <c r="NGG39" s="296"/>
      <c r="NGH39" s="296"/>
      <c r="NGI39" s="296"/>
      <c r="NGJ39" s="296"/>
      <c r="NGK39" s="296"/>
      <c r="NGL39" s="296"/>
      <c r="NGM39" s="296"/>
      <c r="NGN39" s="296"/>
      <c r="NGO39" s="296"/>
      <c r="NGP39" s="296"/>
      <c r="NGQ39" s="296"/>
      <c r="NGR39" s="296"/>
      <c r="NGS39" s="296"/>
      <c r="NGT39" s="296"/>
      <c r="NGU39" s="296"/>
      <c r="NGV39" s="296"/>
      <c r="NGW39" s="296"/>
      <c r="NGX39" s="296"/>
      <c r="NGY39" s="296"/>
      <c r="NGZ39" s="296"/>
      <c r="NHA39" s="296"/>
      <c r="NHB39" s="296"/>
      <c r="NHC39" s="296"/>
      <c r="NHD39" s="296"/>
      <c r="NHE39" s="296"/>
      <c r="NHF39" s="296"/>
      <c r="NHG39" s="296"/>
      <c r="NHH39" s="296"/>
      <c r="NHI39" s="296"/>
      <c r="NHJ39" s="296"/>
      <c r="NHK39" s="296"/>
      <c r="NHL39" s="296"/>
      <c r="NHM39" s="296"/>
      <c r="NHN39" s="296"/>
      <c r="NHO39" s="296"/>
      <c r="NHP39" s="296"/>
      <c r="NHQ39" s="296"/>
      <c r="NHR39" s="296"/>
      <c r="NHS39" s="296"/>
      <c r="NHT39" s="296"/>
      <c r="NHU39" s="296"/>
      <c r="NHV39" s="296"/>
      <c r="NHW39" s="296"/>
      <c r="NHX39" s="296"/>
      <c r="NHY39" s="296"/>
      <c r="NHZ39" s="296"/>
      <c r="NIA39" s="296"/>
      <c r="NIB39" s="296"/>
      <c r="NIC39" s="296"/>
      <c r="NID39" s="296"/>
      <c r="NIE39" s="296"/>
      <c r="NIF39" s="296"/>
      <c r="NIG39" s="296"/>
      <c r="NIH39" s="296"/>
      <c r="NII39" s="296"/>
      <c r="NIJ39" s="296"/>
      <c r="NIK39" s="296"/>
      <c r="NIL39" s="296"/>
      <c r="NIM39" s="296"/>
      <c r="NIN39" s="296"/>
      <c r="NIO39" s="296"/>
      <c r="NIP39" s="296"/>
      <c r="NIQ39" s="296"/>
      <c r="NIR39" s="296"/>
      <c r="NIS39" s="296"/>
      <c r="NIT39" s="296"/>
      <c r="NIU39" s="296"/>
      <c r="NIV39" s="296"/>
      <c r="NIW39" s="296"/>
      <c r="NIX39" s="296"/>
      <c r="NIY39" s="296"/>
      <c r="NIZ39" s="296"/>
      <c r="NJA39" s="296"/>
      <c r="NJB39" s="296"/>
      <c r="NJC39" s="296"/>
      <c r="NJD39" s="296"/>
      <c r="NJE39" s="296"/>
      <c r="NJF39" s="296"/>
      <c r="NJG39" s="296"/>
      <c r="NJH39" s="296"/>
      <c r="NJI39" s="296"/>
      <c r="NJJ39" s="296"/>
      <c r="NJK39" s="296"/>
      <c r="NJL39" s="296"/>
      <c r="NJM39" s="296"/>
      <c r="NJN39" s="296"/>
      <c r="NJO39" s="296"/>
      <c r="NJP39" s="296"/>
      <c r="NJQ39" s="296"/>
      <c r="NJR39" s="296"/>
      <c r="NJS39" s="296"/>
      <c r="NJT39" s="296"/>
      <c r="NJU39" s="296"/>
      <c r="NJV39" s="296"/>
      <c r="NJW39" s="296"/>
      <c r="NJX39" s="296"/>
      <c r="NJY39" s="296"/>
      <c r="NJZ39" s="296"/>
      <c r="NKA39" s="296"/>
      <c r="NKB39" s="296"/>
      <c r="NKC39" s="296"/>
      <c r="NKD39" s="296"/>
      <c r="NKE39" s="296"/>
      <c r="NKF39" s="296"/>
      <c r="NKG39" s="296"/>
      <c r="NKH39" s="296"/>
      <c r="NKI39" s="296"/>
      <c r="NKJ39" s="296"/>
      <c r="NKK39" s="296"/>
      <c r="NKL39" s="296"/>
      <c r="NKM39" s="296"/>
      <c r="NKN39" s="296"/>
      <c r="NKO39" s="296"/>
      <c r="NKP39" s="296"/>
      <c r="NKQ39" s="296"/>
      <c r="NKR39" s="296"/>
      <c r="NKS39" s="296"/>
      <c r="NKT39" s="296"/>
      <c r="NKU39" s="296"/>
      <c r="NKV39" s="296"/>
      <c r="NKW39" s="296"/>
      <c r="NKX39" s="296"/>
      <c r="NKY39" s="296"/>
      <c r="NKZ39" s="296"/>
      <c r="NLA39" s="296"/>
      <c r="NLB39" s="296"/>
      <c r="NLC39" s="296"/>
      <c r="NLD39" s="296"/>
      <c r="NLE39" s="296"/>
      <c r="NLF39" s="296"/>
      <c r="NLG39" s="296"/>
      <c r="NLH39" s="296"/>
      <c r="NLI39" s="296"/>
      <c r="NLJ39" s="296"/>
      <c r="NLK39" s="296"/>
      <c r="NLL39" s="296"/>
      <c r="NLM39" s="296"/>
      <c r="NLN39" s="296"/>
      <c r="NLO39" s="296"/>
      <c r="NLP39" s="296"/>
      <c r="NLQ39" s="296"/>
      <c r="NLR39" s="296"/>
      <c r="NLS39" s="296"/>
      <c r="NLT39" s="296"/>
      <c r="NLU39" s="296"/>
      <c r="NLV39" s="296"/>
      <c r="NLW39" s="296"/>
      <c r="NLX39" s="296"/>
      <c r="NLY39" s="296"/>
      <c r="NLZ39" s="296"/>
      <c r="NMA39" s="296"/>
      <c r="NMB39" s="296"/>
      <c r="NMC39" s="296"/>
      <c r="NMD39" s="296"/>
      <c r="NME39" s="296"/>
      <c r="NMF39" s="296"/>
      <c r="NMG39" s="296"/>
      <c r="NMH39" s="296"/>
      <c r="NMI39" s="296"/>
      <c r="NMJ39" s="296"/>
      <c r="NMK39" s="296"/>
      <c r="NML39" s="296"/>
      <c r="NMM39" s="296"/>
      <c r="NMN39" s="296"/>
      <c r="NMO39" s="296"/>
      <c r="NMP39" s="296"/>
      <c r="NMQ39" s="296"/>
      <c r="NMR39" s="296"/>
      <c r="NMS39" s="296"/>
      <c r="NMT39" s="296"/>
      <c r="NMU39" s="296"/>
      <c r="NMV39" s="296"/>
      <c r="NMW39" s="296"/>
      <c r="NMX39" s="296"/>
      <c r="NMY39" s="296"/>
      <c r="NMZ39" s="296"/>
      <c r="NNA39" s="296"/>
      <c r="NNB39" s="296"/>
      <c r="NNC39" s="296"/>
      <c r="NND39" s="296"/>
      <c r="NNE39" s="296"/>
      <c r="NNF39" s="296"/>
      <c r="NNG39" s="296"/>
      <c r="NNH39" s="296"/>
      <c r="NNI39" s="296"/>
      <c r="NNJ39" s="296"/>
      <c r="NNK39" s="296"/>
      <c r="NNL39" s="296"/>
      <c r="NNM39" s="296"/>
      <c r="NNN39" s="296"/>
      <c r="NNO39" s="296"/>
      <c r="NNP39" s="296"/>
      <c r="NNQ39" s="296"/>
      <c r="NNR39" s="296"/>
      <c r="NNS39" s="296"/>
      <c r="NNT39" s="296"/>
      <c r="NNU39" s="296"/>
      <c r="NNV39" s="296"/>
      <c r="NNW39" s="296"/>
      <c r="NNX39" s="296"/>
      <c r="NNY39" s="296"/>
      <c r="NNZ39" s="296"/>
      <c r="NOA39" s="296"/>
      <c r="NOB39" s="296"/>
      <c r="NOC39" s="296"/>
      <c r="NOD39" s="296"/>
      <c r="NOE39" s="296"/>
      <c r="NOF39" s="296"/>
      <c r="NOG39" s="296"/>
      <c r="NOH39" s="296"/>
      <c r="NOI39" s="296"/>
      <c r="NOJ39" s="296"/>
      <c r="NOK39" s="296"/>
      <c r="NOL39" s="296"/>
      <c r="NOM39" s="296"/>
      <c r="NON39" s="296"/>
      <c r="NOO39" s="296"/>
      <c r="NOP39" s="296"/>
      <c r="NOQ39" s="296"/>
      <c r="NOR39" s="296"/>
      <c r="NOS39" s="296"/>
      <c r="NOT39" s="296"/>
      <c r="NOU39" s="296"/>
      <c r="NOV39" s="296"/>
      <c r="NOW39" s="296"/>
      <c r="NOX39" s="296"/>
      <c r="NOY39" s="296"/>
      <c r="NOZ39" s="296"/>
      <c r="NPA39" s="296"/>
      <c r="NPB39" s="296"/>
      <c r="NPC39" s="296"/>
      <c r="NPD39" s="296"/>
      <c r="NPE39" s="296"/>
      <c r="NPF39" s="296"/>
      <c r="NPG39" s="296"/>
      <c r="NPH39" s="296"/>
      <c r="NPI39" s="296"/>
      <c r="NPJ39" s="296"/>
      <c r="NPK39" s="296"/>
      <c r="NPL39" s="296"/>
      <c r="NPM39" s="296"/>
      <c r="NPN39" s="296"/>
      <c r="NPO39" s="296"/>
      <c r="NPP39" s="296"/>
      <c r="NPQ39" s="296"/>
      <c r="NPR39" s="296"/>
      <c r="NPS39" s="296"/>
      <c r="NPT39" s="296"/>
      <c r="NPU39" s="296"/>
      <c r="NPV39" s="296"/>
      <c r="NPW39" s="296"/>
      <c r="NPX39" s="296"/>
      <c r="NPY39" s="296"/>
      <c r="NPZ39" s="296"/>
      <c r="NQA39" s="296"/>
      <c r="NQB39" s="296"/>
      <c r="NQC39" s="296"/>
      <c r="NQD39" s="296"/>
      <c r="NQE39" s="296"/>
      <c r="NQF39" s="296"/>
      <c r="NQG39" s="296"/>
      <c r="NQH39" s="296"/>
      <c r="NQI39" s="296"/>
      <c r="NQJ39" s="296"/>
      <c r="NQK39" s="296"/>
      <c r="NQL39" s="296"/>
      <c r="NQM39" s="296"/>
      <c r="NQN39" s="296"/>
      <c r="NQO39" s="296"/>
      <c r="NQP39" s="296"/>
      <c r="NQQ39" s="296"/>
      <c r="NQR39" s="296"/>
      <c r="NQS39" s="296"/>
      <c r="NQT39" s="296"/>
      <c r="NQU39" s="296"/>
      <c r="NQV39" s="296"/>
      <c r="NQW39" s="296"/>
      <c r="NQX39" s="296"/>
      <c r="NQY39" s="296"/>
      <c r="NQZ39" s="296"/>
      <c r="NRA39" s="296"/>
      <c r="NRB39" s="296"/>
      <c r="NRC39" s="296"/>
      <c r="NRD39" s="296"/>
      <c r="NRE39" s="296"/>
      <c r="NRF39" s="296"/>
      <c r="NRG39" s="296"/>
      <c r="NRH39" s="296"/>
      <c r="NRI39" s="296"/>
      <c r="NRJ39" s="296"/>
      <c r="NRK39" s="296"/>
      <c r="NRL39" s="296"/>
      <c r="NRM39" s="296"/>
      <c r="NRN39" s="296"/>
      <c r="NRO39" s="296"/>
      <c r="NRP39" s="296"/>
      <c r="NRQ39" s="296"/>
      <c r="NRR39" s="296"/>
      <c r="NRS39" s="296"/>
      <c r="NRT39" s="296"/>
      <c r="NRU39" s="296"/>
      <c r="NRV39" s="296"/>
      <c r="NRW39" s="296"/>
      <c r="NRX39" s="296"/>
      <c r="NRY39" s="296"/>
      <c r="NRZ39" s="296"/>
      <c r="NSA39" s="296"/>
      <c r="NSB39" s="296"/>
      <c r="NSC39" s="296"/>
      <c r="NSD39" s="296"/>
      <c r="NSE39" s="296"/>
      <c r="NSF39" s="296"/>
      <c r="NSG39" s="296"/>
      <c r="NSH39" s="296"/>
      <c r="NSI39" s="296"/>
      <c r="NSJ39" s="296"/>
      <c r="NSK39" s="296"/>
      <c r="NSL39" s="296"/>
      <c r="NSM39" s="296"/>
      <c r="NSN39" s="296"/>
      <c r="NSO39" s="296"/>
      <c r="NSP39" s="296"/>
      <c r="NSQ39" s="296"/>
      <c r="NSR39" s="296"/>
      <c r="NSS39" s="296"/>
      <c r="NST39" s="296"/>
      <c r="NSU39" s="296"/>
      <c r="NSV39" s="296"/>
      <c r="NSW39" s="296"/>
      <c r="NSX39" s="296"/>
      <c r="NSY39" s="296"/>
      <c r="NSZ39" s="296"/>
      <c r="NTA39" s="296"/>
      <c r="NTB39" s="296"/>
      <c r="NTC39" s="296"/>
      <c r="NTD39" s="296"/>
      <c r="NTE39" s="296"/>
      <c r="NTF39" s="296"/>
      <c r="NTG39" s="296"/>
      <c r="NTH39" s="296"/>
      <c r="NTI39" s="296"/>
      <c r="NTJ39" s="296"/>
      <c r="NTK39" s="296"/>
      <c r="NTL39" s="296"/>
      <c r="NTM39" s="296"/>
      <c r="NTN39" s="296"/>
      <c r="NTO39" s="296"/>
      <c r="NTP39" s="296"/>
      <c r="NTQ39" s="296"/>
      <c r="NTR39" s="296"/>
      <c r="NTS39" s="296"/>
      <c r="NTT39" s="296"/>
      <c r="NTU39" s="296"/>
      <c r="NTV39" s="296"/>
      <c r="NTW39" s="296"/>
      <c r="NTX39" s="296"/>
      <c r="NTY39" s="296"/>
      <c r="NTZ39" s="296"/>
      <c r="NUA39" s="296"/>
      <c r="NUB39" s="296"/>
      <c r="NUC39" s="296"/>
      <c r="NUD39" s="296"/>
      <c r="NUE39" s="296"/>
      <c r="NUF39" s="296"/>
      <c r="NUG39" s="296"/>
      <c r="NUH39" s="296"/>
      <c r="NUI39" s="296"/>
      <c r="NUJ39" s="296"/>
      <c r="NUK39" s="296"/>
      <c r="NUL39" s="296"/>
      <c r="NUM39" s="296"/>
      <c r="NUN39" s="296"/>
      <c r="NUO39" s="296"/>
      <c r="NUP39" s="296"/>
      <c r="NUQ39" s="296"/>
      <c r="NUR39" s="296"/>
      <c r="NUS39" s="296"/>
      <c r="NUT39" s="296"/>
      <c r="NUU39" s="296"/>
      <c r="NUV39" s="296"/>
      <c r="NUW39" s="296"/>
      <c r="NUX39" s="296"/>
      <c r="NUY39" s="296"/>
      <c r="NUZ39" s="296"/>
      <c r="NVA39" s="296"/>
      <c r="NVB39" s="296"/>
      <c r="NVC39" s="296"/>
      <c r="NVD39" s="296"/>
      <c r="NVE39" s="296"/>
      <c r="NVF39" s="296"/>
      <c r="NVG39" s="296"/>
      <c r="NVH39" s="296"/>
      <c r="NVI39" s="296"/>
      <c r="NVJ39" s="296"/>
      <c r="NVK39" s="296"/>
      <c r="NVL39" s="296"/>
      <c r="NVM39" s="296"/>
      <c r="NVN39" s="296"/>
      <c r="NVO39" s="296"/>
      <c r="NVP39" s="296"/>
      <c r="NVQ39" s="296"/>
      <c r="NVR39" s="296"/>
      <c r="NVS39" s="296"/>
      <c r="NVT39" s="296"/>
      <c r="NVU39" s="296"/>
      <c r="NVV39" s="296"/>
      <c r="NVW39" s="296"/>
      <c r="NVX39" s="296"/>
      <c r="NVY39" s="296"/>
      <c r="NVZ39" s="296"/>
      <c r="NWA39" s="296"/>
      <c r="NWB39" s="296"/>
      <c r="NWC39" s="296"/>
      <c r="NWD39" s="296"/>
      <c r="NWE39" s="296"/>
      <c r="NWF39" s="296"/>
      <c r="NWG39" s="296"/>
      <c r="NWH39" s="296"/>
      <c r="NWI39" s="296"/>
      <c r="NWJ39" s="296"/>
      <c r="NWK39" s="296"/>
      <c r="NWL39" s="296"/>
      <c r="NWM39" s="296"/>
      <c r="NWN39" s="296"/>
      <c r="NWO39" s="296"/>
      <c r="NWP39" s="296"/>
      <c r="NWQ39" s="296"/>
      <c r="NWR39" s="296"/>
      <c r="NWS39" s="296"/>
      <c r="NWT39" s="296"/>
      <c r="NWU39" s="296"/>
      <c r="NWV39" s="296"/>
      <c r="NWW39" s="296"/>
      <c r="NWX39" s="296"/>
      <c r="NWY39" s="296"/>
      <c r="NWZ39" s="296"/>
      <c r="NXA39" s="296"/>
      <c r="NXB39" s="296"/>
      <c r="NXC39" s="296"/>
      <c r="NXD39" s="296"/>
      <c r="NXE39" s="296"/>
      <c r="NXF39" s="296"/>
      <c r="NXG39" s="296"/>
      <c r="NXH39" s="296"/>
      <c r="NXI39" s="296"/>
      <c r="NXJ39" s="296"/>
      <c r="NXK39" s="296"/>
      <c r="NXL39" s="296"/>
      <c r="NXM39" s="296"/>
      <c r="NXN39" s="296"/>
      <c r="NXO39" s="296"/>
      <c r="NXP39" s="296"/>
      <c r="NXQ39" s="296"/>
      <c r="NXR39" s="296"/>
      <c r="NXS39" s="296"/>
      <c r="NXT39" s="296"/>
      <c r="NXU39" s="296"/>
      <c r="NXV39" s="296"/>
      <c r="NXW39" s="296"/>
      <c r="NXX39" s="296"/>
      <c r="NXY39" s="296"/>
      <c r="NXZ39" s="296"/>
      <c r="NYA39" s="296"/>
      <c r="NYB39" s="296"/>
      <c r="NYC39" s="296"/>
      <c r="NYD39" s="296"/>
      <c r="NYE39" s="296"/>
      <c r="NYF39" s="296"/>
      <c r="NYG39" s="296"/>
      <c r="NYH39" s="296"/>
      <c r="NYI39" s="296"/>
      <c r="NYJ39" s="296"/>
      <c r="NYK39" s="296"/>
      <c r="NYL39" s="296"/>
      <c r="NYM39" s="296"/>
      <c r="NYN39" s="296"/>
      <c r="NYO39" s="296"/>
      <c r="NYP39" s="296"/>
      <c r="NYQ39" s="296"/>
      <c r="NYR39" s="296"/>
      <c r="NYS39" s="296"/>
      <c r="NYT39" s="296"/>
      <c r="NYU39" s="296"/>
      <c r="NYV39" s="296"/>
      <c r="NYW39" s="296"/>
      <c r="NYX39" s="296"/>
      <c r="NYY39" s="296"/>
      <c r="NYZ39" s="296"/>
      <c r="NZA39" s="296"/>
      <c r="NZB39" s="296"/>
      <c r="NZC39" s="296"/>
      <c r="NZD39" s="296"/>
      <c r="NZE39" s="296"/>
      <c r="NZF39" s="296"/>
      <c r="NZG39" s="296"/>
      <c r="NZH39" s="296"/>
      <c r="NZI39" s="296"/>
      <c r="NZJ39" s="296"/>
      <c r="NZK39" s="296"/>
      <c r="NZL39" s="296"/>
      <c r="NZM39" s="296"/>
      <c r="NZN39" s="296"/>
      <c r="NZO39" s="296"/>
      <c r="NZP39" s="296"/>
      <c r="NZQ39" s="296"/>
      <c r="NZR39" s="296"/>
      <c r="NZS39" s="296"/>
      <c r="NZT39" s="296"/>
      <c r="NZU39" s="296"/>
      <c r="NZV39" s="296"/>
      <c r="NZW39" s="296"/>
      <c r="NZX39" s="296"/>
      <c r="NZY39" s="296"/>
      <c r="NZZ39" s="296"/>
      <c r="OAA39" s="296"/>
      <c r="OAB39" s="296"/>
      <c r="OAC39" s="296"/>
      <c r="OAD39" s="296"/>
      <c r="OAE39" s="296"/>
      <c r="OAF39" s="296"/>
      <c r="OAG39" s="296"/>
      <c r="OAH39" s="296"/>
      <c r="OAI39" s="296"/>
      <c r="OAJ39" s="296"/>
      <c r="OAK39" s="296"/>
      <c r="OAL39" s="296"/>
      <c r="OAM39" s="296"/>
      <c r="OAN39" s="296"/>
      <c r="OAO39" s="296"/>
      <c r="OAP39" s="296"/>
      <c r="OAQ39" s="296"/>
      <c r="OAR39" s="296"/>
      <c r="OAS39" s="296"/>
      <c r="OAT39" s="296"/>
      <c r="OAU39" s="296"/>
      <c r="OAV39" s="296"/>
      <c r="OAW39" s="296"/>
      <c r="OAX39" s="296"/>
      <c r="OAY39" s="296"/>
      <c r="OAZ39" s="296"/>
      <c r="OBA39" s="296"/>
      <c r="OBB39" s="296"/>
      <c r="OBC39" s="296"/>
      <c r="OBD39" s="296"/>
      <c r="OBE39" s="296"/>
      <c r="OBF39" s="296"/>
      <c r="OBG39" s="296"/>
      <c r="OBH39" s="296"/>
      <c r="OBI39" s="296"/>
      <c r="OBJ39" s="296"/>
      <c r="OBK39" s="296"/>
      <c r="OBL39" s="296"/>
      <c r="OBM39" s="296"/>
      <c r="OBN39" s="296"/>
      <c r="OBO39" s="296"/>
      <c r="OBP39" s="296"/>
      <c r="OBQ39" s="296"/>
      <c r="OBR39" s="296"/>
      <c r="OBS39" s="296"/>
      <c r="OBT39" s="296"/>
      <c r="OBU39" s="296"/>
      <c r="OBV39" s="296"/>
      <c r="OBW39" s="296"/>
      <c r="OBX39" s="296"/>
      <c r="OBY39" s="296"/>
      <c r="OBZ39" s="296"/>
      <c r="OCA39" s="296"/>
      <c r="OCB39" s="296"/>
      <c r="OCC39" s="296"/>
      <c r="OCD39" s="296"/>
      <c r="OCE39" s="296"/>
      <c r="OCF39" s="296"/>
      <c r="OCG39" s="296"/>
      <c r="OCH39" s="296"/>
      <c r="OCI39" s="296"/>
      <c r="OCJ39" s="296"/>
      <c r="OCK39" s="296"/>
      <c r="OCL39" s="296"/>
      <c r="OCM39" s="296"/>
      <c r="OCN39" s="296"/>
      <c r="OCO39" s="296"/>
      <c r="OCP39" s="296"/>
      <c r="OCQ39" s="296"/>
      <c r="OCR39" s="296"/>
      <c r="OCS39" s="296"/>
      <c r="OCT39" s="296"/>
      <c r="OCU39" s="296"/>
      <c r="OCV39" s="296"/>
      <c r="OCW39" s="296"/>
      <c r="OCX39" s="296"/>
      <c r="OCY39" s="296"/>
      <c r="OCZ39" s="296"/>
      <c r="ODA39" s="296"/>
      <c r="ODB39" s="296"/>
      <c r="ODC39" s="296"/>
      <c r="ODD39" s="296"/>
      <c r="ODE39" s="296"/>
      <c r="ODF39" s="296"/>
      <c r="ODG39" s="296"/>
      <c r="ODH39" s="296"/>
      <c r="ODI39" s="296"/>
      <c r="ODJ39" s="296"/>
      <c r="ODK39" s="296"/>
      <c r="ODL39" s="296"/>
      <c r="ODM39" s="296"/>
      <c r="ODN39" s="296"/>
      <c r="ODO39" s="296"/>
      <c r="ODP39" s="296"/>
      <c r="ODQ39" s="296"/>
      <c r="ODR39" s="296"/>
      <c r="ODS39" s="296"/>
      <c r="ODT39" s="296"/>
      <c r="ODU39" s="296"/>
      <c r="ODV39" s="296"/>
      <c r="ODW39" s="296"/>
      <c r="ODX39" s="296"/>
      <c r="ODY39" s="296"/>
      <c r="ODZ39" s="296"/>
      <c r="OEA39" s="296"/>
      <c r="OEB39" s="296"/>
      <c r="OEC39" s="296"/>
      <c r="OED39" s="296"/>
      <c r="OEE39" s="296"/>
      <c r="OEF39" s="296"/>
      <c r="OEG39" s="296"/>
      <c r="OEH39" s="296"/>
      <c r="OEI39" s="296"/>
      <c r="OEJ39" s="296"/>
      <c r="OEK39" s="296"/>
      <c r="OEL39" s="296"/>
      <c r="OEM39" s="296"/>
      <c r="OEN39" s="296"/>
      <c r="OEO39" s="296"/>
      <c r="OEP39" s="296"/>
      <c r="OEQ39" s="296"/>
      <c r="OER39" s="296"/>
      <c r="OES39" s="296"/>
      <c r="OET39" s="296"/>
      <c r="OEU39" s="296"/>
      <c r="OEV39" s="296"/>
      <c r="OEW39" s="296"/>
      <c r="OEX39" s="296"/>
      <c r="OEY39" s="296"/>
      <c r="OEZ39" s="296"/>
      <c r="OFA39" s="296"/>
      <c r="OFB39" s="296"/>
      <c r="OFC39" s="296"/>
      <c r="OFD39" s="296"/>
      <c r="OFE39" s="296"/>
      <c r="OFF39" s="296"/>
      <c r="OFG39" s="296"/>
      <c r="OFH39" s="296"/>
      <c r="OFI39" s="296"/>
      <c r="OFJ39" s="296"/>
      <c r="OFK39" s="296"/>
      <c r="OFL39" s="296"/>
      <c r="OFM39" s="296"/>
      <c r="OFN39" s="296"/>
      <c r="OFO39" s="296"/>
      <c r="OFP39" s="296"/>
      <c r="OFQ39" s="296"/>
      <c r="OFR39" s="296"/>
      <c r="OFS39" s="296"/>
      <c r="OFT39" s="296"/>
      <c r="OFU39" s="296"/>
      <c r="OFV39" s="296"/>
      <c r="OFW39" s="296"/>
      <c r="OFX39" s="296"/>
      <c r="OFY39" s="296"/>
      <c r="OFZ39" s="296"/>
      <c r="OGA39" s="296"/>
      <c r="OGB39" s="296"/>
      <c r="OGC39" s="296"/>
      <c r="OGD39" s="296"/>
      <c r="OGE39" s="296"/>
      <c r="OGF39" s="296"/>
      <c r="OGG39" s="296"/>
      <c r="OGH39" s="296"/>
      <c r="OGI39" s="296"/>
      <c r="OGJ39" s="296"/>
      <c r="OGK39" s="296"/>
      <c r="OGL39" s="296"/>
      <c r="OGM39" s="296"/>
      <c r="OGN39" s="296"/>
      <c r="OGO39" s="296"/>
      <c r="OGP39" s="296"/>
      <c r="OGQ39" s="296"/>
      <c r="OGR39" s="296"/>
      <c r="OGS39" s="296"/>
      <c r="OGT39" s="296"/>
      <c r="OGU39" s="296"/>
      <c r="OGV39" s="296"/>
      <c r="OGW39" s="296"/>
      <c r="OGX39" s="296"/>
      <c r="OGY39" s="296"/>
      <c r="OGZ39" s="296"/>
      <c r="OHA39" s="296"/>
      <c r="OHB39" s="296"/>
      <c r="OHC39" s="296"/>
      <c r="OHD39" s="296"/>
      <c r="OHE39" s="296"/>
      <c r="OHF39" s="296"/>
      <c r="OHG39" s="296"/>
      <c r="OHH39" s="296"/>
      <c r="OHI39" s="296"/>
      <c r="OHJ39" s="296"/>
      <c r="OHK39" s="296"/>
      <c r="OHL39" s="296"/>
      <c r="OHM39" s="296"/>
      <c r="OHN39" s="296"/>
      <c r="OHO39" s="296"/>
      <c r="OHP39" s="296"/>
      <c r="OHQ39" s="296"/>
      <c r="OHR39" s="296"/>
      <c r="OHS39" s="296"/>
      <c r="OHT39" s="296"/>
      <c r="OHU39" s="296"/>
      <c r="OHV39" s="296"/>
      <c r="OHW39" s="296"/>
      <c r="OHX39" s="296"/>
      <c r="OHY39" s="296"/>
      <c r="OHZ39" s="296"/>
      <c r="OIA39" s="296"/>
      <c r="OIB39" s="296"/>
      <c r="OIC39" s="296"/>
      <c r="OID39" s="296"/>
      <c r="OIE39" s="296"/>
      <c r="OIF39" s="296"/>
      <c r="OIG39" s="296"/>
      <c r="OIH39" s="296"/>
      <c r="OII39" s="296"/>
      <c r="OIJ39" s="296"/>
      <c r="OIK39" s="296"/>
      <c r="OIL39" s="296"/>
      <c r="OIM39" s="296"/>
      <c r="OIN39" s="296"/>
      <c r="OIO39" s="296"/>
      <c r="OIP39" s="296"/>
      <c r="OIQ39" s="296"/>
      <c r="OIR39" s="296"/>
      <c r="OIS39" s="296"/>
      <c r="OIT39" s="296"/>
      <c r="OIU39" s="296"/>
      <c r="OIV39" s="296"/>
      <c r="OIW39" s="296"/>
      <c r="OIX39" s="296"/>
      <c r="OIY39" s="296"/>
      <c r="OIZ39" s="296"/>
      <c r="OJA39" s="296"/>
      <c r="OJB39" s="296"/>
      <c r="OJC39" s="296"/>
      <c r="OJD39" s="296"/>
      <c r="OJE39" s="296"/>
      <c r="OJF39" s="296"/>
      <c r="OJG39" s="296"/>
      <c r="OJH39" s="296"/>
      <c r="OJI39" s="296"/>
      <c r="OJJ39" s="296"/>
      <c r="OJK39" s="296"/>
      <c r="OJL39" s="296"/>
      <c r="OJM39" s="296"/>
      <c r="OJN39" s="296"/>
      <c r="OJO39" s="296"/>
      <c r="OJP39" s="296"/>
      <c r="OJQ39" s="296"/>
      <c r="OJR39" s="296"/>
      <c r="OJS39" s="296"/>
      <c r="OJT39" s="296"/>
      <c r="OJU39" s="296"/>
      <c r="OJV39" s="296"/>
      <c r="OJW39" s="296"/>
      <c r="OJX39" s="296"/>
      <c r="OJY39" s="296"/>
      <c r="OJZ39" s="296"/>
      <c r="OKA39" s="296"/>
      <c r="OKB39" s="296"/>
      <c r="OKC39" s="296"/>
      <c r="OKD39" s="296"/>
      <c r="OKE39" s="296"/>
      <c r="OKF39" s="296"/>
      <c r="OKG39" s="296"/>
      <c r="OKH39" s="296"/>
      <c r="OKI39" s="296"/>
      <c r="OKJ39" s="296"/>
      <c r="OKK39" s="296"/>
      <c r="OKL39" s="296"/>
      <c r="OKM39" s="296"/>
      <c r="OKN39" s="296"/>
      <c r="OKO39" s="296"/>
      <c r="OKP39" s="296"/>
      <c r="OKQ39" s="296"/>
      <c r="OKR39" s="296"/>
      <c r="OKS39" s="296"/>
      <c r="OKT39" s="296"/>
      <c r="OKU39" s="296"/>
      <c r="OKV39" s="296"/>
      <c r="OKW39" s="296"/>
      <c r="OKX39" s="296"/>
      <c r="OKY39" s="296"/>
      <c r="OKZ39" s="296"/>
      <c r="OLA39" s="296"/>
      <c r="OLB39" s="296"/>
      <c r="OLC39" s="296"/>
      <c r="OLD39" s="296"/>
      <c r="OLE39" s="296"/>
      <c r="OLF39" s="296"/>
      <c r="OLG39" s="296"/>
      <c r="OLH39" s="296"/>
      <c r="OLI39" s="296"/>
      <c r="OLJ39" s="296"/>
      <c r="OLK39" s="296"/>
      <c r="OLL39" s="296"/>
      <c r="OLM39" s="296"/>
      <c r="OLN39" s="296"/>
      <c r="OLO39" s="296"/>
      <c r="OLP39" s="296"/>
      <c r="OLQ39" s="296"/>
      <c r="OLR39" s="296"/>
      <c r="OLS39" s="296"/>
      <c r="OLT39" s="296"/>
      <c r="OLU39" s="296"/>
      <c r="OLV39" s="296"/>
      <c r="OLW39" s="296"/>
      <c r="OLX39" s="296"/>
      <c r="OLY39" s="296"/>
      <c r="OLZ39" s="296"/>
      <c r="OMA39" s="296"/>
      <c r="OMB39" s="296"/>
      <c r="OMC39" s="296"/>
      <c r="OMD39" s="296"/>
      <c r="OME39" s="296"/>
      <c r="OMF39" s="296"/>
      <c r="OMG39" s="296"/>
      <c r="OMH39" s="296"/>
      <c r="OMI39" s="296"/>
      <c r="OMJ39" s="296"/>
      <c r="OMK39" s="296"/>
      <c r="OML39" s="296"/>
      <c r="OMM39" s="296"/>
      <c r="OMN39" s="296"/>
      <c r="OMO39" s="296"/>
      <c r="OMP39" s="296"/>
      <c r="OMQ39" s="296"/>
      <c r="OMR39" s="296"/>
      <c r="OMS39" s="296"/>
      <c r="OMT39" s="296"/>
      <c r="OMU39" s="296"/>
      <c r="OMV39" s="296"/>
      <c r="OMW39" s="296"/>
      <c r="OMX39" s="296"/>
      <c r="OMY39" s="296"/>
      <c r="OMZ39" s="296"/>
      <c r="ONA39" s="296"/>
      <c r="ONB39" s="296"/>
      <c r="ONC39" s="296"/>
      <c r="OND39" s="296"/>
      <c r="ONE39" s="296"/>
      <c r="ONF39" s="296"/>
      <c r="ONG39" s="296"/>
      <c r="ONH39" s="296"/>
      <c r="ONI39" s="296"/>
      <c r="ONJ39" s="296"/>
      <c r="ONK39" s="296"/>
      <c r="ONL39" s="296"/>
      <c r="ONM39" s="296"/>
      <c r="ONN39" s="296"/>
      <c r="ONO39" s="296"/>
      <c r="ONP39" s="296"/>
      <c r="ONQ39" s="296"/>
      <c r="ONR39" s="296"/>
      <c r="ONS39" s="296"/>
      <c r="ONT39" s="296"/>
      <c r="ONU39" s="296"/>
      <c r="ONV39" s="296"/>
      <c r="ONW39" s="296"/>
      <c r="ONX39" s="296"/>
      <c r="ONY39" s="296"/>
      <c r="ONZ39" s="296"/>
      <c r="OOA39" s="296"/>
      <c r="OOB39" s="296"/>
      <c r="OOC39" s="296"/>
      <c r="OOD39" s="296"/>
      <c r="OOE39" s="296"/>
      <c r="OOF39" s="296"/>
      <c r="OOG39" s="296"/>
      <c r="OOH39" s="296"/>
      <c r="OOI39" s="296"/>
      <c r="OOJ39" s="296"/>
      <c r="OOK39" s="296"/>
      <c r="OOL39" s="296"/>
      <c r="OOM39" s="296"/>
      <c r="OON39" s="296"/>
      <c r="OOO39" s="296"/>
      <c r="OOP39" s="296"/>
      <c r="OOQ39" s="296"/>
      <c r="OOR39" s="296"/>
      <c r="OOS39" s="296"/>
      <c r="OOT39" s="296"/>
      <c r="OOU39" s="296"/>
      <c r="OOV39" s="296"/>
      <c r="OOW39" s="296"/>
      <c r="OOX39" s="296"/>
      <c r="OOY39" s="296"/>
      <c r="OOZ39" s="296"/>
      <c r="OPA39" s="296"/>
      <c r="OPB39" s="296"/>
      <c r="OPC39" s="296"/>
      <c r="OPD39" s="296"/>
      <c r="OPE39" s="296"/>
      <c r="OPF39" s="296"/>
      <c r="OPG39" s="296"/>
      <c r="OPH39" s="296"/>
      <c r="OPI39" s="296"/>
      <c r="OPJ39" s="296"/>
      <c r="OPK39" s="296"/>
      <c r="OPL39" s="296"/>
      <c r="OPM39" s="296"/>
      <c r="OPN39" s="296"/>
      <c r="OPO39" s="296"/>
      <c r="OPP39" s="296"/>
      <c r="OPQ39" s="296"/>
      <c r="OPR39" s="296"/>
      <c r="OPS39" s="296"/>
      <c r="OPT39" s="296"/>
      <c r="OPU39" s="296"/>
      <c r="OPV39" s="296"/>
      <c r="OPW39" s="296"/>
      <c r="OPX39" s="296"/>
      <c r="OPY39" s="296"/>
      <c r="OPZ39" s="296"/>
      <c r="OQA39" s="296"/>
      <c r="OQB39" s="296"/>
      <c r="OQC39" s="296"/>
      <c r="OQD39" s="296"/>
      <c r="OQE39" s="296"/>
      <c r="OQF39" s="296"/>
      <c r="OQG39" s="296"/>
      <c r="OQH39" s="296"/>
      <c r="OQI39" s="296"/>
      <c r="OQJ39" s="296"/>
      <c r="OQK39" s="296"/>
      <c r="OQL39" s="296"/>
      <c r="OQM39" s="296"/>
      <c r="OQN39" s="296"/>
      <c r="OQO39" s="296"/>
      <c r="OQP39" s="296"/>
      <c r="OQQ39" s="296"/>
      <c r="OQR39" s="296"/>
      <c r="OQS39" s="296"/>
      <c r="OQT39" s="296"/>
      <c r="OQU39" s="296"/>
      <c r="OQV39" s="296"/>
      <c r="OQW39" s="296"/>
      <c r="OQX39" s="296"/>
      <c r="OQY39" s="296"/>
      <c r="OQZ39" s="296"/>
      <c r="ORA39" s="296"/>
      <c r="ORB39" s="296"/>
      <c r="ORC39" s="296"/>
      <c r="ORD39" s="296"/>
      <c r="ORE39" s="296"/>
      <c r="ORF39" s="296"/>
      <c r="ORG39" s="296"/>
      <c r="ORH39" s="296"/>
      <c r="ORI39" s="296"/>
      <c r="ORJ39" s="296"/>
      <c r="ORK39" s="296"/>
      <c r="ORL39" s="296"/>
      <c r="ORM39" s="296"/>
      <c r="ORN39" s="296"/>
      <c r="ORO39" s="296"/>
      <c r="ORP39" s="296"/>
      <c r="ORQ39" s="296"/>
      <c r="ORR39" s="296"/>
      <c r="ORS39" s="296"/>
      <c r="ORT39" s="296"/>
      <c r="ORU39" s="296"/>
      <c r="ORV39" s="296"/>
      <c r="ORW39" s="296"/>
      <c r="ORX39" s="296"/>
      <c r="ORY39" s="296"/>
      <c r="ORZ39" s="296"/>
      <c r="OSA39" s="296"/>
      <c r="OSB39" s="296"/>
      <c r="OSC39" s="296"/>
      <c r="OSD39" s="296"/>
      <c r="OSE39" s="296"/>
      <c r="OSF39" s="296"/>
      <c r="OSG39" s="296"/>
      <c r="OSH39" s="296"/>
      <c r="OSI39" s="296"/>
      <c r="OSJ39" s="296"/>
      <c r="OSK39" s="296"/>
      <c r="OSL39" s="296"/>
      <c r="OSM39" s="296"/>
      <c r="OSN39" s="296"/>
      <c r="OSO39" s="296"/>
      <c r="OSP39" s="296"/>
      <c r="OSQ39" s="296"/>
      <c r="OSR39" s="296"/>
      <c r="OSS39" s="296"/>
      <c r="OST39" s="296"/>
      <c r="OSU39" s="296"/>
      <c r="OSV39" s="296"/>
      <c r="OSW39" s="296"/>
      <c r="OSX39" s="296"/>
      <c r="OSY39" s="296"/>
      <c r="OSZ39" s="296"/>
      <c r="OTA39" s="296"/>
      <c r="OTB39" s="296"/>
      <c r="OTC39" s="296"/>
      <c r="OTD39" s="296"/>
      <c r="OTE39" s="296"/>
      <c r="OTF39" s="296"/>
      <c r="OTG39" s="296"/>
      <c r="OTH39" s="296"/>
      <c r="OTI39" s="296"/>
      <c r="OTJ39" s="296"/>
      <c r="OTK39" s="296"/>
      <c r="OTL39" s="296"/>
      <c r="OTM39" s="296"/>
      <c r="OTN39" s="296"/>
      <c r="OTO39" s="296"/>
      <c r="OTP39" s="296"/>
      <c r="OTQ39" s="296"/>
      <c r="OTR39" s="296"/>
      <c r="OTS39" s="296"/>
      <c r="OTT39" s="296"/>
      <c r="OTU39" s="296"/>
      <c r="OTV39" s="296"/>
      <c r="OTW39" s="296"/>
      <c r="OTX39" s="296"/>
      <c r="OTY39" s="296"/>
      <c r="OTZ39" s="296"/>
      <c r="OUA39" s="296"/>
      <c r="OUB39" s="296"/>
      <c r="OUC39" s="296"/>
      <c r="OUD39" s="296"/>
      <c r="OUE39" s="296"/>
      <c r="OUF39" s="296"/>
      <c r="OUG39" s="296"/>
      <c r="OUH39" s="296"/>
      <c r="OUI39" s="296"/>
      <c r="OUJ39" s="296"/>
      <c r="OUK39" s="296"/>
      <c r="OUL39" s="296"/>
      <c r="OUM39" s="296"/>
      <c r="OUN39" s="296"/>
      <c r="OUO39" s="296"/>
      <c r="OUP39" s="296"/>
      <c r="OUQ39" s="296"/>
      <c r="OUR39" s="296"/>
      <c r="OUS39" s="296"/>
      <c r="OUT39" s="296"/>
      <c r="OUU39" s="296"/>
      <c r="OUV39" s="296"/>
      <c r="OUW39" s="296"/>
      <c r="OUX39" s="296"/>
      <c r="OUY39" s="296"/>
      <c r="OUZ39" s="296"/>
      <c r="OVA39" s="296"/>
      <c r="OVB39" s="296"/>
      <c r="OVC39" s="296"/>
      <c r="OVD39" s="296"/>
      <c r="OVE39" s="296"/>
      <c r="OVF39" s="296"/>
      <c r="OVG39" s="296"/>
      <c r="OVH39" s="296"/>
      <c r="OVI39" s="296"/>
      <c r="OVJ39" s="296"/>
      <c r="OVK39" s="296"/>
      <c r="OVL39" s="296"/>
      <c r="OVM39" s="296"/>
      <c r="OVN39" s="296"/>
      <c r="OVO39" s="296"/>
      <c r="OVP39" s="296"/>
      <c r="OVQ39" s="296"/>
      <c r="OVR39" s="296"/>
      <c r="OVS39" s="296"/>
      <c r="OVT39" s="296"/>
      <c r="OVU39" s="296"/>
      <c r="OVV39" s="296"/>
      <c r="OVW39" s="296"/>
      <c r="OVX39" s="296"/>
      <c r="OVY39" s="296"/>
      <c r="OVZ39" s="296"/>
      <c r="OWA39" s="296"/>
      <c r="OWB39" s="296"/>
      <c r="OWC39" s="296"/>
      <c r="OWD39" s="296"/>
      <c r="OWE39" s="296"/>
      <c r="OWF39" s="296"/>
      <c r="OWG39" s="296"/>
      <c r="OWH39" s="296"/>
      <c r="OWI39" s="296"/>
      <c r="OWJ39" s="296"/>
      <c r="OWK39" s="296"/>
      <c r="OWL39" s="296"/>
      <c r="OWM39" s="296"/>
      <c r="OWN39" s="296"/>
      <c r="OWO39" s="296"/>
      <c r="OWP39" s="296"/>
      <c r="OWQ39" s="296"/>
      <c r="OWR39" s="296"/>
      <c r="OWS39" s="296"/>
      <c r="OWT39" s="296"/>
      <c r="OWU39" s="296"/>
      <c r="OWV39" s="296"/>
      <c r="OWW39" s="296"/>
      <c r="OWX39" s="296"/>
      <c r="OWY39" s="296"/>
      <c r="OWZ39" s="296"/>
      <c r="OXA39" s="296"/>
      <c r="OXB39" s="296"/>
      <c r="OXC39" s="296"/>
      <c r="OXD39" s="296"/>
      <c r="OXE39" s="296"/>
      <c r="OXF39" s="296"/>
      <c r="OXG39" s="296"/>
      <c r="OXH39" s="296"/>
      <c r="OXI39" s="296"/>
      <c r="OXJ39" s="296"/>
      <c r="OXK39" s="296"/>
      <c r="OXL39" s="296"/>
      <c r="OXM39" s="296"/>
      <c r="OXN39" s="296"/>
      <c r="OXO39" s="296"/>
      <c r="OXP39" s="296"/>
      <c r="OXQ39" s="296"/>
      <c r="OXR39" s="296"/>
      <c r="OXS39" s="296"/>
      <c r="OXT39" s="296"/>
      <c r="OXU39" s="296"/>
      <c r="OXV39" s="296"/>
      <c r="OXW39" s="296"/>
      <c r="OXX39" s="296"/>
      <c r="OXY39" s="296"/>
      <c r="OXZ39" s="296"/>
      <c r="OYA39" s="296"/>
      <c r="OYB39" s="296"/>
      <c r="OYC39" s="296"/>
      <c r="OYD39" s="296"/>
      <c r="OYE39" s="296"/>
      <c r="OYF39" s="296"/>
      <c r="OYG39" s="296"/>
      <c r="OYH39" s="296"/>
      <c r="OYI39" s="296"/>
      <c r="OYJ39" s="296"/>
      <c r="OYK39" s="296"/>
      <c r="OYL39" s="296"/>
      <c r="OYM39" s="296"/>
      <c r="OYN39" s="296"/>
      <c r="OYO39" s="296"/>
      <c r="OYP39" s="296"/>
      <c r="OYQ39" s="296"/>
      <c r="OYR39" s="296"/>
      <c r="OYS39" s="296"/>
      <c r="OYT39" s="296"/>
      <c r="OYU39" s="296"/>
      <c r="OYV39" s="296"/>
      <c r="OYW39" s="296"/>
      <c r="OYX39" s="296"/>
      <c r="OYY39" s="296"/>
      <c r="OYZ39" s="296"/>
      <c r="OZA39" s="296"/>
      <c r="OZB39" s="296"/>
      <c r="OZC39" s="296"/>
      <c r="OZD39" s="296"/>
      <c r="OZE39" s="296"/>
      <c r="OZF39" s="296"/>
      <c r="OZG39" s="296"/>
      <c r="OZH39" s="296"/>
      <c r="OZI39" s="296"/>
      <c r="OZJ39" s="296"/>
      <c r="OZK39" s="296"/>
      <c r="OZL39" s="296"/>
      <c r="OZM39" s="296"/>
      <c r="OZN39" s="296"/>
      <c r="OZO39" s="296"/>
      <c r="OZP39" s="296"/>
      <c r="OZQ39" s="296"/>
      <c r="OZR39" s="296"/>
      <c r="OZS39" s="296"/>
      <c r="OZT39" s="296"/>
      <c r="OZU39" s="296"/>
      <c r="OZV39" s="296"/>
      <c r="OZW39" s="296"/>
      <c r="OZX39" s="296"/>
      <c r="OZY39" s="296"/>
      <c r="OZZ39" s="296"/>
      <c r="PAA39" s="296"/>
      <c r="PAB39" s="296"/>
      <c r="PAC39" s="296"/>
      <c r="PAD39" s="296"/>
      <c r="PAE39" s="296"/>
      <c r="PAF39" s="296"/>
      <c r="PAG39" s="296"/>
      <c r="PAH39" s="296"/>
      <c r="PAI39" s="296"/>
      <c r="PAJ39" s="296"/>
      <c r="PAK39" s="296"/>
      <c r="PAL39" s="296"/>
      <c r="PAM39" s="296"/>
      <c r="PAN39" s="296"/>
      <c r="PAO39" s="296"/>
      <c r="PAP39" s="296"/>
      <c r="PAQ39" s="296"/>
      <c r="PAR39" s="296"/>
      <c r="PAS39" s="296"/>
      <c r="PAT39" s="296"/>
      <c r="PAU39" s="296"/>
      <c r="PAV39" s="296"/>
      <c r="PAW39" s="296"/>
      <c r="PAX39" s="296"/>
      <c r="PAY39" s="296"/>
      <c r="PAZ39" s="296"/>
      <c r="PBA39" s="296"/>
      <c r="PBB39" s="296"/>
      <c r="PBC39" s="296"/>
      <c r="PBD39" s="296"/>
      <c r="PBE39" s="296"/>
      <c r="PBF39" s="296"/>
      <c r="PBG39" s="296"/>
      <c r="PBH39" s="296"/>
      <c r="PBI39" s="296"/>
      <c r="PBJ39" s="296"/>
      <c r="PBK39" s="296"/>
      <c r="PBL39" s="296"/>
      <c r="PBM39" s="296"/>
      <c r="PBN39" s="296"/>
      <c r="PBO39" s="296"/>
      <c r="PBP39" s="296"/>
      <c r="PBQ39" s="296"/>
      <c r="PBR39" s="296"/>
      <c r="PBS39" s="296"/>
      <c r="PBT39" s="296"/>
      <c r="PBU39" s="296"/>
      <c r="PBV39" s="296"/>
      <c r="PBW39" s="296"/>
      <c r="PBX39" s="296"/>
      <c r="PBY39" s="296"/>
      <c r="PBZ39" s="296"/>
      <c r="PCA39" s="296"/>
      <c r="PCB39" s="296"/>
      <c r="PCC39" s="296"/>
      <c r="PCD39" s="296"/>
      <c r="PCE39" s="296"/>
      <c r="PCF39" s="296"/>
      <c r="PCG39" s="296"/>
      <c r="PCH39" s="296"/>
      <c r="PCI39" s="296"/>
      <c r="PCJ39" s="296"/>
      <c r="PCK39" s="296"/>
      <c r="PCL39" s="296"/>
      <c r="PCM39" s="296"/>
      <c r="PCN39" s="296"/>
      <c r="PCO39" s="296"/>
      <c r="PCP39" s="296"/>
      <c r="PCQ39" s="296"/>
      <c r="PCR39" s="296"/>
      <c r="PCS39" s="296"/>
      <c r="PCT39" s="296"/>
      <c r="PCU39" s="296"/>
      <c r="PCV39" s="296"/>
      <c r="PCW39" s="296"/>
      <c r="PCX39" s="296"/>
      <c r="PCY39" s="296"/>
      <c r="PCZ39" s="296"/>
      <c r="PDA39" s="296"/>
      <c r="PDB39" s="296"/>
      <c r="PDC39" s="296"/>
      <c r="PDD39" s="296"/>
      <c r="PDE39" s="296"/>
      <c r="PDF39" s="296"/>
      <c r="PDG39" s="296"/>
      <c r="PDH39" s="296"/>
      <c r="PDI39" s="296"/>
      <c r="PDJ39" s="296"/>
      <c r="PDK39" s="296"/>
      <c r="PDL39" s="296"/>
      <c r="PDM39" s="296"/>
      <c r="PDN39" s="296"/>
      <c r="PDO39" s="296"/>
      <c r="PDP39" s="296"/>
      <c r="PDQ39" s="296"/>
      <c r="PDR39" s="296"/>
      <c r="PDS39" s="296"/>
      <c r="PDT39" s="296"/>
      <c r="PDU39" s="296"/>
      <c r="PDV39" s="296"/>
      <c r="PDW39" s="296"/>
      <c r="PDX39" s="296"/>
      <c r="PDY39" s="296"/>
      <c r="PDZ39" s="296"/>
      <c r="PEA39" s="296"/>
      <c r="PEB39" s="296"/>
      <c r="PEC39" s="296"/>
      <c r="PED39" s="296"/>
      <c r="PEE39" s="296"/>
      <c r="PEF39" s="296"/>
      <c r="PEG39" s="296"/>
      <c r="PEH39" s="296"/>
      <c r="PEI39" s="296"/>
      <c r="PEJ39" s="296"/>
      <c r="PEK39" s="296"/>
      <c r="PEL39" s="296"/>
      <c r="PEM39" s="296"/>
      <c r="PEN39" s="296"/>
      <c r="PEO39" s="296"/>
      <c r="PEP39" s="296"/>
      <c r="PEQ39" s="296"/>
      <c r="PER39" s="296"/>
      <c r="PES39" s="296"/>
      <c r="PET39" s="296"/>
      <c r="PEU39" s="296"/>
      <c r="PEV39" s="296"/>
      <c r="PEW39" s="296"/>
      <c r="PEX39" s="296"/>
      <c r="PEY39" s="296"/>
      <c r="PEZ39" s="296"/>
      <c r="PFA39" s="296"/>
      <c r="PFB39" s="296"/>
      <c r="PFC39" s="296"/>
      <c r="PFD39" s="296"/>
      <c r="PFE39" s="296"/>
      <c r="PFF39" s="296"/>
      <c r="PFG39" s="296"/>
      <c r="PFH39" s="296"/>
      <c r="PFI39" s="296"/>
      <c r="PFJ39" s="296"/>
      <c r="PFK39" s="296"/>
      <c r="PFL39" s="296"/>
      <c r="PFM39" s="296"/>
      <c r="PFN39" s="296"/>
      <c r="PFO39" s="296"/>
      <c r="PFP39" s="296"/>
      <c r="PFQ39" s="296"/>
      <c r="PFR39" s="296"/>
      <c r="PFS39" s="296"/>
      <c r="PFT39" s="296"/>
      <c r="PFU39" s="296"/>
      <c r="PFV39" s="296"/>
      <c r="PFW39" s="296"/>
      <c r="PFX39" s="296"/>
      <c r="PFY39" s="296"/>
      <c r="PFZ39" s="296"/>
      <c r="PGA39" s="296"/>
      <c r="PGB39" s="296"/>
      <c r="PGC39" s="296"/>
      <c r="PGD39" s="296"/>
      <c r="PGE39" s="296"/>
      <c r="PGF39" s="296"/>
      <c r="PGG39" s="296"/>
      <c r="PGH39" s="296"/>
      <c r="PGI39" s="296"/>
      <c r="PGJ39" s="296"/>
      <c r="PGK39" s="296"/>
      <c r="PGL39" s="296"/>
      <c r="PGM39" s="296"/>
      <c r="PGN39" s="296"/>
      <c r="PGO39" s="296"/>
      <c r="PGP39" s="296"/>
      <c r="PGQ39" s="296"/>
      <c r="PGR39" s="296"/>
      <c r="PGS39" s="296"/>
      <c r="PGT39" s="296"/>
      <c r="PGU39" s="296"/>
      <c r="PGV39" s="296"/>
      <c r="PGW39" s="296"/>
      <c r="PGX39" s="296"/>
      <c r="PGY39" s="296"/>
      <c r="PGZ39" s="296"/>
      <c r="PHA39" s="296"/>
      <c r="PHB39" s="296"/>
      <c r="PHC39" s="296"/>
      <c r="PHD39" s="296"/>
      <c r="PHE39" s="296"/>
      <c r="PHF39" s="296"/>
      <c r="PHG39" s="296"/>
      <c r="PHH39" s="296"/>
      <c r="PHI39" s="296"/>
      <c r="PHJ39" s="296"/>
      <c r="PHK39" s="296"/>
      <c r="PHL39" s="296"/>
      <c r="PHM39" s="296"/>
      <c r="PHN39" s="296"/>
      <c r="PHO39" s="296"/>
      <c r="PHP39" s="296"/>
      <c r="PHQ39" s="296"/>
      <c r="PHR39" s="296"/>
      <c r="PHS39" s="296"/>
      <c r="PHT39" s="296"/>
      <c r="PHU39" s="296"/>
      <c r="PHV39" s="296"/>
      <c r="PHW39" s="296"/>
      <c r="PHX39" s="296"/>
      <c r="PHY39" s="296"/>
      <c r="PHZ39" s="296"/>
      <c r="PIA39" s="296"/>
      <c r="PIB39" s="296"/>
      <c r="PIC39" s="296"/>
      <c r="PID39" s="296"/>
      <c r="PIE39" s="296"/>
      <c r="PIF39" s="296"/>
      <c r="PIG39" s="296"/>
      <c r="PIH39" s="296"/>
      <c r="PII39" s="296"/>
      <c r="PIJ39" s="296"/>
      <c r="PIK39" s="296"/>
      <c r="PIL39" s="296"/>
      <c r="PIM39" s="296"/>
      <c r="PIN39" s="296"/>
      <c r="PIO39" s="296"/>
      <c r="PIP39" s="296"/>
      <c r="PIQ39" s="296"/>
      <c r="PIR39" s="296"/>
      <c r="PIS39" s="296"/>
      <c r="PIT39" s="296"/>
      <c r="PIU39" s="296"/>
      <c r="PIV39" s="296"/>
      <c r="PIW39" s="296"/>
      <c r="PIX39" s="296"/>
      <c r="PIY39" s="296"/>
      <c r="PIZ39" s="296"/>
      <c r="PJA39" s="296"/>
      <c r="PJB39" s="296"/>
      <c r="PJC39" s="296"/>
      <c r="PJD39" s="296"/>
      <c r="PJE39" s="296"/>
      <c r="PJF39" s="296"/>
      <c r="PJG39" s="296"/>
      <c r="PJH39" s="296"/>
      <c r="PJI39" s="296"/>
      <c r="PJJ39" s="296"/>
      <c r="PJK39" s="296"/>
      <c r="PJL39" s="296"/>
      <c r="PJM39" s="296"/>
      <c r="PJN39" s="296"/>
      <c r="PJO39" s="296"/>
      <c r="PJP39" s="296"/>
      <c r="PJQ39" s="296"/>
      <c r="PJR39" s="296"/>
      <c r="PJS39" s="296"/>
      <c r="PJT39" s="296"/>
      <c r="PJU39" s="296"/>
      <c r="PJV39" s="296"/>
      <c r="PJW39" s="296"/>
      <c r="PJX39" s="296"/>
      <c r="PJY39" s="296"/>
      <c r="PJZ39" s="296"/>
      <c r="PKA39" s="296"/>
      <c r="PKB39" s="296"/>
      <c r="PKC39" s="296"/>
      <c r="PKD39" s="296"/>
      <c r="PKE39" s="296"/>
      <c r="PKF39" s="296"/>
      <c r="PKG39" s="296"/>
      <c r="PKH39" s="296"/>
      <c r="PKI39" s="296"/>
      <c r="PKJ39" s="296"/>
      <c r="PKK39" s="296"/>
      <c r="PKL39" s="296"/>
      <c r="PKM39" s="296"/>
      <c r="PKN39" s="296"/>
      <c r="PKO39" s="296"/>
      <c r="PKP39" s="296"/>
      <c r="PKQ39" s="296"/>
      <c r="PKR39" s="296"/>
      <c r="PKS39" s="296"/>
      <c r="PKT39" s="296"/>
      <c r="PKU39" s="296"/>
      <c r="PKV39" s="296"/>
      <c r="PKW39" s="296"/>
      <c r="PKX39" s="296"/>
      <c r="PKY39" s="296"/>
      <c r="PKZ39" s="296"/>
      <c r="PLA39" s="296"/>
      <c r="PLB39" s="296"/>
      <c r="PLC39" s="296"/>
      <c r="PLD39" s="296"/>
      <c r="PLE39" s="296"/>
      <c r="PLF39" s="296"/>
      <c r="PLG39" s="296"/>
      <c r="PLH39" s="296"/>
      <c r="PLI39" s="296"/>
      <c r="PLJ39" s="296"/>
      <c r="PLK39" s="296"/>
      <c r="PLL39" s="296"/>
      <c r="PLM39" s="296"/>
      <c r="PLN39" s="296"/>
      <c r="PLO39" s="296"/>
      <c r="PLP39" s="296"/>
      <c r="PLQ39" s="296"/>
      <c r="PLR39" s="296"/>
      <c r="PLS39" s="296"/>
      <c r="PLT39" s="296"/>
      <c r="PLU39" s="296"/>
      <c r="PLV39" s="296"/>
      <c r="PLW39" s="296"/>
      <c r="PLX39" s="296"/>
      <c r="PLY39" s="296"/>
      <c r="PLZ39" s="296"/>
      <c r="PMA39" s="296"/>
      <c r="PMB39" s="296"/>
      <c r="PMC39" s="296"/>
      <c r="PMD39" s="296"/>
      <c r="PME39" s="296"/>
      <c r="PMF39" s="296"/>
      <c r="PMG39" s="296"/>
      <c r="PMH39" s="296"/>
      <c r="PMI39" s="296"/>
      <c r="PMJ39" s="296"/>
      <c r="PMK39" s="296"/>
      <c r="PML39" s="296"/>
      <c r="PMM39" s="296"/>
      <c r="PMN39" s="296"/>
      <c r="PMO39" s="296"/>
      <c r="PMP39" s="296"/>
      <c r="PMQ39" s="296"/>
      <c r="PMR39" s="296"/>
      <c r="PMS39" s="296"/>
      <c r="PMT39" s="296"/>
      <c r="PMU39" s="296"/>
      <c r="PMV39" s="296"/>
      <c r="PMW39" s="296"/>
      <c r="PMX39" s="296"/>
      <c r="PMY39" s="296"/>
      <c r="PMZ39" s="296"/>
      <c r="PNA39" s="296"/>
      <c r="PNB39" s="296"/>
      <c r="PNC39" s="296"/>
      <c r="PND39" s="296"/>
      <c r="PNE39" s="296"/>
      <c r="PNF39" s="296"/>
      <c r="PNG39" s="296"/>
      <c r="PNH39" s="296"/>
      <c r="PNI39" s="296"/>
      <c r="PNJ39" s="296"/>
      <c r="PNK39" s="296"/>
      <c r="PNL39" s="296"/>
      <c r="PNM39" s="296"/>
      <c r="PNN39" s="296"/>
      <c r="PNO39" s="296"/>
      <c r="PNP39" s="296"/>
      <c r="PNQ39" s="296"/>
      <c r="PNR39" s="296"/>
      <c r="PNS39" s="296"/>
      <c r="PNT39" s="296"/>
      <c r="PNU39" s="296"/>
      <c r="PNV39" s="296"/>
      <c r="PNW39" s="296"/>
      <c r="PNX39" s="296"/>
      <c r="PNY39" s="296"/>
      <c r="PNZ39" s="296"/>
      <c r="POA39" s="296"/>
      <c r="POB39" s="296"/>
      <c r="POC39" s="296"/>
      <c r="POD39" s="296"/>
      <c r="POE39" s="296"/>
      <c r="POF39" s="296"/>
      <c r="POG39" s="296"/>
      <c r="POH39" s="296"/>
      <c r="POI39" s="296"/>
      <c r="POJ39" s="296"/>
      <c r="POK39" s="296"/>
      <c r="POL39" s="296"/>
      <c r="POM39" s="296"/>
      <c r="PON39" s="296"/>
      <c r="POO39" s="296"/>
      <c r="POP39" s="296"/>
      <c r="POQ39" s="296"/>
      <c r="POR39" s="296"/>
      <c r="POS39" s="296"/>
      <c r="POT39" s="296"/>
      <c r="POU39" s="296"/>
      <c r="POV39" s="296"/>
      <c r="POW39" s="296"/>
      <c r="POX39" s="296"/>
      <c r="POY39" s="296"/>
      <c r="POZ39" s="296"/>
      <c r="PPA39" s="296"/>
      <c r="PPB39" s="296"/>
      <c r="PPC39" s="296"/>
      <c r="PPD39" s="296"/>
      <c r="PPE39" s="296"/>
      <c r="PPF39" s="296"/>
      <c r="PPG39" s="296"/>
      <c r="PPH39" s="296"/>
      <c r="PPI39" s="296"/>
      <c r="PPJ39" s="296"/>
      <c r="PPK39" s="296"/>
      <c r="PPL39" s="296"/>
      <c r="PPM39" s="296"/>
      <c r="PPN39" s="296"/>
      <c r="PPO39" s="296"/>
      <c r="PPP39" s="296"/>
      <c r="PPQ39" s="296"/>
      <c r="PPR39" s="296"/>
      <c r="PPS39" s="296"/>
      <c r="PPT39" s="296"/>
      <c r="PPU39" s="296"/>
      <c r="PPV39" s="296"/>
      <c r="PPW39" s="296"/>
      <c r="PPX39" s="296"/>
      <c r="PPY39" s="296"/>
      <c r="PPZ39" s="296"/>
      <c r="PQA39" s="296"/>
      <c r="PQB39" s="296"/>
      <c r="PQC39" s="296"/>
      <c r="PQD39" s="296"/>
      <c r="PQE39" s="296"/>
      <c r="PQF39" s="296"/>
      <c r="PQG39" s="296"/>
      <c r="PQH39" s="296"/>
      <c r="PQI39" s="296"/>
      <c r="PQJ39" s="296"/>
      <c r="PQK39" s="296"/>
      <c r="PQL39" s="296"/>
      <c r="PQM39" s="296"/>
      <c r="PQN39" s="296"/>
      <c r="PQO39" s="296"/>
      <c r="PQP39" s="296"/>
      <c r="PQQ39" s="296"/>
      <c r="PQR39" s="296"/>
      <c r="PQS39" s="296"/>
      <c r="PQT39" s="296"/>
      <c r="PQU39" s="296"/>
      <c r="PQV39" s="296"/>
      <c r="PQW39" s="296"/>
      <c r="PQX39" s="296"/>
      <c r="PQY39" s="296"/>
      <c r="PQZ39" s="296"/>
      <c r="PRA39" s="296"/>
      <c r="PRB39" s="296"/>
      <c r="PRC39" s="296"/>
      <c r="PRD39" s="296"/>
      <c r="PRE39" s="296"/>
      <c r="PRF39" s="296"/>
      <c r="PRG39" s="296"/>
      <c r="PRH39" s="296"/>
      <c r="PRI39" s="296"/>
      <c r="PRJ39" s="296"/>
      <c r="PRK39" s="296"/>
      <c r="PRL39" s="296"/>
      <c r="PRM39" s="296"/>
      <c r="PRN39" s="296"/>
      <c r="PRO39" s="296"/>
      <c r="PRP39" s="296"/>
      <c r="PRQ39" s="296"/>
      <c r="PRR39" s="296"/>
      <c r="PRS39" s="296"/>
      <c r="PRT39" s="296"/>
      <c r="PRU39" s="296"/>
      <c r="PRV39" s="296"/>
      <c r="PRW39" s="296"/>
      <c r="PRX39" s="296"/>
      <c r="PRY39" s="296"/>
      <c r="PRZ39" s="296"/>
      <c r="PSA39" s="296"/>
      <c r="PSB39" s="296"/>
      <c r="PSC39" s="296"/>
      <c r="PSD39" s="296"/>
      <c r="PSE39" s="296"/>
      <c r="PSF39" s="296"/>
      <c r="PSG39" s="296"/>
      <c r="PSH39" s="296"/>
      <c r="PSI39" s="296"/>
      <c r="PSJ39" s="296"/>
      <c r="PSK39" s="296"/>
      <c r="PSL39" s="296"/>
      <c r="PSM39" s="296"/>
      <c r="PSN39" s="296"/>
      <c r="PSO39" s="296"/>
      <c r="PSP39" s="296"/>
      <c r="PSQ39" s="296"/>
      <c r="PSR39" s="296"/>
      <c r="PSS39" s="296"/>
      <c r="PST39" s="296"/>
      <c r="PSU39" s="296"/>
      <c r="PSV39" s="296"/>
      <c r="PSW39" s="296"/>
      <c r="PSX39" s="296"/>
      <c r="PSY39" s="296"/>
      <c r="PSZ39" s="296"/>
      <c r="PTA39" s="296"/>
      <c r="PTB39" s="296"/>
      <c r="PTC39" s="296"/>
      <c r="PTD39" s="296"/>
      <c r="PTE39" s="296"/>
      <c r="PTF39" s="296"/>
      <c r="PTG39" s="296"/>
      <c r="PTH39" s="296"/>
      <c r="PTI39" s="296"/>
      <c r="PTJ39" s="296"/>
      <c r="PTK39" s="296"/>
      <c r="PTL39" s="296"/>
      <c r="PTM39" s="296"/>
      <c r="PTN39" s="296"/>
      <c r="PTO39" s="296"/>
      <c r="PTP39" s="296"/>
      <c r="PTQ39" s="296"/>
      <c r="PTR39" s="296"/>
      <c r="PTS39" s="296"/>
      <c r="PTT39" s="296"/>
      <c r="PTU39" s="296"/>
      <c r="PTV39" s="296"/>
      <c r="PTW39" s="296"/>
      <c r="PTX39" s="296"/>
      <c r="PTY39" s="296"/>
      <c r="PTZ39" s="296"/>
      <c r="PUA39" s="296"/>
      <c r="PUB39" s="296"/>
      <c r="PUC39" s="296"/>
      <c r="PUD39" s="296"/>
      <c r="PUE39" s="296"/>
      <c r="PUF39" s="296"/>
      <c r="PUG39" s="296"/>
      <c r="PUH39" s="296"/>
      <c r="PUI39" s="296"/>
      <c r="PUJ39" s="296"/>
      <c r="PUK39" s="296"/>
      <c r="PUL39" s="296"/>
      <c r="PUM39" s="296"/>
      <c r="PUN39" s="296"/>
      <c r="PUO39" s="296"/>
      <c r="PUP39" s="296"/>
      <c r="PUQ39" s="296"/>
      <c r="PUR39" s="296"/>
      <c r="PUS39" s="296"/>
      <c r="PUT39" s="296"/>
      <c r="PUU39" s="296"/>
      <c r="PUV39" s="296"/>
      <c r="PUW39" s="296"/>
      <c r="PUX39" s="296"/>
      <c r="PUY39" s="296"/>
      <c r="PUZ39" s="296"/>
      <c r="PVA39" s="296"/>
      <c r="PVB39" s="296"/>
      <c r="PVC39" s="296"/>
      <c r="PVD39" s="296"/>
      <c r="PVE39" s="296"/>
      <c r="PVF39" s="296"/>
      <c r="PVG39" s="296"/>
      <c r="PVH39" s="296"/>
      <c r="PVI39" s="296"/>
      <c r="PVJ39" s="296"/>
      <c r="PVK39" s="296"/>
      <c r="PVL39" s="296"/>
      <c r="PVM39" s="296"/>
      <c r="PVN39" s="296"/>
      <c r="PVO39" s="296"/>
      <c r="PVP39" s="296"/>
      <c r="PVQ39" s="296"/>
      <c r="PVR39" s="296"/>
      <c r="PVS39" s="296"/>
      <c r="PVT39" s="296"/>
      <c r="PVU39" s="296"/>
      <c r="PVV39" s="296"/>
      <c r="PVW39" s="296"/>
      <c r="PVX39" s="296"/>
      <c r="PVY39" s="296"/>
      <c r="PVZ39" s="296"/>
      <c r="PWA39" s="296"/>
      <c r="PWB39" s="296"/>
      <c r="PWC39" s="296"/>
      <c r="PWD39" s="296"/>
      <c r="PWE39" s="296"/>
      <c r="PWF39" s="296"/>
      <c r="PWG39" s="296"/>
      <c r="PWH39" s="296"/>
      <c r="PWI39" s="296"/>
      <c r="PWJ39" s="296"/>
      <c r="PWK39" s="296"/>
      <c r="PWL39" s="296"/>
      <c r="PWM39" s="296"/>
      <c r="PWN39" s="296"/>
      <c r="PWO39" s="296"/>
      <c r="PWP39" s="296"/>
      <c r="PWQ39" s="296"/>
      <c r="PWR39" s="296"/>
      <c r="PWS39" s="296"/>
      <c r="PWT39" s="296"/>
      <c r="PWU39" s="296"/>
      <c r="PWV39" s="296"/>
      <c r="PWW39" s="296"/>
      <c r="PWX39" s="296"/>
      <c r="PWY39" s="296"/>
      <c r="PWZ39" s="296"/>
      <c r="PXA39" s="296"/>
      <c r="PXB39" s="296"/>
      <c r="PXC39" s="296"/>
      <c r="PXD39" s="296"/>
      <c r="PXE39" s="296"/>
      <c r="PXF39" s="296"/>
      <c r="PXG39" s="296"/>
      <c r="PXH39" s="296"/>
      <c r="PXI39" s="296"/>
      <c r="PXJ39" s="296"/>
      <c r="PXK39" s="296"/>
      <c r="PXL39" s="296"/>
      <c r="PXM39" s="296"/>
      <c r="PXN39" s="296"/>
      <c r="PXO39" s="296"/>
      <c r="PXP39" s="296"/>
      <c r="PXQ39" s="296"/>
      <c r="PXR39" s="296"/>
      <c r="PXS39" s="296"/>
      <c r="PXT39" s="296"/>
      <c r="PXU39" s="296"/>
      <c r="PXV39" s="296"/>
      <c r="PXW39" s="296"/>
      <c r="PXX39" s="296"/>
      <c r="PXY39" s="296"/>
      <c r="PXZ39" s="296"/>
      <c r="PYA39" s="296"/>
      <c r="PYB39" s="296"/>
      <c r="PYC39" s="296"/>
      <c r="PYD39" s="296"/>
      <c r="PYE39" s="296"/>
      <c r="PYF39" s="296"/>
      <c r="PYG39" s="296"/>
      <c r="PYH39" s="296"/>
      <c r="PYI39" s="296"/>
      <c r="PYJ39" s="296"/>
      <c r="PYK39" s="296"/>
      <c r="PYL39" s="296"/>
      <c r="PYM39" s="296"/>
      <c r="PYN39" s="296"/>
      <c r="PYO39" s="296"/>
      <c r="PYP39" s="296"/>
      <c r="PYQ39" s="296"/>
      <c r="PYR39" s="296"/>
      <c r="PYS39" s="296"/>
      <c r="PYT39" s="296"/>
      <c r="PYU39" s="296"/>
      <c r="PYV39" s="296"/>
      <c r="PYW39" s="296"/>
      <c r="PYX39" s="296"/>
      <c r="PYY39" s="296"/>
      <c r="PYZ39" s="296"/>
      <c r="PZA39" s="296"/>
      <c r="PZB39" s="296"/>
      <c r="PZC39" s="296"/>
      <c r="PZD39" s="296"/>
      <c r="PZE39" s="296"/>
      <c r="PZF39" s="296"/>
      <c r="PZG39" s="296"/>
      <c r="PZH39" s="296"/>
      <c r="PZI39" s="296"/>
      <c r="PZJ39" s="296"/>
      <c r="PZK39" s="296"/>
      <c r="PZL39" s="296"/>
      <c r="PZM39" s="296"/>
      <c r="PZN39" s="296"/>
      <c r="PZO39" s="296"/>
      <c r="PZP39" s="296"/>
      <c r="PZQ39" s="296"/>
      <c r="PZR39" s="296"/>
      <c r="PZS39" s="296"/>
      <c r="PZT39" s="296"/>
      <c r="PZU39" s="296"/>
      <c r="PZV39" s="296"/>
      <c r="PZW39" s="296"/>
      <c r="PZX39" s="296"/>
      <c r="PZY39" s="296"/>
      <c r="PZZ39" s="296"/>
      <c r="QAA39" s="296"/>
      <c r="QAB39" s="296"/>
      <c r="QAC39" s="296"/>
      <c r="QAD39" s="296"/>
      <c r="QAE39" s="296"/>
      <c r="QAF39" s="296"/>
      <c r="QAG39" s="296"/>
      <c r="QAH39" s="296"/>
      <c r="QAI39" s="296"/>
      <c r="QAJ39" s="296"/>
      <c r="QAK39" s="296"/>
      <c r="QAL39" s="296"/>
      <c r="QAM39" s="296"/>
      <c r="QAN39" s="296"/>
      <c r="QAO39" s="296"/>
      <c r="QAP39" s="296"/>
      <c r="QAQ39" s="296"/>
      <c r="QAR39" s="296"/>
      <c r="QAS39" s="296"/>
      <c r="QAT39" s="296"/>
      <c r="QAU39" s="296"/>
      <c r="QAV39" s="296"/>
      <c r="QAW39" s="296"/>
      <c r="QAX39" s="296"/>
      <c r="QAY39" s="296"/>
      <c r="QAZ39" s="296"/>
      <c r="QBA39" s="296"/>
      <c r="QBB39" s="296"/>
      <c r="QBC39" s="296"/>
      <c r="QBD39" s="296"/>
      <c r="QBE39" s="296"/>
      <c r="QBF39" s="296"/>
      <c r="QBG39" s="296"/>
      <c r="QBH39" s="296"/>
      <c r="QBI39" s="296"/>
      <c r="QBJ39" s="296"/>
      <c r="QBK39" s="296"/>
      <c r="QBL39" s="296"/>
      <c r="QBM39" s="296"/>
      <c r="QBN39" s="296"/>
      <c r="QBO39" s="296"/>
      <c r="QBP39" s="296"/>
      <c r="QBQ39" s="296"/>
      <c r="QBR39" s="296"/>
      <c r="QBS39" s="296"/>
      <c r="QBT39" s="296"/>
      <c r="QBU39" s="296"/>
      <c r="QBV39" s="296"/>
      <c r="QBW39" s="296"/>
      <c r="QBX39" s="296"/>
      <c r="QBY39" s="296"/>
      <c r="QBZ39" s="296"/>
      <c r="QCA39" s="296"/>
      <c r="QCB39" s="296"/>
      <c r="QCC39" s="296"/>
      <c r="QCD39" s="296"/>
      <c r="QCE39" s="296"/>
      <c r="QCF39" s="296"/>
      <c r="QCG39" s="296"/>
      <c r="QCH39" s="296"/>
      <c r="QCI39" s="296"/>
      <c r="QCJ39" s="296"/>
      <c r="QCK39" s="296"/>
      <c r="QCL39" s="296"/>
      <c r="QCM39" s="296"/>
      <c r="QCN39" s="296"/>
      <c r="QCO39" s="296"/>
      <c r="QCP39" s="296"/>
      <c r="QCQ39" s="296"/>
      <c r="QCR39" s="296"/>
      <c r="QCS39" s="296"/>
      <c r="QCT39" s="296"/>
      <c r="QCU39" s="296"/>
      <c r="QCV39" s="296"/>
      <c r="QCW39" s="296"/>
      <c r="QCX39" s="296"/>
      <c r="QCY39" s="296"/>
      <c r="QCZ39" s="296"/>
      <c r="QDA39" s="296"/>
      <c r="QDB39" s="296"/>
      <c r="QDC39" s="296"/>
      <c r="QDD39" s="296"/>
      <c r="QDE39" s="296"/>
      <c r="QDF39" s="296"/>
      <c r="QDG39" s="296"/>
      <c r="QDH39" s="296"/>
      <c r="QDI39" s="296"/>
      <c r="QDJ39" s="296"/>
      <c r="QDK39" s="296"/>
      <c r="QDL39" s="296"/>
      <c r="QDM39" s="296"/>
      <c r="QDN39" s="296"/>
      <c r="QDO39" s="296"/>
      <c r="QDP39" s="296"/>
      <c r="QDQ39" s="296"/>
      <c r="QDR39" s="296"/>
      <c r="QDS39" s="296"/>
      <c r="QDT39" s="296"/>
      <c r="QDU39" s="296"/>
      <c r="QDV39" s="296"/>
      <c r="QDW39" s="296"/>
      <c r="QDX39" s="296"/>
      <c r="QDY39" s="296"/>
      <c r="QDZ39" s="296"/>
      <c r="QEA39" s="296"/>
      <c r="QEB39" s="296"/>
      <c r="QEC39" s="296"/>
      <c r="QED39" s="296"/>
      <c r="QEE39" s="296"/>
      <c r="QEF39" s="296"/>
      <c r="QEG39" s="296"/>
      <c r="QEH39" s="296"/>
      <c r="QEI39" s="296"/>
      <c r="QEJ39" s="296"/>
      <c r="QEK39" s="296"/>
      <c r="QEL39" s="296"/>
      <c r="QEM39" s="296"/>
      <c r="QEN39" s="296"/>
      <c r="QEO39" s="296"/>
      <c r="QEP39" s="296"/>
      <c r="QEQ39" s="296"/>
      <c r="QER39" s="296"/>
      <c r="QES39" s="296"/>
      <c r="QET39" s="296"/>
      <c r="QEU39" s="296"/>
      <c r="QEV39" s="296"/>
      <c r="QEW39" s="296"/>
      <c r="QEX39" s="296"/>
      <c r="QEY39" s="296"/>
      <c r="QEZ39" s="296"/>
      <c r="QFA39" s="296"/>
      <c r="QFB39" s="296"/>
      <c r="QFC39" s="296"/>
      <c r="QFD39" s="296"/>
      <c r="QFE39" s="296"/>
      <c r="QFF39" s="296"/>
      <c r="QFG39" s="296"/>
      <c r="QFH39" s="296"/>
      <c r="QFI39" s="296"/>
      <c r="QFJ39" s="296"/>
      <c r="QFK39" s="296"/>
      <c r="QFL39" s="296"/>
      <c r="QFM39" s="296"/>
      <c r="QFN39" s="296"/>
      <c r="QFO39" s="296"/>
      <c r="QFP39" s="296"/>
      <c r="QFQ39" s="296"/>
      <c r="QFR39" s="296"/>
      <c r="QFS39" s="296"/>
      <c r="QFT39" s="296"/>
      <c r="QFU39" s="296"/>
      <c r="QFV39" s="296"/>
      <c r="QFW39" s="296"/>
      <c r="QFX39" s="296"/>
      <c r="QFY39" s="296"/>
      <c r="QFZ39" s="296"/>
      <c r="QGA39" s="296"/>
      <c r="QGB39" s="296"/>
      <c r="QGC39" s="296"/>
      <c r="QGD39" s="296"/>
      <c r="QGE39" s="296"/>
      <c r="QGF39" s="296"/>
      <c r="QGG39" s="296"/>
      <c r="QGH39" s="296"/>
      <c r="QGI39" s="296"/>
      <c r="QGJ39" s="296"/>
      <c r="QGK39" s="296"/>
      <c r="QGL39" s="296"/>
      <c r="QGM39" s="296"/>
      <c r="QGN39" s="296"/>
      <c r="QGO39" s="296"/>
      <c r="QGP39" s="296"/>
      <c r="QGQ39" s="296"/>
      <c r="QGR39" s="296"/>
      <c r="QGS39" s="296"/>
      <c r="QGT39" s="296"/>
      <c r="QGU39" s="296"/>
      <c r="QGV39" s="296"/>
      <c r="QGW39" s="296"/>
      <c r="QGX39" s="296"/>
      <c r="QGY39" s="296"/>
      <c r="QGZ39" s="296"/>
      <c r="QHA39" s="296"/>
      <c r="QHB39" s="296"/>
      <c r="QHC39" s="296"/>
      <c r="QHD39" s="296"/>
      <c r="QHE39" s="296"/>
      <c r="QHF39" s="296"/>
      <c r="QHG39" s="296"/>
      <c r="QHH39" s="296"/>
      <c r="QHI39" s="296"/>
      <c r="QHJ39" s="296"/>
      <c r="QHK39" s="296"/>
      <c r="QHL39" s="296"/>
      <c r="QHM39" s="296"/>
      <c r="QHN39" s="296"/>
      <c r="QHO39" s="296"/>
      <c r="QHP39" s="296"/>
      <c r="QHQ39" s="296"/>
      <c r="QHR39" s="296"/>
      <c r="QHS39" s="296"/>
      <c r="QHT39" s="296"/>
      <c r="QHU39" s="296"/>
      <c r="QHV39" s="296"/>
      <c r="QHW39" s="296"/>
      <c r="QHX39" s="296"/>
      <c r="QHY39" s="296"/>
      <c r="QHZ39" s="296"/>
      <c r="QIA39" s="296"/>
      <c r="QIB39" s="296"/>
      <c r="QIC39" s="296"/>
      <c r="QID39" s="296"/>
      <c r="QIE39" s="296"/>
      <c r="QIF39" s="296"/>
      <c r="QIG39" s="296"/>
      <c r="QIH39" s="296"/>
      <c r="QII39" s="296"/>
      <c r="QIJ39" s="296"/>
      <c r="QIK39" s="296"/>
      <c r="QIL39" s="296"/>
      <c r="QIM39" s="296"/>
      <c r="QIN39" s="296"/>
      <c r="QIO39" s="296"/>
      <c r="QIP39" s="296"/>
      <c r="QIQ39" s="296"/>
      <c r="QIR39" s="296"/>
      <c r="QIS39" s="296"/>
      <c r="QIT39" s="296"/>
      <c r="QIU39" s="296"/>
      <c r="QIV39" s="296"/>
      <c r="QIW39" s="296"/>
      <c r="QIX39" s="296"/>
      <c r="QIY39" s="296"/>
      <c r="QIZ39" s="296"/>
      <c r="QJA39" s="296"/>
      <c r="QJB39" s="296"/>
      <c r="QJC39" s="296"/>
      <c r="QJD39" s="296"/>
      <c r="QJE39" s="296"/>
      <c r="QJF39" s="296"/>
      <c r="QJG39" s="296"/>
      <c r="QJH39" s="296"/>
      <c r="QJI39" s="296"/>
      <c r="QJJ39" s="296"/>
      <c r="QJK39" s="296"/>
      <c r="QJL39" s="296"/>
      <c r="QJM39" s="296"/>
      <c r="QJN39" s="296"/>
      <c r="QJO39" s="296"/>
      <c r="QJP39" s="296"/>
      <c r="QJQ39" s="296"/>
      <c r="QJR39" s="296"/>
      <c r="QJS39" s="296"/>
      <c r="QJT39" s="296"/>
      <c r="QJU39" s="296"/>
      <c r="QJV39" s="296"/>
      <c r="QJW39" s="296"/>
      <c r="QJX39" s="296"/>
      <c r="QJY39" s="296"/>
      <c r="QJZ39" s="296"/>
      <c r="QKA39" s="296"/>
      <c r="QKB39" s="296"/>
      <c r="QKC39" s="296"/>
      <c r="QKD39" s="296"/>
      <c r="QKE39" s="296"/>
      <c r="QKF39" s="296"/>
      <c r="QKG39" s="296"/>
      <c r="QKH39" s="296"/>
      <c r="QKI39" s="296"/>
      <c r="QKJ39" s="296"/>
      <c r="QKK39" s="296"/>
      <c r="QKL39" s="296"/>
      <c r="QKM39" s="296"/>
      <c r="QKN39" s="296"/>
      <c r="QKO39" s="296"/>
      <c r="QKP39" s="296"/>
      <c r="QKQ39" s="296"/>
      <c r="QKR39" s="296"/>
      <c r="QKS39" s="296"/>
      <c r="QKT39" s="296"/>
      <c r="QKU39" s="296"/>
      <c r="QKV39" s="296"/>
      <c r="QKW39" s="296"/>
      <c r="QKX39" s="296"/>
      <c r="QKY39" s="296"/>
      <c r="QKZ39" s="296"/>
      <c r="QLA39" s="296"/>
      <c r="QLB39" s="296"/>
      <c r="QLC39" s="296"/>
      <c r="QLD39" s="296"/>
      <c r="QLE39" s="296"/>
      <c r="QLF39" s="296"/>
      <c r="QLG39" s="296"/>
      <c r="QLH39" s="296"/>
      <c r="QLI39" s="296"/>
      <c r="QLJ39" s="296"/>
      <c r="QLK39" s="296"/>
      <c r="QLL39" s="296"/>
      <c r="QLM39" s="296"/>
      <c r="QLN39" s="296"/>
      <c r="QLO39" s="296"/>
      <c r="QLP39" s="296"/>
      <c r="QLQ39" s="296"/>
      <c r="QLR39" s="296"/>
      <c r="QLS39" s="296"/>
      <c r="QLT39" s="296"/>
      <c r="QLU39" s="296"/>
      <c r="QLV39" s="296"/>
      <c r="QLW39" s="296"/>
      <c r="QLX39" s="296"/>
      <c r="QLY39" s="296"/>
      <c r="QLZ39" s="296"/>
      <c r="QMA39" s="296"/>
      <c r="QMB39" s="296"/>
      <c r="QMC39" s="296"/>
      <c r="QMD39" s="296"/>
      <c r="QME39" s="296"/>
      <c r="QMF39" s="296"/>
      <c r="QMG39" s="296"/>
      <c r="QMH39" s="296"/>
      <c r="QMI39" s="296"/>
      <c r="QMJ39" s="296"/>
      <c r="QMK39" s="296"/>
      <c r="QML39" s="296"/>
      <c r="QMM39" s="296"/>
      <c r="QMN39" s="296"/>
      <c r="QMO39" s="296"/>
      <c r="QMP39" s="296"/>
      <c r="QMQ39" s="296"/>
      <c r="QMR39" s="296"/>
      <c r="QMS39" s="296"/>
      <c r="QMT39" s="296"/>
      <c r="QMU39" s="296"/>
      <c r="QMV39" s="296"/>
      <c r="QMW39" s="296"/>
      <c r="QMX39" s="296"/>
      <c r="QMY39" s="296"/>
      <c r="QMZ39" s="296"/>
      <c r="QNA39" s="296"/>
      <c r="QNB39" s="296"/>
      <c r="QNC39" s="296"/>
      <c r="QND39" s="296"/>
      <c r="QNE39" s="296"/>
      <c r="QNF39" s="296"/>
      <c r="QNG39" s="296"/>
      <c r="QNH39" s="296"/>
      <c r="QNI39" s="296"/>
      <c r="QNJ39" s="296"/>
      <c r="QNK39" s="296"/>
      <c r="QNL39" s="296"/>
      <c r="QNM39" s="296"/>
      <c r="QNN39" s="296"/>
      <c r="QNO39" s="296"/>
      <c r="QNP39" s="296"/>
      <c r="QNQ39" s="296"/>
      <c r="QNR39" s="296"/>
      <c r="QNS39" s="296"/>
      <c r="QNT39" s="296"/>
      <c r="QNU39" s="296"/>
      <c r="QNV39" s="296"/>
      <c r="QNW39" s="296"/>
      <c r="QNX39" s="296"/>
      <c r="QNY39" s="296"/>
      <c r="QNZ39" s="296"/>
      <c r="QOA39" s="296"/>
      <c r="QOB39" s="296"/>
      <c r="QOC39" s="296"/>
      <c r="QOD39" s="296"/>
      <c r="QOE39" s="296"/>
      <c r="QOF39" s="296"/>
      <c r="QOG39" s="296"/>
      <c r="QOH39" s="296"/>
      <c r="QOI39" s="296"/>
      <c r="QOJ39" s="296"/>
      <c r="QOK39" s="296"/>
      <c r="QOL39" s="296"/>
      <c r="QOM39" s="296"/>
      <c r="QON39" s="296"/>
      <c r="QOO39" s="296"/>
      <c r="QOP39" s="296"/>
      <c r="QOQ39" s="296"/>
      <c r="QOR39" s="296"/>
      <c r="QOS39" s="296"/>
      <c r="QOT39" s="296"/>
      <c r="QOU39" s="296"/>
      <c r="QOV39" s="296"/>
      <c r="QOW39" s="296"/>
      <c r="QOX39" s="296"/>
      <c r="QOY39" s="296"/>
      <c r="QOZ39" s="296"/>
      <c r="QPA39" s="296"/>
      <c r="QPB39" s="296"/>
      <c r="QPC39" s="296"/>
      <c r="QPD39" s="296"/>
      <c r="QPE39" s="296"/>
      <c r="QPF39" s="296"/>
      <c r="QPG39" s="296"/>
      <c r="QPH39" s="296"/>
      <c r="QPI39" s="296"/>
      <c r="QPJ39" s="296"/>
      <c r="QPK39" s="296"/>
      <c r="QPL39" s="296"/>
      <c r="QPM39" s="296"/>
      <c r="QPN39" s="296"/>
      <c r="QPO39" s="296"/>
      <c r="QPP39" s="296"/>
      <c r="QPQ39" s="296"/>
      <c r="QPR39" s="296"/>
      <c r="QPS39" s="296"/>
      <c r="QPT39" s="296"/>
      <c r="QPU39" s="296"/>
      <c r="QPV39" s="296"/>
      <c r="QPW39" s="296"/>
      <c r="QPX39" s="296"/>
      <c r="QPY39" s="296"/>
      <c r="QPZ39" s="296"/>
      <c r="QQA39" s="296"/>
      <c r="QQB39" s="296"/>
      <c r="QQC39" s="296"/>
      <c r="QQD39" s="296"/>
      <c r="QQE39" s="296"/>
      <c r="QQF39" s="296"/>
      <c r="QQG39" s="296"/>
      <c r="QQH39" s="296"/>
      <c r="QQI39" s="296"/>
      <c r="QQJ39" s="296"/>
      <c r="QQK39" s="296"/>
      <c r="QQL39" s="296"/>
      <c r="QQM39" s="296"/>
      <c r="QQN39" s="296"/>
      <c r="QQO39" s="296"/>
      <c r="QQP39" s="296"/>
      <c r="QQQ39" s="296"/>
      <c r="QQR39" s="296"/>
      <c r="QQS39" s="296"/>
      <c r="QQT39" s="296"/>
      <c r="QQU39" s="296"/>
      <c r="QQV39" s="296"/>
      <c r="QQW39" s="296"/>
      <c r="QQX39" s="296"/>
      <c r="QQY39" s="296"/>
      <c r="QQZ39" s="296"/>
      <c r="QRA39" s="296"/>
      <c r="QRB39" s="296"/>
      <c r="QRC39" s="296"/>
      <c r="QRD39" s="296"/>
      <c r="QRE39" s="296"/>
      <c r="QRF39" s="296"/>
      <c r="QRG39" s="296"/>
      <c r="QRH39" s="296"/>
      <c r="QRI39" s="296"/>
      <c r="QRJ39" s="296"/>
      <c r="QRK39" s="296"/>
      <c r="QRL39" s="296"/>
      <c r="QRM39" s="296"/>
      <c r="QRN39" s="296"/>
      <c r="QRO39" s="296"/>
      <c r="QRP39" s="296"/>
      <c r="QRQ39" s="296"/>
      <c r="QRR39" s="296"/>
      <c r="QRS39" s="296"/>
      <c r="QRT39" s="296"/>
      <c r="QRU39" s="296"/>
      <c r="QRV39" s="296"/>
      <c r="QRW39" s="296"/>
      <c r="QRX39" s="296"/>
      <c r="QRY39" s="296"/>
      <c r="QRZ39" s="296"/>
      <c r="QSA39" s="296"/>
      <c r="QSB39" s="296"/>
      <c r="QSC39" s="296"/>
      <c r="QSD39" s="296"/>
      <c r="QSE39" s="296"/>
      <c r="QSF39" s="296"/>
      <c r="QSG39" s="296"/>
      <c r="QSH39" s="296"/>
      <c r="QSI39" s="296"/>
      <c r="QSJ39" s="296"/>
      <c r="QSK39" s="296"/>
      <c r="QSL39" s="296"/>
      <c r="QSM39" s="296"/>
      <c r="QSN39" s="296"/>
      <c r="QSO39" s="296"/>
      <c r="QSP39" s="296"/>
      <c r="QSQ39" s="296"/>
      <c r="QSR39" s="296"/>
      <c r="QSS39" s="296"/>
      <c r="QST39" s="296"/>
      <c r="QSU39" s="296"/>
      <c r="QSV39" s="296"/>
      <c r="QSW39" s="296"/>
      <c r="QSX39" s="296"/>
      <c r="QSY39" s="296"/>
      <c r="QSZ39" s="296"/>
      <c r="QTA39" s="296"/>
      <c r="QTB39" s="296"/>
      <c r="QTC39" s="296"/>
      <c r="QTD39" s="296"/>
      <c r="QTE39" s="296"/>
      <c r="QTF39" s="296"/>
      <c r="QTG39" s="296"/>
      <c r="QTH39" s="296"/>
      <c r="QTI39" s="296"/>
      <c r="QTJ39" s="296"/>
      <c r="QTK39" s="296"/>
      <c r="QTL39" s="296"/>
      <c r="QTM39" s="296"/>
      <c r="QTN39" s="296"/>
      <c r="QTO39" s="296"/>
      <c r="QTP39" s="296"/>
      <c r="QTQ39" s="296"/>
      <c r="QTR39" s="296"/>
      <c r="QTS39" s="296"/>
      <c r="QTT39" s="296"/>
      <c r="QTU39" s="296"/>
      <c r="QTV39" s="296"/>
      <c r="QTW39" s="296"/>
      <c r="QTX39" s="296"/>
      <c r="QTY39" s="296"/>
      <c r="QTZ39" s="296"/>
      <c r="QUA39" s="296"/>
      <c r="QUB39" s="296"/>
      <c r="QUC39" s="296"/>
      <c r="QUD39" s="296"/>
      <c r="QUE39" s="296"/>
      <c r="QUF39" s="296"/>
      <c r="QUG39" s="296"/>
      <c r="QUH39" s="296"/>
      <c r="QUI39" s="296"/>
      <c r="QUJ39" s="296"/>
      <c r="QUK39" s="296"/>
      <c r="QUL39" s="296"/>
      <c r="QUM39" s="296"/>
      <c r="QUN39" s="296"/>
      <c r="QUO39" s="296"/>
      <c r="QUP39" s="296"/>
      <c r="QUQ39" s="296"/>
      <c r="QUR39" s="296"/>
      <c r="QUS39" s="296"/>
      <c r="QUT39" s="296"/>
      <c r="QUU39" s="296"/>
      <c r="QUV39" s="296"/>
      <c r="QUW39" s="296"/>
      <c r="QUX39" s="296"/>
      <c r="QUY39" s="296"/>
      <c r="QUZ39" s="296"/>
      <c r="QVA39" s="296"/>
      <c r="QVB39" s="296"/>
      <c r="QVC39" s="296"/>
      <c r="QVD39" s="296"/>
      <c r="QVE39" s="296"/>
      <c r="QVF39" s="296"/>
      <c r="QVG39" s="296"/>
      <c r="QVH39" s="296"/>
      <c r="QVI39" s="296"/>
      <c r="QVJ39" s="296"/>
      <c r="QVK39" s="296"/>
      <c r="QVL39" s="296"/>
      <c r="QVM39" s="296"/>
      <c r="QVN39" s="296"/>
      <c r="QVO39" s="296"/>
      <c r="QVP39" s="296"/>
      <c r="QVQ39" s="296"/>
      <c r="QVR39" s="296"/>
      <c r="QVS39" s="296"/>
      <c r="QVT39" s="296"/>
      <c r="QVU39" s="296"/>
      <c r="QVV39" s="296"/>
      <c r="QVW39" s="296"/>
      <c r="QVX39" s="296"/>
      <c r="QVY39" s="296"/>
      <c r="QVZ39" s="296"/>
      <c r="QWA39" s="296"/>
      <c r="QWB39" s="296"/>
      <c r="QWC39" s="296"/>
      <c r="QWD39" s="296"/>
      <c r="QWE39" s="296"/>
      <c r="QWF39" s="296"/>
      <c r="QWG39" s="296"/>
      <c r="QWH39" s="296"/>
      <c r="QWI39" s="296"/>
      <c r="QWJ39" s="296"/>
      <c r="QWK39" s="296"/>
      <c r="QWL39" s="296"/>
      <c r="QWM39" s="296"/>
      <c r="QWN39" s="296"/>
      <c r="QWO39" s="296"/>
      <c r="QWP39" s="296"/>
      <c r="QWQ39" s="296"/>
      <c r="QWR39" s="296"/>
      <c r="QWS39" s="296"/>
      <c r="QWT39" s="296"/>
      <c r="QWU39" s="296"/>
      <c r="QWV39" s="296"/>
      <c r="QWW39" s="296"/>
      <c r="QWX39" s="296"/>
      <c r="QWY39" s="296"/>
      <c r="QWZ39" s="296"/>
      <c r="QXA39" s="296"/>
      <c r="QXB39" s="296"/>
      <c r="QXC39" s="296"/>
      <c r="QXD39" s="296"/>
      <c r="QXE39" s="296"/>
      <c r="QXF39" s="296"/>
      <c r="QXG39" s="296"/>
      <c r="QXH39" s="296"/>
      <c r="QXI39" s="296"/>
      <c r="QXJ39" s="296"/>
      <c r="QXK39" s="296"/>
      <c r="QXL39" s="296"/>
      <c r="QXM39" s="296"/>
      <c r="QXN39" s="296"/>
      <c r="QXO39" s="296"/>
      <c r="QXP39" s="296"/>
      <c r="QXQ39" s="296"/>
      <c r="QXR39" s="296"/>
      <c r="QXS39" s="296"/>
      <c r="QXT39" s="296"/>
      <c r="QXU39" s="296"/>
      <c r="QXV39" s="296"/>
      <c r="QXW39" s="296"/>
      <c r="QXX39" s="296"/>
      <c r="QXY39" s="296"/>
      <c r="QXZ39" s="296"/>
      <c r="QYA39" s="296"/>
      <c r="QYB39" s="296"/>
      <c r="QYC39" s="296"/>
      <c r="QYD39" s="296"/>
      <c r="QYE39" s="296"/>
      <c r="QYF39" s="296"/>
      <c r="QYG39" s="296"/>
      <c r="QYH39" s="296"/>
      <c r="QYI39" s="296"/>
      <c r="QYJ39" s="296"/>
      <c r="QYK39" s="296"/>
      <c r="QYL39" s="296"/>
      <c r="QYM39" s="296"/>
      <c r="QYN39" s="296"/>
      <c r="QYO39" s="296"/>
      <c r="QYP39" s="296"/>
      <c r="QYQ39" s="296"/>
      <c r="QYR39" s="296"/>
      <c r="QYS39" s="296"/>
      <c r="QYT39" s="296"/>
      <c r="QYU39" s="296"/>
      <c r="QYV39" s="296"/>
      <c r="QYW39" s="296"/>
      <c r="QYX39" s="296"/>
      <c r="QYY39" s="296"/>
      <c r="QYZ39" s="296"/>
      <c r="QZA39" s="296"/>
      <c r="QZB39" s="296"/>
      <c r="QZC39" s="296"/>
      <c r="QZD39" s="296"/>
      <c r="QZE39" s="296"/>
      <c r="QZF39" s="296"/>
      <c r="QZG39" s="296"/>
      <c r="QZH39" s="296"/>
      <c r="QZI39" s="296"/>
      <c r="QZJ39" s="296"/>
      <c r="QZK39" s="296"/>
      <c r="QZL39" s="296"/>
      <c r="QZM39" s="296"/>
      <c r="QZN39" s="296"/>
      <c r="QZO39" s="296"/>
      <c r="QZP39" s="296"/>
      <c r="QZQ39" s="296"/>
      <c r="QZR39" s="296"/>
      <c r="QZS39" s="296"/>
      <c r="QZT39" s="296"/>
      <c r="QZU39" s="296"/>
      <c r="QZV39" s="296"/>
      <c r="QZW39" s="296"/>
      <c r="QZX39" s="296"/>
      <c r="QZY39" s="296"/>
      <c r="QZZ39" s="296"/>
      <c r="RAA39" s="296"/>
      <c r="RAB39" s="296"/>
      <c r="RAC39" s="296"/>
      <c r="RAD39" s="296"/>
      <c r="RAE39" s="296"/>
      <c r="RAF39" s="296"/>
      <c r="RAG39" s="296"/>
      <c r="RAH39" s="296"/>
      <c r="RAI39" s="296"/>
      <c r="RAJ39" s="296"/>
      <c r="RAK39" s="296"/>
      <c r="RAL39" s="296"/>
      <c r="RAM39" s="296"/>
      <c r="RAN39" s="296"/>
      <c r="RAO39" s="296"/>
      <c r="RAP39" s="296"/>
      <c r="RAQ39" s="296"/>
      <c r="RAR39" s="296"/>
      <c r="RAS39" s="296"/>
      <c r="RAT39" s="296"/>
      <c r="RAU39" s="296"/>
      <c r="RAV39" s="296"/>
      <c r="RAW39" s="296"/>
      <c r="RAX39" s="296"/>
      <c r="RAY39" s="296"/>
      <c r="RAZ39" s="296"/>
      <c r="RBA39" s="296"/>
      <c r="RBB39" s="296"/>
      <c r="RBC39" s="296"/>
      <c r="RBD39" s="296"/>
      <c r="RBE39" s="296"/>
      <c r="RBF39" s="296"/>
      <c r="RBG39" s="296"/>
      <c r="RBH39" s="296"/>
      <c r="RBI39" s="296"/>
      <c r="RBJ39" s="296"/>
      <c r="RBK39" s="296"/>
      <c r="RBL39" s="296"/>
      <c r="RBM39" s="296"/>
      <c r="RBN39" s="296"/>
      <c r="RBO39" s="296"/>
      <c r="RBP39" s="296"/>
      <c r="RBQ39" s="296"/>
      <c r="RBR39" s="296"/>
      <c r="RBS39" s="296"/>
      <c r="RBT39" s="296"/>
      <c r="RBU39" s="296"/>
      <c r="RBV39" s="296"/>
      <c r="RBW39" s="296"/>
      <c r="RBX39" s="296"/>
      <c r="RBY39" s="296"/>
      <c r="RBZ39" s="296"/>
      <c r="RCA39" s="296"/>
      <c r="RCB39" s="296"/>
      <c r="RCC39" s="296"/>
      <c r="RCD39" s="296"/>
      <c r="RCE39" s="296"/>
      <c r="RCF39" s="296"/>
      <c r="RCG39" s="296"/>
      <c r="RCH39" s="296"/>
      <c r="RCI39" s="296"/>
      <c r="RCJ39" s="296"/>
      <c r="RCK39" s="296"/>
      <c r="RCL39" s="296"/>
      <c r="RCM39" s="296"/>
      <c r="RCN39" s="296"/>
      <c r="RCO39" s="296"/>
      <c r="RCP39" s="296"/>
      <c r="RCQ39" s="296"/>
      <c r="RCR39" s="296"/>
      <c r="RCS39" s="296"/>
      <c r="RCT39" s="296"/>
      <c r="RCU39" s="296"/>
      <c r="RCV39" s="296"/>
      <c r="RCW39" s="296"/>
      <c r="RCX39" s="296"/>
      <c r="RCY39" s="296"/>
      <c r="RCZ39" s="296"/>
      <c r="RDA39" s="296"/>
      <c r="RDB39" s="296"/>
      <c r="RDC39" s="296"/>
      <c r="RDD39" s="296"/>
      <c r="RDE39" s="296"/>
      <c r="RDF39" s="296"/>
      <c r="RDG39" s="296"/>
      <c r="RDH39" s="296"/>
      <c r="RDI39" s="296"/>
      <c r="RDJ39" s="296"/>
      <c r="RDK39" s="296"/>
      <c r="RDL39" s="296"/>
      <c r="RDM39" s="296"/>
      <c r="RDN39" s="296"/>
      <c r="RDO39" s="296"/>
      <c r="RDP39" s="296"/>
      <c r="RDQ39" s="296"/>
      <c r="RDR39" s="296"/>
      <c r="RDS39" s="296"/>
      <c r="RDT39" s="296"/>
      <c r="RDU39" s="296"/>
      <c r="RDV39" s="296"/>
      <c r="RDW39" s="296"/>
      <c r="RDX39" s="296"/>
      <c r="RDY39" s="296"/>
      <c r="RDZ39" s="296"/>
      <c r="REA39" s="296"/>
      <c r="REB39" s="296"/>
      <c r="REC39" s="296"/>
      <c r="RED39" s="296"/>
      <c r="REE39" s="296"/>
      <c r="REF39" s="296"/>
      <c r="REG39" s="296"/>
      <c r="REH39" s="296"/>
      <c r="REI39" s="296"/>
      <c r="REJ39" s="296"/>
      <c r="REK39" s="296"/>
      <c r="REL39" s="296"/>
      <c r="REM39" s="296"/>
      <c r="REN39" s="296"/>
      <c r="REO39" s="296"/>
      <c r="REP39" s="296"/>
      <c r="REQ39" s="296"/>
      <c r="RER39" s="296"/>
      <c r="RES39" s="296"/>
      <c r="RET39" s="296"/>
      <c r="REU39" s="296"/>
      <c r="REV39" s="296"/>
      <c r="REW39" s="296"/>
      <c r="REX39" s="296"/>
      <c r="REY39" s="296"/>
      <c r="REZ39" s="296"/>
      <c r="RFA39" s="296"/>
      <c r="RFB39" s="296"/>
      <c r="RFC39" s="296"/>
      <c r="RFD39" s="296"/>
      <c r="RFE39" s="296"/>
      <c r="RFF39" s="296"/>
      <c r="RFG39" s="296"/>
      <c r="RFH39" s="296"/>
      <c r="RFI39" s="296"/>
      <c r="RFJ39" s="296"/>
      <c r="RFK39" s="296"/>
      <c r="RFL39" s="296"/>
      <c r="RFM39" s="296"/>
      <c r="RFN39" s="296"/>
      <c r="RFO39" s="296"/>
      <c r="RFP39" s="296"/>
      <c r="RFQ39" s="296"/>
      <c r="RFR39" s="296"/>
      <c r="RFS39" s="296"/>
      <c r="RFT39" s="296"/>
      <c r="RFU39" s="296"/>
      <c r="RFV39" s="296"/>
      <c r="RFW39" s="296"/>
      <c r="RFX39" s="296"/>
      <c r="RFY39" s="296"/>
      <c r="RFZ39" s="296"/>
      <c r="RGA39" s="296"/>
      <c r="RGB39" s="296"/>
      <c r="RGC39" s="296"/>
      <c r="RGD39" s="296"/>
      <c r="RGE39" s="296"/>
      <c r="RGF39" s="296"/>
      <c r="RGG39" s="296"/>
      <c r="RGH39" s="296"/>
      <c r="RGI39" s="296"/>
      <c r="RGJ39" s="296"/>
      <c r="RGK39" s="296"/>
      <c r="RGL39" s="296"/>
      <c r="RGM39" s="296"/>
      <c r="RGN39" s="296"/>
      <c r="RGO39" s="296"/>
      <c r="RGP39" s="296"/>
      <c r="RGQ39" s="296"/>
      <c r="RGR39" s="296"/>
      <c r="RGS39" s="296"/>
      <c r="RGT39" s="296"/>
      <c r="RGU39" s="296"/>
      <c r="RGV39" s="296"/>
      <c r="RGW39" s="296"/>
      <c r="RGX39" s="296"/>
      <c r="RGY39" s="296"/>
      <c r="RGZ39" s="296"/>
      <c r="RHA39" s="296"/>
      <c r="RHB39" s="296"/>
      <c r="RHC39" s="296"/>
      <c r="RHD39" s="296"/>
      <c r="RHE39" s="296"/>
      <c r="RHF39" s="296"/>
      <c r="RHG39" s="296"/>
      <c r="RHH39" s="296"/>
      <c r="RHI39" s="296"/>
      <c r="RHJ39" s="296"/>
      <c r="RHK39" s="296"/>
      <c r="RHL39" s="296"/>
      <c r="RHM39" s="296"/>
      <c r="RHN39" s="296"/>
      <c r="RHO39" s="296"/>
      <c r="RHP39" s="296"/>
      <c r="RHQ39" s="296"/>
      <c r="RHR39" s="296"/>
      <c r="RHS39" s="296"/>
      <c r="RHT39" s="296"/>
      <c r="RHU39" s="296"/>
      <c r="RHV39" s="296"/>
      <c r="RHW39" s="296"/>
      <c r="RHX39" s="296"/>
      <c r="RHY39" s="296"/>
      <c r="RHZ39" s="296"/>
      <c r="RIA39" s="296"/>
      <c r="RIB39" s="296"/>
      <c r="RIC39" s="296"/>
      <c r="RID39" s="296"/>
      <c r="RIE39" s="296"/>
      <c r="RIF39" s="296"/>
      <c r="RIG39" s="296"/>
      <c r="RIH39" s="296"/>
      <c r="RII39" s="296"/>
      <c r="RIJ39" s="296"/>
      <c r="RIK39" s="296"/>
      <c r="RIL39" s="296"/>
      <c r="RIM39" s="296"/>
      <c r="RIN39" s="296"/>
      <c r="RIO39" s="296"/>
      <c r="RIP39" s="296"/>
      <c r="RIQ39" s="296"/>
      <c r="RIR39" s="296"/>
      <c r="RIS39" s="296"/>
      <c r="RIT39" s="296"/>
      <c r="RIU39" s="296"/>
      <c r="RIV39" s="296"/>
      <c r="RIW39" s="296"/>
      <c r="RIX39" s="296"/>
      <c r="RIY39" s="296"/>
      <c r="RIZ39" s="296"/>
      <c r="RJA39" s="296"/>
      <c r="RJB39" s="296"/>
      <c r="RJC39" s="296"/>
      <c r="RJD39" s="296"/>
      <c r="RJE39" s="296"/>
      <c r="RJF39" s="296"/>
      <c r="RJG39" s="296"/>
      <c r="RJH39" s="296"/>
      <c r="RJI39" s="296"/>
      <c r="RJJ39" s="296"/>
      <c r="RJK39" s="296"/>
      <c r="RJL39" s="296"/>
      <c r="RJM39" s="296"/>
      <c r="RJN39" s="296"/>
      <c r="RJO39" s="296"/>
      <c r="RJP39" s="296"/>
      <c r="RJQ39" s="296"/>
      <c r="RJR39" s="296"/>
      <c r="RJS39" s="296"/>
      <c r="RJT39" s="296"/>
      <c r="RJU39" s="296"/>
      <c r="RJV39" s="296"/>
      <c r="RJW39" s="296"/>
      <c r="RJX39" s="296"/>
      <c r="RJY39" s="296"/>
      <c r="RJZ39" s="296"/>
      <c r="RKA39" s="296"/>
      <c r="RKB39" s="296"/>
      <c r="RKC39" s="296"/>
      <c r="RKD39" s="296"/>
      <c r="RKE39" s="296"/>
      <c r="RKF39" s="296"/>
      <c r="RKG39" s="296"/>
      <c r="RKH39" s="296"/>
      <c r="RKI39" s="296"/>
      <c r="RKJ39" s="296"/>
      <c r="RKK39" s="296"/>
      <c r="RKL39" s="296"/>
      <c r="RKM39" s="296"/>
      <c r="RKN39" s="296"/>
      <c r="RKO39" s="296"/>
      <c r="RKP39" s="296"/>
      <c r="RKQ39" s="296"/>
      <c r="RKR39" s="296"/>
      <c r="RKS39" s="296"/>
      <c r="RKT39" s="296"/>
      <c r="RKU39" s="296"/>
      <c r="RKV39" s="296"/>
      <c r="RKW39" s="296"/>
      <c r="RKX39" s="296"/>
      <c r="RKY39" s="296"/>
      <c r="RKZ39" s="296"/>
      <c r="RLA39" s="296"/>
      <c r="RLB39" s="296"/>
      <c r="RLC39" s="296"/>
      <c r="RLD39" s="296"/>
      <c r="RLE39" s="296"/>
      <c r="RLF39" s="296"/>
      <c r="RLG39" s="296"/>
      <c r="RLH39" s="296"/>
      <c r="RLI39" s="296"/>
      <c r="RLJ39" s="296"/>
      <c r="RLK39" s="296"/>
      <c r="RLL39" s="296"/>
      <c r="RLM39" s="296"/>
      <c r="RLN39" s="296"/>
      <c r="RLO39" s="296"/>
      <c r="RLP39" s="296"/>
      <c r="RLQ39" s="296"/>
      <c r="RLR39" s="296"/>
      <c r="RLS39" s="296"/>
      <c r="RLT39" s="296"/>
      <c r="RLU39" s="296"/>
      <c r="RLV39" s="296"/>
      <c r="RLW39" s="296"/>
      <c r="RLX39" s="296"/>
      <c r="RLY39" s="296"/>
      <c r="RLZ39" s="296"/>
      <c r="RMA39" s="296"/>
      <c r="RMB39" s="296"/>
      <c r="RMC39" s="296"/>
      <c r="RMD39" s="296"/>
      <c r="RME39" s="296"/>
      <c r="RMF39" s="296"/>
      <c r="RMG39" s="296"/>
      <c r="RMH39" s="296"/>
      <c r="RMI39" s="296"/>
      <c r="RMJ39" s="296"/>
      <c r="RMK39" s="296"/>
      <c r="RML39" s="296"/>
      <c r="RMM39" s="296"/>
      <c r="RMN39" s="296"/>
      <c r="RMO39" s="296"/>
      <c r="RMP39" s="296"/>
      <c r="RMQ39" s="296"/>
      <c r="RMR39" s="296"/>
      <c r="RMS39" s="296"/>
      <c r="RMT39" s="296"/>
      <c r="RMU39" s="296"/>
      <c r="RMV39" s="296"/>
      <c r="RMW39" s="296"/>
      <c r="RMX39" s="296"/>
      <c r="RMY39" s="296"/>
      <c r="RMZ39" s="296"/>
      <c r="RNA39" s="296"/>
      <c r="RNB39" s="296"/>
      <c r="RNC39" s="296"/>
      <c r="RND39" s="296"/>
      <c r="RNE39" s="296"/>
      <c r="RNF39" s="296"/>
      <c r="RNG39" s="296"/>
      <c r="RNH39" s="296"/>
      <c r="RNI39" s="296"/>
      <c r="RNJ39" s="296"/>
      <c r="RNK39" s="296"/>
      <c r="RNL39" s="296"/>
      <c r="RNM39" s="296"/>
      <c r="RNN39" s="296"/>
      <c r="RNO39" s="296"/>
      <c r="RNP39" s="296"/>
      <c r="RNQ39" s="296"/>
      <c r="RNR39" s="296"/>
      <c r="RNS39" s="296"/>
      <c r="RNT39" s="296"/>
      <c r="RNU39" s="296"/>
      <c r="RNV39" s="296"/>
      <c r="RNW39" s="296"/>
      <c r="RNX39" s="296"/>
      <c r="RNY39" s="296"/>
      <c r="RNZ39" s="296"/>
      <c r="ROA39" s="296"/>
      <c r="ROB39" s="296"/>
      <c r="ROC39" s="296"/>
      <c r="ROD39" s="296"/>
      <c r="ROE39" s="296"/>
      <c r="ROF39" s="296"/>
      <c r="ROG39" s="296"/>
      <c r="ROH39" s="296"/>
      <c r="ROI39" s="296"/>
      <c r="ROJ39" s="296"/>
      <c r="ROK39" s="296"/>
      <c r="ROL39" s="296"/>
      <c r="ROM39" s="296"/>
      <c r="RON39" s="296"/>
      <c r="ROO39" s="296"/>
      <c r="ROP39" s="296"/>
      <c r="ROQ39" s="296"/>
      <c r="ROR39" s="296"/>
      <c r="ROS39" s="296"/>
      <c r="ROT39" s="296"/>
      <c r="ROU39" s="296"/>
      <c r="ROV39" s="296"/>
      <c r="ROW39" s="296"/>
      <c r="ROX39" s="296"/>
      <c r="ROY39" s="296"/>
      <c r="ROZ39" s="296"/>
      <c r="RPA39" s="296"/>
      <c r="RPB39" s="296"/>
      <c r="RPC39" s="296"/>
      <c r="RPD39" s="296"/>
      <c r="RPE39" s="296"/>
      <c r="RPF39" s="296"/>
      <c r="RPG39" s="296"/>
      <c r="RPH39" s="296"/>
      <c r="RPI39" s="296"/>
      <c r="RPJ39" s="296"/>
      <c r="RPK39" s="296"/>
      <c r="RPL39" s="296"/>
      <c r="RPM39" s="296"/>
      <c r="RPN39" s="296"/>
      <c r="RPO39" s="296"/>
      <c r="RPP39" s="296"/>
      <c r="RPQ39" s="296"/>
      <c r="RPR39" s="296"/>
      <c r="RPS39" s="296"/>
      <c r="RPT39" s="296"/>
      <c r="RPU39" s="296"/>
      <c r="RPV39" s="296"/>
      <c r="RPW39" s="296"/>
      <c r="RPX39" s="296"/>
      <c r="RPY39" s="296"/>
      <c r="RPZ39" s="296"/>
      <c r="RQA39" s="296"/>
      <c r="RQB39" s="296"/>
      <c r="RQC39" s="296"/>
      <c r="RQD39" s="296"/>
      <c r="RQE39" s="296"/>
      <c r="RQF39" s="296"/>
      <c r="RQG39" s="296"/>
      <c r="RQH39" s="296"/>
      <c r="RQI39" s="296"/>
      <c r="RQJ39" s="296"/>
      <c r="RQK39" s="296"/>
      <c r="RQL39" s="296"/>
      <c r="RQM39" s="296"/>
      <c r="RQN39" s="296"/>
      <c r="RQO39" s="296"/>
      <c r="RQP39" s="296"/>
      <c r="RQQ39" s="296"/>
      <c r="RQR39" s="296"/>
      <c r="RQS39" s="296"/>
      <c r="RQT39" s="296"/>
      <c r="RQU39" s="296"/>
      <c r="RQV39" s="296"/>
      <c r="RQW39" s="296"/>
      <c r="RQX39" s="296"/>
      <c r="RQY39" s="296"/>
      <c r="RQZ39" s="296"/>
      <c r="RRA39" s="296"/>
      <c r="RRB39" s="296"/>
      <c r="RRC39" s="296"/>
      <c r="RRD39" s="296"/>
      <c r="RRE39" s="296"/>
      <c r="RRF39" s="296"/>
      <c r="RRG39" s="296"/>
      <c r="RRH39" s="296"/>
      <c r="RRI39" s="296"/>
      <c r="RRJ39" s="296"/>
      <c r="RRK39" s="296"/>
      <c r="RRL39" s="296"/>
      <c r="RRM39" s="296"/>
      <c r="RRN39" s="296"/>
      <c r="RRO39" s="296"/>
      <c r="RRP39" s="296"/>
      <c r="RRQ39" s="296"/>
      <c r="RRR39" s="296"/>
      <c r="RRS39" s="296"/>
      <c r="RRT39" s="296"/>
      <c r="RRU39" s="296"/>
      <c r="RRV39" s="296"/>
      <c r="RRW39" s="296"/>
      <c r="RRX39" s="296"/>
      <c r="RRY39" s="296"/>
      <c r="RRZ39" s="296"/>
      <c r="RSA39" s="296"/>
      <c r="RSB39" s="296"/>
      <c r="RSC39" s="296"/>
      <c r="RSD39" s="296"/>
      <c r="RSE39" s="296"/>
      <c r="RSF39" s="296"/>
      <c r="RSG39" s="296"/>
      <c r="RSH39" s="296"/>
      <c r="RSI39" s="296"/>
      <c r="RSJ39" s="296"/>
      <c r="RSK39" s="296"/>
      <c r="RSL39" s="296"/>
      <c r="RSM39" s="296"/>
      <c r="RSN39" s="296"/>
      <c r="RSO39" s="296"/>
      <c r="RSP39" s="296"/>
      <c r="RSQ39" s="296"/>
      <c r="RSR39" s="296"/>
      <c r="RSS39" s="296"/>
      <c r="RST39" s="296"/>
      <c r="RSU39" s="296"/>
      <c r="RSV39" s="296"/>
      <c r="RSW39" s="296"/>
      <c r="RSX39" s="296"/>
      <c r="RSY39" s="296"/>
      <c r="RSZ39" s="296"/>
      <c r="RTA39" s="296"/>
      <c r="RTB39" s="296"/>
      <c r="RTC39" s="296"/>
      <c r="RTD39" s="296"/>
      <c r="RTE39" s="296"/>
      <c r="RTF39" s="296"/>
      <c r="RTG39" s="296"/>
      <c r="RTH39" s="296"/>
      <c r="RTI39" s="296"/>
      <c r="RTJ39" s="296"/>
      <c r="RTK39" s="296"/>
      <c r="RTL39" s="296"/>
      <c r="RTM39" s="296"/>
      <c r="RTN39" s="296"/>
      <c r="RTO39" s="296"/>
      <c r="RTP39" s="296"/>
      <c r="RTQ39" s="296"/>
      <c r="RTR39" s="296"/>
      <c r="RTS39" s="296"/>
      <c r="RTT39" s="296"/>
      <c r="RTU39" s="296"/>
      <c r="RTV39" s="296"/>
      <c r="RTW39" s="296"/>
      <c r="RTX39" s="296"/>
      <c r="RTY39" s="296"/>
      <c r="RTZ39" s="296"/>
      <c r="RUA39" s="296"/>
      <c r="RUB39" s="296"/>
      <c r="RUC39" s="296"/>
      <c r="RUD39" s="296"/>
      <c r="RUE39" s="296"/>
      <c r="RUF39" s="296"/>
      <c r="RUG39" s="296"/>
      <c r="RUH39" s="296"/>
      <c r="RUI39" s="296"/>
      <c r="RUJ39" s="296"/>
      <c r="RUK39" s="296"/>
      <c r="RUL39" s="296"/>
      <c r="RUM39" s="296"/>
      <c r="RUN39" s="296"/>
      <c r="RUO39" s="296"/>
      <c r="RUP39" s="296"/>
      <c r="RUQ39" s="296"/>
      <c r="RUR39" s="296"/>
      <c r="RUS39" s="296"/>
      <c r="RUT39" s="296"/>
      <c r="RUU39" s="296"/>
      <c r="RUV39" s="296"/>
      <c r="RUW39" s="296"/>
      <c r="RUX39" s="296"/>
      <c r="RUY39" s="296"/>
      <c r="RUZ39" s="296"/>
      <c r="RVA39" s="296"/>
      <c r="RVB39" s="296"/>
      <c r="RVC39" s="296"/>
      <c r="RVD39" s="296"/>
      <c r="RVE39" s="296"/>
      <c r="RVF39" s="296"/>
      <c r="RVG39" s="296"/>
      <c r="RVH39" s="296"/>
      <c r="RVI39" s="296"/>
      <c r="RVJ39" s="296"/>
      <c r="RVK39" s="296"/>
      <c r="RVL39" s="296"/>
      <c r="RVM39" s="296"/>
      <c r="RVN39" s="296"/>
      <c r="RVO39" s="296"/>
      <c r="RVP39" s="296"/>
      <c r="RVQ39" s="296"/>
      <c r="RVR39" s="296"/>
      <c r="RVS39" s="296"/>
      <c r="RVT39" s="296"/>
      <c r="RVU39" s="296"/>
      <c r="RVV39" s="296"/>
      <c r="RVW39" s="296"/>
      <c r="RVX39" s="296"/>
      <c r="RVY39" s="296"/>
      <c r="RVZ39" s="296"/>
      <c r="RWA39" s="296"/>
      <c r="RWB39" s="296"/>
      <c r="RWC39" s="296"/>
      <c r="RWD39" s="296"/>
      <c r="RWE39" s="296"/>
      <c r="RWF39" s="296"/>
      <c r="RWG39" s="296"/>
      <c r="RWH39" s="296"/>
      <c r="RWI39" s="296"/>
      <c r="RWJ39" s="296"/>
      <c r="RWK39" s="296"/>
      <c r="RWL39" s="296"/>
      <c r="RWM39" s="296"/>
      <c r="RWN39" s="296"/>
      <c r="RWO39" s="296"/>
      <c r="RWP39" s="296"/>
      <c r="RWQ39" s="296"/>
      <c r="RWR39" s="296"/>
      <c r="RWS39" s="296"/>
      <c r="RWT39" s="296"/>
      <c r="RWU39" s="296"/>
      <c r="RWV39" s="296"/>
      <c r="RWW39" s="296"/>
      <c r="RWX39" s="296"/>
      <c r="RWY39" s="296"/>
      <c r="RWZ39" s="296"/>
      <c r="RXA39" s="296"/>
      <c r="RXB39" s="296"/>
      <c r="RXC39" s="296"/>
      <c r="RXD39" s="296"/>
      <c r="RXE39" s="296"/>
      <c r="RXF39" s="296"/>
      <c r="RXG39" s="296"/>
      <c r="RXH39" s="296"/>
      <c r="RXI39" s="296"/>
      <c r="RXJ39" s="296"/>
      <c r="RXK39" s="296"/>
      <c r="RXL39" s="296"/>
      <c r="RXM39" s="296"/>
      <c r="RXN39" s="296"/>
      <c r="RXO39" s="296"/>
      <c r="RXP39" s="296"/>
      <c r="RXQ39" s="296"/>
      <c r="RXR39" s="296"/>
      <c r="RXS39" s="296"/>
      <c r="RXT39" s="296"/>
      <c r="RXU39" s="296"/>
      <c r="RXV39" s="296"/>
      <c r="RXW39" s="296"/>
      <c r="RXX39" s="296"/>
      <c r="RXY39" s="296"/>
      <c r="RXZ39" s="296"/>
      <c r="RYA39" s="296"/>
      <c r="RYB39" s="296"/>
      <c r="RYC39" s="296"/>
      <c r="RYD39" s="296"/>
      <c r="RYE39" s="296"/>
      <c r="RYF39" s="296"/>
      <c r="RYG39" s="296"/>
      <c r="RYH39" s="296"/>
      <c r="RYI39" s="296"/>
      <c r="RYJ39" s="296"/>
      <c r="RYK39" s="296"/>
      <c r="RYL39" s="296"/>
      <c r="RYM39" s="296"/>
      <c r="RYN39" s="296"/>
      <c r="RYO39" s="296"/>
      <c r="RYP39" s="296"/>
      <c r="RYQ39" s="296"/>
      <c r="RYR39" s="296"/>
      <c r="RYS39" s="296"/>
      <c r="RYT39" s="296"/>
      <c r="RYU39" s="296"/>
      <c r="RYV39" s="296"/>
      <c r="RYW39" s="296"/>
      <c r="RYX39" s="296"/>
      <c r="RYY39" s="296"/>
      <c r="RYZ39" s="296"/>
      <c r="RZA39" s="296"/>
      <c r="RZB39" s="296"/>
      <c r="RZC39" s="296"/>
      <c r="RZD39" s="296"/>
      <c r="RZE39" s="296"/>
      <c r="RZF39" s="296"/>
      <c r="RZG39" s="296"/>
      <c r="RZH39" s="296"/>
      <c r="RZI39" s="296"/>
      <c r="RZJ39" s="296"/>
      <c r="RZK39" s="296"/>
      <c r="RZL39" s="296"/>
      <c r="RZM39" s="296"/>
      <c r="RZN39" s="296"/>
      <c r="RZO39" s="296"/>
      <c r="RZP39" s="296"/>
      <c r="RZQ39" s="296"/>
      <c r="RZR39" s="296"/>
      <c r="RZS39" s="296"/>
      <c r="RZT39" s="296"/>
      <c r="RZU39" s="296"/>
      <c r="RZV39" s="296"/>
      <c r="RZW39" s="296"/>
      <c r="RZX39" s="296"/>
      <c r="RZY39" s="296"/>
      <c r="RZZ39" s="296"/>
      <c r="SAA39" s="296"/>
      <c r="SAB39" s="296"/>
      <c r="SAC39" s="296"/>
      <c r="SAD39" s="296"/>
      <c r="SAE39" s="296"/>
      <c r="SAF39" s="296"/>
      <c r="SAG39" s="296"/>
      <c r="SAH39" s="296"/>
      <c r="SAI39" s="296"/>
      <c r="SAJ39" s="296"/>
      <c r="SAK39" s="296"/>
      <c r="SAL39" s="296"/>
      <c r="SAM39" s="296"/>
      <c r="SAN39" s="296"/>
      <c r="SAO39" s="296"/>
      <c r="SAP39" s="296"/>
      <c r="SAQ39" s="296"/>
      <c r="SAR39" s="296"/>
      <c r="SAS39" s="296"/>
      <c r="SAT39" s="296"/>
      <c r="SAU39" s="296"/>
      <c r="SAV39" s="296"/>
      <c r="SAW39" s="296"/>
      <c r="SAX39" s="296"/>
      <c r="SAY39" s="296"/>
      <c r="SAZ39" s="296"/>
      <c r="SBA39" s="296"/>
      <c r="SBB39" s="296"/>
      <c r="SBC39" s="296"/>
      <c r="SBD39" s="296"/>
      <c r="SBE39" s="296"/>
      <c r="SBF39" s="296"/>
      <c r="SBG39" s="296"/>
      <c r="SBH39" s="296"/>
      <c r="SBI39" s="296"/>
      <c r="SBJ39" s="296"/>
      <c r="SBK39" s="296"/>
      <c r="SBL39" s="296"/>
      <c r="SBM39" s="296"/>
      <c r="SBN39" s="296"/>
      <c r="SBO39" s="296"/>
      <c r="SBP39" s="296"/>
      <c r="SBQ39" s="296"/>
      <c r="SBR39" s="296"/>
      <c r="SBS39" s="296"/>
      <c r="SBT39" s="296"/>
      <c r="SBU39" s="296"/>
      <c r="SBV39" s="296"/>
      <c r="SBW39" s="296"/>
      <c r="SBX39" s="296"/>
      <c r="SBY39" s="296"/>
      <c r="SBZ39" s="296"/>
      <c r="SCA39" s="296"/>
      <c r="SCB39" s="296"/>
      <c r="SCC39" s="296"/>
      <c r="SCD39" s="296"/>
      <c r="SCE39" s="296"/>
      <c r="SCF39" s="296"/>
      <c r="SCG39" s="296"/>
      <c r="SCH39" s="296"/>
      <c r="SCI39" s="296"/>
      <c r="SCJ39" s="296"/>
      <c r="SCK39" s="296"/>
      <c r="SCL39" s="296"/>
      <c r="SCM39" s="296"/>
      <c r="SCN39" s="296"/>
      <c r="SCO39" s="296"/>
      <c r="SCP39" s="296"/>
      <c r="SCQ39" s="296"/>
      <c r="SCR39" s="296"/>
      <c r="SCS39" s="296"/>
      <c r="SCT39" s="296"/>
      <c r="SCU39" s="296"/>
      <c r="SCV39" s="296"/>
      <c r="SCW39" s="296"/>
      <c r="SCX39" s="296"/>
      <c r="SCY39" s="296"/>
      <c r="SCZ39" s="296"/>
      <c r="SDA39" s="296"/>
      <c r="SDB39" s="296"/>
      <c r="SDC39" s="296"/>
      <c r="SDD39" s="296"/>
      <c r="SDE39" s="296"/>
      <c r="SDF39" s="296"/>
      <c r="SDG39" s="296"/>
      <c r="SDH39" s="296"/>
      <c r="SDI39" s="296"/>
      <c r="SDJ39" s="296"/>
      <c r="SDK39" s="296"/>
      <c r="SDL39" s="296"/>
      <c r="SDM39" s="296"/>
      <c r="SDN39" s="296"/>
      <c r="SDO39" s="296"/>
      <c r="SDP39" s="296"/>
      <c r="SDQ39" s="296"/>
      <c r="SDR39" s="296"/>
      <c r="SDS39" s="296"/>
      <c r="SDT39" s="296"/>
      <c r="SDU39" s="296"/>
      <c r="SDV39" s="296"/>
      <c r="SDW39" s="296"/>
      <c r="SDX39" s="296"/>
      <c r="SDY39" s="296"/>
      <c r="SDZ39" s="296"/>
      <c r="SEA39" s="296"/>
      <c r="SEB39" s="296"/>
      <c r="SEC39" s="296"/>
      <c r="SED39" s="296"/>
      <c r="SEE39" s="296"/>
      <c r="SEF39" s="296"/>
      <c r="SEG39" s="296"/>
      <c r="SEH39" s="296"/>
      <c r="SEI39" s="296"/>
      <c r="SEJ39" s="296"/>
      <c r="SEK39" s="296"/>
      <c r="SEL39" s="296"/>
      <c r="SEM39" s="296"/>
      <c r="SEN39" s="296"/>
      <c r="SEO39" s="296"/>
      <c r="SEP39" s="296"/>
      <c r="SEQ39" s="296"/>
      <c r="SER39" s="296"/>
      <c r="SES39" s="296"/>
      <c r="SET39" s="296"/>
      <c r="SEU39" s="296"/>
      <c r="SEV39" s="296"/>
      <c r="SEW39" s="296"/>
      <c r="SEX39" s="296"/>
      <c r="SEY39" s="296"/>
      <c r="SEZ39" s="296"/>
      <c r="SFA39" s="296"/>
      <c r="SFB39" s="296"/>
      <c r="SFC39" s="296"/>
      <c r="SFD39" s="296"/>
      <c r="SFE39" s="296"/>
      <c r="SFF39" s="296"/>
      <c r="SFG39" s="296"/>
      <c r="SFH39" s="296"/>
      <c r="SFI39" s="296"/>
      <c r="SFJ39" s="296"/>
      <c r="SFK39" s="296"/>
      <c r="SFL39" s="296"/>
      <c r="SFM39" s="296"/>
      <c r="SFN39" s="296"/>
      <c r="SFO39" s="296"/>
      <c r="SFP39" s="296"/>
      <c r="SFQ39" s="296"/>
      <c r="SFR39" s="296"/>
      <c r="SFS39" s="296"/>
      <c r="SFT39" s="296"/>
      <c r="SFU39" s="296"/>
      <c r="SFV39" s="296"/>
      <c r="SFW39" s="296"/>
      <c r="SFX39" s="296"/>
      <c r="SFY39" s="296"/>
      <c r="SFZ39" s="296"/>
      <c r="SGA39" s="296"/>
      <c r="SGB39" s="296"/>
      <c r="SGC39" s="296"/>
      <c r="SGD39" s="296"/>
      <c r="SGE39" s="296"/>
      <c r="SGF39" s="296"/>
      <c r="SGG39" s="296"/>
      <c r="SGH39" s="296"/>
      <c r="SGI39" s="296"/>
      <c r="SGJ39" s="296"/>
      <c r="SGK39" s="296"/>
      <c r="SGL39" s="296"/>
      <c r="SGM39" s="296"/>
      <c r="SGN39" s="296"/>
      <c r="SGO39" s="296"/>
      <c r="SGP39" s="296"/>
      <c r="SGQ39" s="296"/>
      <c r="SGR39" s="296"/>
      <c r="SGS39" s="296"/>
      <c r="SGT39" s="296"/>
      <c r="SGU39" s="296"/>
      <c r="SGV39" s="296"/>
      <c r="SGW39" s="296"/>
      <c r="SGX39" s="296"/>
      <c r="SGY39" s="296"/>
      <c r="SGZ39" s="296"/>
      <c r="SHA39" s="296"/>
      <c r="SHB39" s="296"/>
      <c r="SHC39" s="296"/>
      <c r="SHD39" s="296"/>
      <c r="SHE39" s="296"/>
      <c r="SHF39" s="296"/>
      <c r="SHG39" s="296"/>
      <c r="SHH39" s="296"/>
      <c r="SHI39" s="296"/>
      <c r="SHJ39" s="296"/>
      <c r="SHK39" s="296"/>
      <c r="SHL39" s="296"/>
      <c r="SHM39" s="296"/>
      <c r="SHN39" s="296"/>
      <c r="SHO39" s="296"/>
      <c r="SHP39" s="296"/>
      <c r="SHQ39" s="296"/>
      <c r="SHR39" s="296"/>
      <c r="SHS39" s="296"/>
      <c r="SHT39" s="296"/>
      <c r="SHU39" s="296"/>
      <c r="SHV39" s="296"/>
      <c r="SHW39" s="296"/>
      <c r="SHX39" s="296"/>
      <c r="SHY39" s="296"/>
      <c r="SHZ39" s="296"/>
      <c r="SIA39" s="296"/>
      <c r="SIB39" s="296"/>
      <c r="SIC39" s="296"/>
      <c r="SID39" s="296"/>
      <c r="SIE39" s="296"/>
      <c r="SIF39" s="296"/>
      <c r="SIG39" s="296"/>
      <c r="SIH39" s="296"/>
      <c r="SII39" s="296"/>
      <c r="SIJ39" s="296"/>
      <c r="SIK39" s="296"/>
      <c r="SIL39" s="296"/>
      <c r="SIM39" s="296"/>
      <c r="SIN39" s="296"/>
      <c r="SIO39" s="296"/>
      <c r="SIP39" s="296"/>
      <c r="SIQ39" s="296"/>
      <c r="SIR39" s="296"/>
      <c r="SIS39" s="296"/>
      <c r="SIT39" s="296"/>
      <c r="SIU39" s="296"/>
      <c r="SIV39" s="296"/>
      <c r="SIW39" s="296"/>
      <c r="SIX39" s="296"/>
      <c r="SIY39" s="296"/>
      <c r="SIZ39" s="296"/>
      <c r="SJA39" s="296"/>
      <c r="SJB39" s="296"/>
      <c r="SJC39" s="296"/>
      <c r="SJD39" s="296"/>
      <c r="SJE39" s="296"/>
      <c r="SJF39" s="296"/>
      <c r="SJG39" s="296"/>
      <c r="SJH39" s="296"/>
      <c r="SJI39" s="296"/>
      <c r="SJJ39" s="296"/>
      <c r="SJK39" s="296"/>
      <c r="SJL39" s="296"/>
      <c r="SJM39" s="296"/>
      <c r="SJN39" s="296"/>
      <c r="SJO39" s="296"/>
      <c r="SJP39" s="296"/>
      <c r="SJQ39" s="296"/>
      <c r="SJR39" s="296"/>
      <c r="SJS39" s="296"/>
      <c r="SJT39" s="296"/>
      <c r="SJU39" s="296"/>
      <c r="SJV39" s="296"/>
      <c r="SJW39" s="296"/>
      <c r="SJX39" s="296"/>
      <c r="SJY39" s="296"/>
      <c r="SJZ39" s="296"/>
      <c r="SKA39" s="296"/>
      <c r="SKB39" s="296"/>
      <c r="SKC39" s="296"/>
      <c r="SKD39" s="296"/>
      <c r="SKE39" s="296"/>
      <c r="SKF39" s="296"/>
      <c r="SKG39" s="296"/>
      <c r="SKH39" s="296"/>
      <c r="SKI39" s="296"/>
      <c r="SKJ39" s="296"/>
      <c r="SKK39" s="296"/>
      <c r="SKL39" s="296"/>
      <c r="SKM39" s="296"/>
      <c r="SKN39" s="296"/>
      <c r="SKO39" s="296"/>
      <c r="SKP39" s="296"/>
      <c r="SKQ39" s="296"/>
      <c r="SKR39" s="296"/>
      <c r="SKS39" s="296"/>
      <c r="SKT39" s="296"/>
      <c r="SKU39" s="296"/>
      <c r="SKV39" s="296"/>
      <c r="SKW39" s="296"/>
      <c r="SKX39" s="296"/>
      <c r="SKY39" s="296"/>
      <c r="SKZ39" s="296"/>
      <c r="SLA39" s="296"/>
      <c r="SLB39" s="296"/>
      <c r="SLC39" s="296"/>
      <c r="SLD39" s="296"/>
      <c r="SLE39" s="296"/>
      <c r="SLF39" s="296"/>
      <c r="SLG39" s="296"/>
      <c r="SLH39" s="296"/>
      <c r="SLI39" s="296"/>
      <c r="SLJ39" s="296"/>
      <c r="SLK39" s="296"/>
      <c r="SLL39" s="296"/>
      <c r="SLM39" s="296"/>
      <c r="SLN39" s="296"/>
      <c r="SLO39" s="296"/>
      <c r="SLP39" s="296"/>
      <c r="SLQ39" s="296"/>
      <c r="SLR39" s="296"/>
      <c r="SLS39" s="296"/>
      <c r="SLT39" s="296"/>
      <c r="SLU39" s="296"/>
      <c r="SLV39" s="296"/>
      <c r="SLW39" s="296"/>
      <c r="SLX39" s="296"/>
      <c r="SLY39" s="296"/>
      <c r="SLZ39" s="296"/>
      <c r="SMA39" s="296"/>
      <c r="SMB39" s="296"/>
      <c r="SMC39" s="296"/>
      <c r="SMD39" s="296"/>
      <c r="SME39" s="296"/>
      <c r="SMF39" s="296"/>
      <c r="SMG39" s="296"/>
      <c r="SMH39" s="296"/>
      <c r="SMI39" s="296"/>
      <c r="SMJ39" s="296"/>
      <c r="SMK39" s="296"/>
      <c r="SML39" s="296"/>
      <c r="SMM39" s="296"/>
      <c r="SMN39" s="296"/>
      <c r="SMO39" s="296"/>
      <c r="SMP39" s="296"/>
      <c r="SMQ39" s="296"/>
      <c r="SMR39" s="296"/>
      <c r="SMS39" s="296"/>
      <c r="SMT39" s="296"/>
      <c r="SMU39" s="296"/>
      <c r="SMV39" s="296"/>
      <c r="SMW39" s="296"/>
      <c r="SMX39" s="296"/>
      <c r="SMY39" s="296"/>
      <c r="SMZ39" s="296"/>
      <c r="SNA39" s="296"/>
      <c r="SNB39" s="296"/>
      <c r="SNC39" s="296"/>
      <c r="SND39" s="296"/>
      <c r="SNE39" s="296"/>
      <c r="SNF39" s="296"/>
      <c r="SNG39" s="296"/>
      <c r="SNH39" s="296"/>
      <c r="SNI39" s="296"/>
      <c r="SNJ39" s="296"/>
      <c r="SNK39" s="296"/>
      <c r="SNL39" s="296"/>
      <c r="SNM39" s="296"/>
      <c r="SNN39" s="296"/>
      <c r="SNO39" s="296"/>
      <c r="SNP39" s="296"/>
      <c r="SNQ39" s="296"/>
      <c r="SNR39" s="296"/>
      <c r="SNS39" s="296"/>
      <c r="SNT39" s="296"/>
      <c r="SNU39" s="296"/>
      <c r="SNV39" s="296"/>
      <c r="SNW39" s="296"/>
      <c r="SNX39" s="296"/>
      <c r="SNY39" s="296"/>
      <c r="SNZ39" s="296"/>
      <c r="SOA39" s="296"/>
      <c r="SOB39" s="296"/>
      <c r="SOC39" s="296"/>
      <c r="SOD39" s="296"/>
      <c r="SOE39" s="296"/>
      <c r="SOF39" s="296"/>
      <c r="SOG39" s="296"/>
      <c r="SOH39" s="296"/>
      <c r="SOI39" s="296"/>
      <c r="SOJ39" s="296"/>
      <c r="SOK39" s="296"/>
      <c r="SOL39" s="296"/>
      <c r="SOM39" s="296"/>
      <c r="SON39" s="296"/>
      <c r="SOO39" s="296"/>
      <c r="SOP39" s="296"/>
      <c r="SOQ39" s="296"/>
      <c r="SOR39" s="296"/>
      <c r="SOS39" s="296"/>
      <c r="SOT39" s="296"/>
      <c r="SOU39" s="296"/>
      <c r="SOV39" s="296"/>
      <c r="SOW39" s="296"/>
      <c r="SOX39" s="296"/>
      <c r="SOY39" s="296"/>
      <c r="SOZ39" s="296"/>
      <c r="SPA39" s="296"/>
      <c r="SPB39" s="296"/>
      <c r="SPC39" s="296"/>
      <c r="SPD39" s="296"/>
      <c r="SPE39" s="296"/>
      <c r="SPF39" s="296"/>
      <c r="SPG39" s="296"/>
      <c r="SPH39" s="296"/>
      <c r="SPI39" s="296"/>
      <c r="SPJ39" s="296"/>
      <c r="SPK39" s="296"/>
      <c r="SPL39" s="296"/>
      <c r="SPM39" s="296"/>
      <c r="SPN39" s="296"/>
      <c r="SPO39" s="296"/>
      <c r="SPP39" s="296"/>
      <c r="SPQ39" s="296"/>
      <c r="SPR39" s="296"/>
      <c r="SPS39" s="296"/>
      <c r="SPT39" s="296"/>
      <c r="SPU39" s="296"/>
      <c r="SPV39" s="296"/>
      <c r="SPW39" s="296"/>
      <c r="SPX39" s="296"/>
      <c r="SPY39" s="296"/>
      <c r="SPZ39" s="296"/>
      <c r="SQA39" s="296"/>
      <c r="SQB39" s="296"/>
      <c r="SQC39" s="296"/>
      <c r="SQD39" s="296"/>
      <c r="SQE39" s="296"/>
      <c r="SQF39" s="296"/>
      <c r="SQG39" s="296"/>
      <c r="SQH39" s="296"/>
      <c r="SQI39" s="296"/>
      <c r="SQJ39" s="296"/>
      <c r="SQK39" s="296"/>
      <c r="SQL39" s="296"/>
      <c r="SQM39" s="296"/>
      <c r="SQN39" s="296"/>
      <c r="SQO39" s="296"/>
      <c r="SQP39" s="296"/>
      <c r="SQQ39" s="296"/>
      <c r="SQR39" s="296"/>
      <c r="SQS39" s="296"/>
      <c r="SQT39" s="296"/>
      <c r="SQU39" s="296"/>
      <c r="SQV39" s="296"/>
      <c r="SQW39" s="296"/>
      <c r="SQX39" s="296"/>
      <c r="SQY39" s="296"/>
      <c r="SQZ39" s="296"/>
      <c r="SRA39" s="296"/>
      <c r="SRB39" s="296"/>
      <c r="SRC39" s="296"/>
      <c r="SRD39" s="296"/>
      <c r="SRE39" s="296"/>
      <c r="SRF39" s="296"/>
      <c r="SRG39" s="296"/>
      <c r="SRH39" s="296"/>
      <c r="SRI39" s="296"/>
      <c r="SRJ39" s="296"/>
      <c r="SRK39" s="296"/>
      <c r="SRL39" s="296"/>
      <c r="SRM39" s="296"/>
      <c r="SRN39" s="296"/>
      <c r="SRO39" s="296"/>
      <c r="SRP39" s="296"/>
      <c r="SRQ39" s="296"/>
      <c r="SRR39" s="296"/>
      <c r="SRS39" s="296"/>
      <c r="SRT39" s="296"/>
      <c r="SRU39" s="296"/>
      <c r="SRV39" s="296"/>
      <c r="SRW39" s="296"/>
      <c r="SRX39" s="296"/>
      <c r="SRY39" s="296"/>
      <c r="SRZ39" s="296"/>
      <c r="SSA39" s="296"/>
      <c r="SSB39" s="296"/>
      <c r="SSC39" s="296"/>
      <c r="SSD39" s="296"/>
      <c r="SSE39" s="296"/>
      <c r="SSF39" s="296"/>
      <c r="SSG39" s="296"/>
      <c r="SSH39" s="296"/>
      <c r="SSI39" s="296"/>
      <c r="SSJ39" s="296"/>
      <c r="SSK39" s="296"/>
      <c r="SSL39" s="296"/>
      <c r="SSM39" s="296"/>
      <c r="SSN39" s="296"/>
      <c r="SSO39" s="296"/>
      <c r="SSP39" s="296"/>
      <c r="SSQ39" s="296"/>
      <c r="SSR39" s="296"/>
      <c r="SSS39" s="296"/>
      <c r="SST39" s="296"/>
      <c r="SSU39" s="296"/>
      <c r="SSV39" s="296"/>
      <c r="SSW39" s="296"/>
      <c r="SSX39" s="296"/>
      <c r="SSY39" s="296"/>
      <c r="SSZ39" s="296"/>
      <c r="STA39" s="296"/>
      <c r="STB39" s="296"/>
      <c r="STC39" s="296"/>
      <c r="STD39" s="296"/>
      <c r="STE39" s="296"/>
      <c r="STF39" s="296"/>
      <c r="STG39" s="296"/>
      <c r="STH39" s="296"/>
      <c r="STI39" s="296"/>
      <c r="STJ39" s="296"/>
      <c r="STK39" s="296"/>
      <c r="STL39" s="296"/>
      <c r="STM39" s="296"/>
      <c r="STN39" s="296"/>
      <c r="STO39" s="296"/>
      <c r="STP39" s="296"/>
      <c r="STQ39" s="296"/>
      <c r="STR39" s="296"/>
      <c r="STS39" s="296"/>
      <c r="STT39" s="296"/>
      <c r="STU39" s="296"/>
      <c r="STV39" s="296"/>
      <c r="STW39" s="296"/>
      <c r="STX39" s="296"/>
      <c r="STY39" s="296"/>
      <c r="STZ39" s="296"/>
      <c r="SUA39" s="296"/>
      <c r="SUB39" s="296"/>
      <c r="SUC39" s="296"/>
      <c r="SUD39" s="296"/>
      <c r="SUE39" s="296"/>
      <c r="SUF39" s="296"/>
      <c r="SUG39" s="296"/>
      <c r="SUH39" s="296"/>
      <c r="SUI39" s="296"/>
      <c r="SUJ39" s="296"/>
      <c r="SUK39" s="296"/>
      <c r="SUL39" s="296"/>
      <c r="SUM39" s="296"/>
      <c r="SUN39" s="296"/>
      <c r="SUO39" s="296"/>
      <c r="SUP39" s="296"/>
      <c r="SUQ39" s="296"/>
      <c r="SUR39" s="296"/>
      <c r="SUS39" s="296"/>
      <c r="SUT39" s="296"/>
      <c r="SUU39" s="296"/>
      <c r="SUV39" s="296"/>
      <c r="SUW39" s="296"/>
      <c r="SUX39" s="296"/>
      <c r="SUY39" s="296"/>
      <c r="SUZ39" s="296"/>
      <c r="SVA39" s="296"/>
      <c r="SVB39" s="296"/>
      <c r="SVC39" s="296"/>
      <c r="SVD39" s="296"/>
      <c r="SVE39" s="296"/>
      <c r="SVF39" s="296"/>
      <c r="SVG39" s="296"/>
      <c r="SVH39" s="296"/>
      <c r="SVI39" s="296"/>
      <c r="SVJ39" s="296"/>
      <c r="SVK39" s="296"/>
      <c r="SVL39" s="296"/>
      <c r="SVM39" s="296"/>
      <c r="SVN39" s="296"/>
      <c r="SVO39" s="296"/>
      <c r="SVP39" s="296"/>
      <c r="SVQ39" s="296"/>
      <c r="SVR39" s="296"/>
      <c r="SVS39" s="296"/>
      <c r="SVT39" s="296"/>
      <c r="SVU39" s="296"/>
      <c r="SVV39" s="296"/>
      <c r="SVW39" s="296"/>
      <c r="SVX39" s="296"/>
      <c r="SVY39" s="296"/>
      <c r="SVZ39" s="296"/>
      <c r="SWA39" s="296"/>
      <c r="SWB39" s="296"/>
      <c r="SWC39" s="296"/>
      <c r="SWD39" s="296"/>
      <c r="SWE39" s="296"/>
      <c r="SWF39" s="296"/>
      <c r="SWG39" s="296"/>
      <c r="SWH39" s="296"/>
      <c r="SWI39" s="296"/>
      <c r="SWJ39" s="296"/>
      <c r="SWK39" s="296"/>
      <c r="SWL39" s="296"/>
      <c r="SWM39" s="296"/>
      <c r="SWN39" s="296"/>
      <c r="SWO39" s="296"/>
      <c r="SWP39" s="296"/>
      <c r="SWQ39" s="296"/>
      <c r="SWR39" s="296"/>
      <c r="SWS39" s="296"/>
      <c r="SWT39" s="296"/>
      <c r="SWU39" s="296"/>
      <c r="SWV39" s="296"/>
      <c r="SWW39" s="296"/>
      <c r="SWX39" s="296"/>
      <c r="SWY39" s="296"/>
      <c r="SWZ39" s="296"/>
      <c r="SXA39" s="296"/>
      <c r="SXB39" s="296"/>
      <c r="SXC39" s="296"/>
      <c r="SXD39" s="296"/>
      <c r="SXE39" s="296"/>
      <c r="SXF39" s="296"/>
      <c r="SXG39" s="296"/>
      <c r="SXH39" s="296"/>
      <c r="SXI39" s="296"/>
      <c r="SXJ39" s="296"/>
      <c r="SXK39" s="296"/>
      <c r="SXL39" s="296"/>
      <c r="SXM39" s="296"/>
      <c r="SXN39" s="296"/>
      <c r="SXO39" s="296"/>
      <c r="SXP39" s="296"/>
      <c r="SXQ39" s="296"/>
      <c r="SXR39" s="296"/>
      <c r="SXS39" s="296"/>
      <c r="SXT39" s="296"/>
      <c r="SXU39" s="296"/>
      <c r="SXV39" s="296"/>
      <c r="SXW39" s="296"/>
      <c r="SXX39" s="296"/>
      <c r="SXY39" s="296"/>
      <c r="SXZ39" s="296"/>
      <c r="SYA39" s="296"/>
      <c r="SYB39" s="296"/>
      <c r="SYC39" s="296"/>
      <c r="SYD39" s="296"/>
      <c r="SYE39" s="296"/>
      <c r="SYF39" s="296"/>
      <c r="SYG39" s="296"/>
      <c r="SYH39" s="296"/>
      <c r="SYI39" s="296"/>
      <c r="SYJ39" s="296"/>
      <c r="SYK39" s="296"/>
      <c r="SYL39" s="296"/>
      <c r="SYM39" s="296"/>
      <c r="SYN39" s="296"/>
      <c r="SYO39" s="296"/>
      <c r="SYP39" s="296"/>
      <c r="SYQ39" s="296"/>
      <c r="SYR39" s="296"/>
      <c r="SYS39" s="296"/>
      <c r="SYT39" s="296"/>
      <c r="SYU39" s="296"/>
      <c r="SYV39" s="296"/>
      <c r="SYW39" s="296"/>
      <c r="SYX39" s="296"/>
      <c r="SYY39" s="296"/>
      <c r="SYZ39" s="296"/>
      <c r="SZA39" s="296"/>
      <c r="SZB39" s="296"/>
      <c r="SZC39" s="296"/>
      <c r="SZD39" s="296"/>
      <c r="SZE39" s="296"/>
      <c r="SZF39" s="296"/>
      <c r="SZG39" s="296"/>
      <c r="SZH39" s="296"/>
      <c r="SZI39" s="296"/>
      <c r="SZJ39" s="296"/>
      <c r="SZK39" s="296"/>
      <c r="SZL39" s="296"/>
      <c r="SZM39" s="296"/>
      <c r="SZN39" s="296"/>
      <c r="SZO39" s="296"/>
      <c r="SZP39" s="296"/>
      <c r="SZQ39" s="296"/>
      <c r="SZR39" s="296"/>
      <c r="SZS39" s="296"/>
      <c r="SZT39" s="296"/>
      <c r="SZU39" s="296"/>
      <c r="SZV39" s="296"/>
      <c r="SZW39" s="296"/>
      <c r="SZX39" s="296"/>
      <c r="SZY39" s="296"/>
      <c r="SZZ39" s="296"/>
      <c r="TAA39" s="296"/>
      <c r="TAB39" s="296"/>
      <c r="TAC39" s="296"/>
      <c r="TAD39" s="296"/>
      <c r="TAE39" s="296"/>
      <c r="TAF39" s="296"/>
      <c r="TAG39" s="296"/>
      <c r="TAH39" s="296"/>
      <c r="TAI39" s="296"/>
      <c r="TAJ39" s="296"/>
      <c r="TAK39" s="296"/>
      <c r="TAL39" s="296"/>
      <c r="TAM39" s="296"/>
      <c r="TAN39" s="296"/>
      <c r="TAO39" s="296"/>
      <c r="TAP39" s="296"/>
      <c r="TAQ39" s="296"/>
      <c r="TAR39" s="296"/>
      <c r="TAS39" s="296"/>
      <c r="TAT39" s="296"/>
      <c r="TAU39" s="296"/>
      <c r="TAV39" s="296"/>
      <c r="TAW39" s="296"/>
      <c r="TAX39" s="296"/>
      <c r="TAY39" s="296"/>
      <c r="TAZ39" s="296"/>
      <c r="TBA39" s="296"/>
      <c r="TBB39" s="296"/>
      <c r="TBC39" s="296"/>
      <c r="TBD39" s="296"/>
      <c r="TBE39" s="296"/>
      <c r="TBF39" s="296"/>
      <c r="TBG39" s="296"/>
      <c r="TBH39" s="296"/>
      <c r="TBI39" s="296"/>
      <c r="TBJ39" s="296"/>
      <c r="TBK39" s="296"/>
      <c r="TBL39" s="296"/>
      <c r="TBM39" s="296"/>
      <c r="TBN39" s="296"/>
      <c r="TBO39" s="296"/>
      <c r="TBP39" s="296"/>
      <c r="TBQ39" s="296"/>
      <c r="TBR39" s="296"/>
      <c r="TBS39" s="296"/>
      <c r="TBT39" s="296"/>
      <c r="TBU39" s="296"/>
      <c r="TBV39" s="296"/>
      <c r="TBW39" s="296"/>
      <c r="TBX39" s="296"/>
      <c r="TBY39" s="296"/>
      <c r="TBZ39" s="296"/>
      <c r="TCA39" s="296"/>
      <c r="TCB39" s="296"/>
      <c r="TCC39" s="296"/>
      <c r="TCD39" s="296"/>
      <c r="TCE39" s="296"/>
      <c r="TCF39" s="296"/>
      <c r="TCG39" s="296"/>
      <c r="TCH39" s="296"/>
      <c r="TCI39" s="296"/>
      <c r="TCJ39" s="296"/>
      <c r="TCK39" s="296"/>
      <c r="TCL39" s="296"/>
      <c r="TCM39" s="296"/>
      <c r="TCN39" s="296"/>
      <c r="TCO39" s="296"/>
      <c r="TCP39" s="296"/>
      <c r="TCQ39" s="296"/>
      <c r="TCR39" s="296"/>
      <c r="TCS39" s="296"/>
      <c r="TCT39" s="296"/>
      <c r="TCU39" s="296"/>
      <c r="TCV39" s="296"/>
      <c r="TCW39" s="296"/>
      <c r="TCX39" s="296"/>
      <c r="TCY39" s="296"/>
      <c r="TCZ39" s="296"/>
      <c r="TDA39" s="296"/>
      <c r="TDB39" s="296"/>
      <c r="TDC39" s="296"/>
      <c r="TDD39" s="296"/>
      <c r="TDE39" s="296"/>
      <c r="TDF39" s="296"/>
      <c r="TDG39" s="296"/>
      <c r="TDH39" s="296"/>
      <c r="TDI39" s="296"/>
      <c r="TDJ39" s="296"/>
      <c r="TDK39" s="296"/>
      <c r="TDL39" s="296"/>
      <c r="TDM39" s="296"/>
      <c r="TDN39" s="296"/>
      <c r="TDO39" s="296"/>
      <c r="TDP39" s="296"/>
      <c r="TDQ39" s="296"/>
      <c r="TDR39" s="296"/>
      <c r="TDS39" s="296"/>
      <c r="TDT39" s="296"/>
      <c r="TDU39" s="296"/>
      <c r="TDV39" s="296"/>
      <c r="TDW39" s="296"/>
      <c r="TDX39" s="296"/>
      <c r="TDY39" s="296"/>
      <c r="TDZ39" s="296"/>
      <c r="TEA39" s="296"/>
      <c r="TEB39" s="296"/>
      <c r="TEC39" s="296"/>
      <c r="TED39" s="296"/>
      <c r="TEE39" s="296"/>
      <c r="TEF39" s="296"/>
      <c r="TEG39" s="296"/>
      <c r="TEH39" s="296"/>
      <c r="TEI39" s="296"/>
      <c r="TEJ39" s="296"/>
      <c r="TEK39" s="296"/>
      <c r="TEL39" s="296"/>
      <c r="TEM39" s="296"/>
      <c r="TEN39" s="296"/>
      <c r="TEO39" s="296"/>
      <c r="TEP39" s="296"/>
      <c r="TEQ39" s="296"/>
      <c r="TER39" s="296"/>
      <c r="TES39" s="296"/>
      <c r="TET39" s="296"/>
      <c r="TEU39" s="296"/>
      <c r="TEV39" s="296"/>
      <c r="TEW39" s="296"/>
      <c r="TEX39" s="296"/>
      <c r="TEY39" s="296"/>
      <c r="TEZ39" s="296"/>
      <c r="TFA39" s="296"/>
      <c r="TFB39" s="296"/>
      <c r="TFC39" s="296"/>
      <c r="TFD39" s="296"/>
      <c r="TFE39" s="296"/>
      <c r="TFF39" s="296"/>
      <c r="TFG39" s="296"/>
      <c r="TFH39" s="296"/>
      <c r="TFI39" s="296"/>
      <c r="TFJ39" s="296"/>
      <c r="TFK39" s="296"/>
      <c r="TFL39" s="296"/>
      <c r="TFM39" s="296"/>
      <c r="TFN39" s="296"/>
      <c r="TFO39" s="296"/>
      <c r="TFP39" s="296"/>
      <c r="TFQ39" s="296"/>
      <c r="TFR39" s="296"/>
      <c r="TFS39" s="296"/>
      <c r="TFT39" s="296"/>
      <c r="TFU39" s="296"/>
      <c r="TFV39" s="296"/>
      <c r="TFW39" s="296"/>
      <c r="TFX39" s="296"/>
      <c r="TFY39" s="296"/>
      <c r="TFZ39" s="296"/>
      <c r="TGA39" s="296"/>
      <c r="TGB39" s="296"/>
      <c r="TGC39" s="296"/>
      <c r="TGD39" s="296"/>
      <c r="TGE39" s="296"/>
      <c r="TGF39" s="296"/>
      <c r="TGG39" s="296"/>
      <c r="TGH39" s="296"/>
      <c r="TGI39" s="296"/>
      <c r="TGJ39" s="296"/>
      <c r="TGK39" s="296"/>
      <c r="TGL39" s="296"/>
      <c r="TGM39" s="296"/>
      <c r="TGN39" s="296"/>
      <c r="TGO39" s="296"/>
      <c r="TGP39" s="296"/>
      <c r="TGQ39" s="296"/>
      <c r="TGR39" s="296"/>
      <c r="TGS39" s="296"/>
      <c r="TGT39" s="296"/>
      <c r="TGU39" s="296"/>
      <c r="TGV39" s="296"/>
      <c r="TGW39" s="296"/>
      <c r="TGX39" s="296"/>
      <c r="TGY39" s="296"/>
      <c r="TGZ39" s="296"/>
      <c r="THA39" s="296"/>
      <c r="THB39" s="296"/>
      <c r="THC39" s="296"/>
      <c r="THD39" s="296"/>
      <c r="THE39" s="296"/>
      <c r="THF39" s="296"/>
      <c r="THG39" s="296"/>
      <c r="THH39" s="296"/>
      <c r="THI39" s="296"/>
      <c r="THJ39" s="296"/>
      <c r="THK39" s="296"/>
      <c r="THL39" s="296"/>
      <c r="THM39" s="296"/>
      <c r="THN39" s="296"/>
      <c r="THO39" s="296"/>
      <c r="THP39" s="296"/>
      <c r="THQ39" s="296"/>
      <c r="THR39" s="296"/>
      <c r="THS39" s="296"/>
      <c r="THT39" s="296"/>
      <c r="THU39" s="296"/>
      <c r="THV39" s="296"/>
      <c r="THW39" s="296"/>
      <c r="THX39" s="296"/>
      <c r="THY39" s="296"/>
      <c r="THZ39" s="296"/>
      <c r="TIA39" s="296"/>
      <c r="TIB39" s="296"/>
      <c r="TIC39" s="296"/>
      <c r="TID39" s="296"/>
      <c r="TIE39" s="296"/>
      <c r="TIF39" s="296"/>
      <c r="TIG39" s="296"/>
      <c r="TIH39" s="296"/>
      <c r="TII39" s="296"/>
      <c r="TIJ39" s="296"/>
      <c r="TIK39" s="296"/>
      <c r="TIL39" s="296"/>
      <c r="TIM39" s="296"/>
      <c r="TIN39" s="296"/>
      <c r="TIO39" s="296"/>
      <c r="TIP39" s="296"/>
      <c r="TIQ39" s="296"/>
      <c r="TIR39" s="296"/>
      <c r="TIS39" s="296"/>
      <c r="TIT39" s="296"/>
      <c r="TIU39" s="296"/>
      <c r="TIV39" s="296"/>
      <c r="TIW39" s="296"/>
      <c r="TIX39" s="296"/>
      <c r="TIY39" s="296"/>
      <c r="TIZ39" s="296"/>
      <c r="TJA39" s="296"/>
      <c r="TJB39" s="296"/>
      <c r="TJC39" s="296"/>
      <c r="TJD39" s="296"/>
      <c r="TJE39" s="296"/>
      <c r="TJF39" s="296"/>
      <c r="TJG39" s="296"/>
      <c r="TJH39" s="296"/>
      <c r="TJI39" s="296"/>
      <c r="TJJ39" s="296"/>
      <c r="TJK39" s="296"/>
      <c r="TJL39" s="296"/>
      <c r="TJM39" s="296"/>
      <c r="TJN39" s="296"/>
      <c r="TJO39" s="296"/>
      <c r="TJP39" s="296"/>
      <c r="TJQ39" s="296"/>
      <c r="TJR39" s="296"/>
      <c r="TJS39" s="296"/>
      <c r="TJT39" s="296"/>
      <c r="TJU39" s="296"/>
      <c r="TJV39" s="296"/>
      <c r="TJW39" s="296"/>
      <c r="TJX39" s="296"/>
      <c r="TJY39" s="296"/>
      <c r="TJZ39" s="296"/>
      <c r="TKA39" s="296"/>
      <c r="TKB39" s="296"/>
      <c r="TKC39" s="296"/>
      <c r="TKD39" s="296"/>
      <c r="TKE39" s="296"/>
      <c r="TKF39" s="296"/>
      <c r="TKG39" s="296"/>
      <c r="TKH39" s="296"/>
      <c r="TKI39" s="296"/>
      <c r="TKJ39" s="296"/>
      <c r="TKK39" s="296"/>
      <c r="TKL39" s="296"/>
      <c r="TKM39" s="296"/>
      <c r="TKN39" s="296"/>
      <c r="TKO39" s="296"/>
      <c r="TKP39" s="296"/>
      <c r="TKQ39" s="296"/>
      <c r="TKR39" s="296"/>
      <c r="TKS39" s="296"/>
      <c r="TKT39" s="296"/>
      <c r="TKU39" s="296"/>
      <c r="TKV39" s="296"/>
      <c r="TKW39" s="296"/>
      <c r="TKX39" s="296"/>
      <c r="TKY39" s="296"/>
      <c r="TKZ39" s="296"/>
      <c r="TLA39" s="296"/>
      <c r="TLB39" s="296"/>
      <c r="TLC39" s="296"/>
      <c r="TLD39" s="296"/>
      <c r="TLE39" s="296"/>
      <c r="TLF39" s="296"/>
      <c r="TLG39" s="296"/>
      <c r="TLH39" s="296"/>
      <c r="TLI39" s="296"/>
      <c r="TLJ39" s="296"/>
      <c r="TLK39" s="296"/>
      <c r="TLL39" s="296"/>
      <c r="TLM39" s="296"/>
      <c r="TLN39" s="296"/>
      <c r="TLO39" s="296"/>
      <c r="TLP39" s="296"/>
      <c r="TLQ39" s="296"/>
      <c r="TLR39" s="296"/>
      <c r="TLS39" s="296"/>
      <c r="TLT39" s="296"/>
      <c r="TLU39" s="296"/>
      <c r="TLV39" s="296"/>
      <c r="TLW39" s="296"/>
      <c r="TLX39" s="296"/>
      <c r="TLY39" s="296"/>
      <c r="TLZ39" s="296"/>
      <c r="TMA39" s="296"/>
      <c r="TMB39" s="296"/>
      <c r="TMC39" s="296"/>
      <c r="TMD39" s="296"/>
      <c r="TME39" s="296"/>
      <c r="TMF39" s="296"/>
      <c r="TMG39" s="296"/>
      <c r="TMH39" s="296"/>
      <c r="TMI39" s="296"/>
      <c r="TMJ39" s="296"/>
      <c r="TMK39" s="296"/>
      <c r="TML39" s="296"/>
      <c r="TMM39" s="296"/>
      <c r="TMN39" s="296"/>
      <c r="TMO39" s="296"/>
      <c r="TMP39" s="296"/>
      <c r="TMQ39" s="296"/>
      <c r="TMR39" s="296"/>
      <c r="TMS39" s="296"/>
      <c r="TMT39" s="296"/>
      <c r="TMU39" s="296"/>
      <c r="TMV39" s="296"/>
      <c r="TMW39" s="296"/>
      <c r="TMX39" s="296"/>
      <c r="TMY39" s="296"/>
      <c r="TMZ39" s="296"/>
      <c r="TNA39" s="296"/>
      <c r="TNB39" s="296"/>
      <c r="TNC39" s="296"/>
      <c r="TND39" s="296"/>
      <c r="TNE39" s="296"/>
      <c r="TNF39" s="296"/>
      <c r="TNG39" s="296"/>
      <c r="TNH39" s="296"/>
      <c r="TNI39" s="296"/>
      <c r="TNJ39" s="296"/>
      <c r="TNK39" s="296"/>
      <c r="TNL39" s="296"/>
      <c r="TNM39" s="296"/>
      <c r="TNN39" s="296"/>
      <c r="TNO39" s="296"/>
      <c r="TNP39" s="296"/>
      <c r="TNQ39" s="296"/>
      <c r="TNR39" s="296"/>
      <c r="TNS39" s="296"/>
      <c r="TNT39" s="296"/>
      <c r="TNU39" s="296"/>
      <c r="TNV39" s="296"/>
      <c r="TNW39" s="296"/>
      <c r="TNX39" s="296"/>
      <c r="TNY39" s="296"/>
      <c r="TNZ39" s="296"/>
      <c r="TOA39" s="296"/>
      <c r="TOB39" s="296"/>
      <c r="TOC39" s="296"/>
      <c r="TOD39" s="296"/>
      <c r="TOE39" s="296"/>
      <c r="TOF39" s="296"/>
      <c r="TOG39" s="296"/>
      <c r="TOH39" s="296"/>
      <c r="TOI39" s="296"/>
      <c r="TOJ39" s="296"/>
      <c r="TOK39" s="296"/>
      <c r="TOL39" s="296"/>
      <c r="TOM39" s="296"/>
      <c r="TON39" s="296"/>
      <c r="TOO39" s="296"/>
      <c r="TOP39" s="296"/>
      <c r="TOQ39" s="296"/>
      <c r="TOR39" s="296"/>
      <c r="TOS39" s="296"/>
      <c r="TOT39" s="296"/>
      <c r="TOU39" s="296"/>
      <c r="TOV39" s="296"/>
      <c r="TOW39" s="296"/>
      <c r="TOX39" s="296"/>
      <c r="TOY39" s="296"/>
      <c r="TOZ39" s="296"/>
      <c r="TPA39" s="296"/>
      <c r="TPB39" s="296"/>
      <c r="TPC39" s="296"/>
      <c r="TPD39" s="296"/>
      <c r="TPE39" s="296"/>
      <c r="TPF39" s="296"/>
      <c r="TPG39" s="296"/>
      <c r="TPH39" s="296"/>
      <c r="TPI39" s="296"/>
      <c r="TPJ39" s="296"/>
      <c r="TPK39" s="296"/>
      <c r="TPL39" s="296"/>
      <c r="TPM39" s="296"/>
      <c r="TPN39" s="296"/>
      <c r="TPO39" s="296"/>
      <c r="TPP39" s="296"/>
      <c r="TPQ39" s="296"/>
      <c r="TPR39" s="296"/>
      <c r="TPS39" s="296"/>
      <c r="TPT39" s="296"/>
      <c r="TPU39" s="296"/>
      <c r="TPV39" s="296"/>
      <c r="TPW39" s="296"/>
      <c r="TPX39" s="296"/>
      <c r="TPY39" s="296"/>
      <c r="TPZ39" s="296"/>
      <c r="TQA39" s="296"/>
      <c r="TQB39" s="296"/>
      <c r="TQC39" s="296"/>
      <c r="TQD39" s="296"/>
      <c r="TQE39" s="296"/>
      <c r="TQF39" s="296"/>
      <c r="TQG39" s="296"/>
      <c r="TQH39" s="296"/>
      <c r="TQI39" s="296"/>
      <c r="TQJ39" s="296"/>
      <c r="TQK39" s="296"/>
      <c r="TQL39" s="296"/>
      <c r="TQM39" s="296"/>
      <c r="TQN39" s="296"/>
      <c r="TQO39" s="296"/>
      <c r="TQP39" s="296"/>
      <c r="TQQ39" s="296"/>
      <c r="TQR39" s="296"/>
      <c r="TQS39" s="296"/>
      <c r="TQT39" s="296"/>
      <c r="TQU39" s="296"/>
      <c r="TQV39" s="296"/>
      <c r="TQW39" s="296"/>
      <c r="TQX39" s="296"/>
      <c r="TQY39" s="296"/>
      <c r="TQZ39" s="296"/>
      <c r="TRA39" s="296"/>
      <c r="TRB39" s="296"/>
      <c r="TRC39" s="296"/>
      <c r="TRD39" s="296"/>
      <c r="TRE39" s="296"/>
      <c r="TRF39" s="296"/>
      <c r="TRG39" s="296"/>
      <c r="TRH39" s="296"/>
      <c r="TRI39" s="296"/>
      <c r="TRJ39" s="296"/>
      <c r="TRK39" s="296"/>
      <c r="TRL39" s="296"/>
      <c r="TRM39" s="296"/>
      <c r="TRN39" s="296"/>
      <c r="TRO39" s="296"/>
      <c r="TRP39" s="296"/>
      <c r="TRQ39" s="296"/>
      <c r="TRR39" s="296"/>
      <c r="TRS39" s="296"/>
      <c r="TRT39" s="296"/>
      <c r="TRU39" s="296"/>
      <c r="TRV39" s="296"/>
      <c r="TRW39" s="296"/>
      <c r="TRX39" s="296"/>
      <c r="TRY39" s="296"/>
      <c r="TRZ39" s="296"/>
      <c r="TSA39" s="296"/>
      <c r="TSB39" s="296"/>
      <c r="TSC39" s="296"/>
      <c r="TSD39" s="296"/>
      <c r="TSE39" s="296"/>
      <c r="TSF39" s="296"/>
      <c r="TSG39" s="296"/>
      <c r="TSH39" s="296"/>
      <c r="TSI39" s="296"/>
      <c r="TSJ39" s="296"/>
      <c r="TSK39" s="296"/>
      <c r="TSL39" s="296"/>
      <c r="TSM39" s="296"/>
      <c r="TSN39" s="296"/>
      <c r="TSO39" s="296"/>
      <c r="TSP39" s="296"/>
      <c r="TSQ39" s="296"/>
      <c r="TSR39" s="296"/>
      <c r="TSS39" s="296"/>
      <c r="TST39" s="296"/>
      <c r="TSU39" s="296"/>
      <c r="TSV39" s="296"/>
      <c r="TSW39" s="296"/>
      <c r="TSX39" s="296"/>
      <c r="TSY39" s="296"/>
      <c r="TSZ39" s="296"/>
      <c r="TTA39" s="296"/>
      <c r="TTB39" s="296"/>
      <c r="TTC39" s="296"/>
      <c r="TTD39" s="296"/>
      <c r="TTE39" s="296"/>
      <c r="TTF39" s="296"/>
      <c r="TTG39" s="296"/>
      <c r="TTH39" s="296"/>
      <c r="TTI39" s="296"/>
      <c r="TTJ39" s="296"/>
      <c r="TTK39" s="296"/>
      <c r="TTL39" s="296"/>
      <c r="TTM39" s="296"/>
      <c r="TTN39" s="296"/>
      <c r="TTO39" s="296"/>
      <c r="TTP39" s="296"/>
      <c r="TTQ39" s="296"/>
      <c r="TTR39" s="296"/>
      <c r="TTS39" s="296"/>
      <c r="TTT39" s="296"/>
      <c r="TTU39" s="296"/>
      <c r="TTV39" s="296"/>
      <c r="TTW39" s="296"/>
      <c r="TTX39" s="296"/>
      <c r="TTY39" s="296"/>
      <c r="TTZ39" s="296"/>
      <c r="TUA39" s="296"/>
      <c r="TUB39" s="296"/>
      <c r="TUC39" s="296"/>
      <c r="TUD39" s="296"/>
      <c r="TUE39" s="296"/>
      <c r="TUF39" s="296"/>
      <c r="TUG39" s="296"/>
      <c r="TUH39" s="296"/>
      <c r="TUI39" s="296"/>
      <c r="TUJ39" s="296"/>
      <c r="TUK39" s="296"/>
      <c r="TUL39" s="296"/>
      <c r="TUM39" s="296"/>
      <c r="TUN39" s="296"/>
      <c r="TUO39" s="296"/>
      <c r="TUP39" s="296"/>
      <c r="TUQ39" s="296"/>
      <c r="TUR39" s="296"/>
      <c r="TUS39" s="296"/>
      <c r="TUT39" s="296"/>
      <c r="TUU39" s="296"/>
      <c r="TUV39" s="296"/>
      <c r="TUW39" s="296"/>
      <c r="TUX39" s="296"/>
      <c r="TUY39" s="296"/>
      <c r="TUZ39" s="296"/>
      <c r="TVA39" s="296"/>
      <c r="TVB39" s="296"/>
      <c r="TVC39" s="296"/>
      <c r="TVD39" s="296"/>
      <c r="TVE39" s="296"/>
      <c r="TVF39" s="296"/>
      <c r="TVG39" s="296"/>
      <c r="TVH39" s="296"/>
      <c r="TVI39" s="296"/>
      <c r="TVJ39" s="296"/>
      <c r="TVK39" s="296"/>
      <c r="TVL39" s="296"/>
      <c r="TVM39" s="296"/>
      <c r="TVN39" s="296"/>
      <c r="TVO39" s="296"/>
      <c r="TVP39" s="296"/>
      <c r="TVQ39" s="296"/>
      <c r="TVR39" s="296"/>
      <c r="TVS39" s="296"/>
      <c r="TVT39" s="296"/>
      <c r="TVU39" s="296"/>
      <c r="TVV39" s="296"/>
      <c r="TVW39" s="296"/>
      <c r="TVX39" s="296"/>
      <c r="TVY39" s="296"/>
      <c r="TVZ39" s="296"/>
      <c r="TWA39" s="296"/>
      <c r="TWB39" s="296"/>
      <c r="TWC39" s="296"/>
      <c r="TWD39" s="296"/>
      <c r="TWE39" s="296"/>
      <c r="TWF39" s="296"/>
      <c r="TWG39" s="296"/>
      <c r="TWH39" s="296"/>
      <c r="TWI39" s="296"/>
      <c r="TWJ39" s="296"/>
      <c r="TWK39" s="296"/>
      <c r="TWL39" s="296"/>
      <c r="TWM39" s="296"/>
      <c r="TWN39" s="296"/>
      <c r="TWO39" s="296"/>
      <c r="TWP39" s="296"/>
      <c r="TWQ39" s="296"/>
      <c r="TWR39" s="296"/>
      <c r="TWS39" s="296"/>
      <c r="TWT39" s="296"/>
      <c r="TWU39" s="296"/>
      <c r="TWV39" s="296"/>
      <c r="TWW39" s="296"/>
      <c r="TWX39" s="296"/>
      <c r="TWY39" s="296"/>
      <c r="TWZ39" s="296"/>
      <c r="TXA39" s="296"/>
      <c r="TXB39" s="296"/>
      <c r="TXC39" s="296"/>
      <c r="TXD39" s="296"/>
      <c r="TXE39" s="296"/>
      <c r="TXF39" s="296"/>
      <c r="TXG39" s="296"/>
      <c r="TXH39" s="296"/>
      <c r="TXI39" s="296"/>
      <c r="TXJ39" s="296"/>
      <c r="TXK39" s="296"/>
      <c r="TXL39" s="296"/>
      <c r="TXM39" s="296"/>
      <c r="TXN39" s="296"/>
      <c r="TXO39" s="296"/>
      <c r="TXP39" s="296"/>
      <c r="TXQ39" s="296"/>
      <c r="TXR39" s="296"/>
      <c r="TXS39" s="296"/>
      <c r="TXT39" s="296"/>
      <c r="TXU39" s="296"/>
      <c r="TXV39" s="296"/>
      <c r="TXW39" s="296"/>
      <c r="TXX39" s="296"/>
      <c r="TXY39" s="296"/>
      <c r="TXZ39" s="296"/>
      <c r="TYA39" s="296"/>
      <c r="TYB39" s="296"/>
      <c r="TYC39" s="296"/>
      <c r="TYD39" s="296"/>
      <c r="TYE39" s="296"/>
      <c r="TYF39" s="296"/>
      <c r="TYG39" s="296"/>
      <c r="TYH39" s="296"/>
      <c r="TYI39" s="296"/>
      <c r="TYJ39" s="296"/>
      <c r="TYK39" s="296"/>
      <c r="TYL39" s="296"/>
      <c r="TYM39" s="296"/>
      <c r="TYN39" s="296"/>
      <c r="TYO39" s="296"/>
      <c r="TYP39" s="296"/>
      <c r="TYQ39" s="296"/>
      <c r="TYR39" s="296"/>
      <c r="TYS39" s="296"/>
      <c r="TYT39" s="296"/>
      <c r="TYU39" s="296"/>
      <c r="TYV39" s="296"/>
      <c r="TYW39" s="296"/>
      <c r="TYX39" s="296"/>
      <c r="TYY39" s="296"/>
      <c r="TYZ39" s="296"/>
      <c r="TZA39" s="296"/>
      <c r="TZB39" s="296"/>
      <c r="TZC39" s="296"/>
      <c r="TZD39" s="296"/>
      <c r="TZE39" s="296"/>
      <c r="TZF39" s="296"/>
      <c r="TZG39" s="296"/>
      <c r="TZH39" s="296"/>
      <c r="TZI39" s="296"/>
      <c r="TZJ39" s="296"/>
      <c r="TZK39" s="296"/>
      <c r="TZL39" s="296"/>
      <c r="TZM39" s="296"/>
      <c r="TZN39" s="296"/>
      <c r="TZO39" s="296"/>
      <c r="TZP39" s="296"/>
      <c r="TZQ39" s="296"/>
      <c r="TZR39" s="296"/>
      <c r="TZS39" s="296"/>
      <c r="TZT39" s="296"/>
      <c r="TZU39" s="296"/>
      <c r="TZV39" s="296"/>
      <c r="TZW39" s="296"/>
      <c r="TZX39" s="296"/>
      <c r="TZY39" s="296"/>
      <c r="TZZ39" s="296"/>
      <c r="UAA39" s="296"/>
      <c r="UAB39" s="296"/>
      <c r="UAC39" s="296"/>
      <c r="UAD39" s="296"/>
      <c r="UAE39" s="296"/>
      <c r="UAF39" s="296"/>
      <c r="UAG39" s="296"/>
      <c r="UAH39" s="296"/>
      <c r="UAI39" s="296"/>
      <c r="UAJ39" s="296"/>
      <c r="UAK39" s="296"/>
      <c r="UAL39" s="296"/>
      <c r="UAM39" s="296"/>
      <c r="UAN39" s="296"/>
      <c r="UAO39" s="296"/>
      <c r="UAP39" s="296"/>
      <c r="UAQ39" s="296"/>
      <c r="UAR39" s="296"/>
      <c r="UAS39" s="296"/>
      <c r="UAT39" s="296"/>
      <c r="UAU39" s="296"/>
      <c r="UAV39" s="296"/>
      <c r="UAW39" s="296"/>
      <c r="UAX39" s="296"/>
      <c r="UAY39" s="296"/>
      <c r="UAZ39" s="296"/>
      <c r="UBA39" s="296"/>
      <c r="UBB39" s="296"/>
      <c r="UBC39" s="296"/>
      <c r="UBD39" s="296"/>
      <c r="UBE39" s="296"/>
      <c r="UBF39" s="296"/>
      <c r="UBG39" s="296"/>
      <c r="UBH39" s="296"/>
      <c r="UBI39" s="296"/>
      <c r="UBJ39" s="296"/>
      <c r="UBK39" s="296"/>
      <c r="UBL39" s="296"/>
      <c r="UBM39" s="296"/>
      <c r="UBN39" s="296"/>
      <c r="UBO39" s="296"/>
      <c r="UBP39" s="296"/>
      <c r="UBQ39" s="296"/>
      <c r="UBR39" s="296"/>
      <c r="UBS39" s="296"/>
      <c r="UBT39" s="296"/>
      <c r="UBU39" s="296"/>
      <c r="UBV39" s="296"/>
      <c r="UBW39" s="296"/>
      <c r="UBX39" s="296"/>
      <c r="UBY39" s="296"/>
      <c r="UBZ39" s="296"/>
      <c r="UCA39" s="296"/>
      <c r="UCB39" s="296"/>
      <c r="UCC39" s="296"/>
      <c r="UCD39" s="296"/>
      <c r="UCE39" s="296"/>
      <c r="UCF39" s="296"/>
      <c r="UCG39" s="296"/>
      <c r="UCH39" s="296"/>
      <c r="UCI39" s="296"/>
      <c r="UCJ39" s="296"/>
      <c r="UCK39" s="296"/>
      <c r="UCL39" s="296"/>
      <c r="UCM39" s="296"/>
      <c r="UCN39" s="296"/>
      <c r="UCO39" s="296"/>
      <c r="UCP39" s="296"/>
      <c r="UCQ39" s="296"/>
      <c r="UCR39" s="296"/>
      <c r="UCS39" s="296"/>
      <c r="UCT39" s="296"/>
      <c r="UCU39" s="296"/>
      <c r="UCV39" s="296"/>
      <c r="UCW39" s="296"/>
      <c r="UCX39" s="296"/>
      <c r="UCY39" s="296"/>
      <c r="UCZ39" s="296"/>
      <c r="UDA39" s="296"/>
      <c r="UDB39" s="296"/>
      <c r="UDC39" s="296"/>
      <c r="UDD39" s="296"/>
      <c r="UDE39" s="296"/>
      <c r="UDF39" s="296"/>
      <c r="UDG39" s="296"/>
      <c r="UDH39" s="296"/>
      <c r="UDI39" s="296"/>
      <c r="UDJ39" s="296"/>
      <c r="UDK39" s="296"/>
      <c r="UDL39" s="296"/>
      <c r="UDM39" s="296"/>
      <c r="UDN39" s="296"/>
      <c r="UDO39" s="296"/>
      <c r="UDP39" s="296"/>
      <c r="UDQ39" s="296"/>
      <c r="UDR39" s="296"/>
      <c r="UDS39" s="296"/>
      <c r="UDT39" s="296"/>
      <c r="UDU39" s="296"/>
      <c r="UDV39" s="296"/>
      <c r="UDW39" s="296"/>
      <c r="UDX39" s="296"/>
      <c r="UDY39" s="296"/>
      <c r="UDZ39" s="296"/>
      <c r="UEA39" s="296"/>
      <c r="UEB39" s="296"/>
      <c r="UEC39" s="296"/>
      <c r="UED39" s="296"/>
      <c r="UEE39" s="296"/>
      <c r="UEF39" s="296"/>
      <c r="UEG39" s="296"/>
      <c r="UEH39" s="296"/>
      <c r="UEI39" s="296"/>
      <c r="UEJ39" s="296"/>
      <c r="UEK39" s="296"/>
      <c r="UEL39" s="296"/>
      <c r="UEM39" s="296"/>
      <c r="UEN39" s="296"/>
      <c r="UEO39" s="296"/>
      <c r="UEP39" s="296"/>
      <c r="UEQ39" s="296"/>
      <c r="UER39" s="296"/>
      <c r="UES39" s="296"/>
      <c r="UET39" s="296"/>
      <c r="UEU39" s="296"/>
      <c r="UEV39" s="296"/>
      <c r="UEW39" s="296"/>
      <c r="UEX39" s="296"/>
      <c r="UEY39" s="296"/>
      <c r="UEZ39" s="296"/>
      <c r="UFA39" s="296"/>
      <c r="UFB39" s="296"/>
      <c r="UFC39" s="296"/>
      <c r="UFD39" s="296"/>
      <c r="UFE39" s="296"/>
      <c r="UFF39" s="296"/>
      <c r="UFG39" s="296"/>
      <c r="UFH39" s="296"/>
      <c r="UFI39" s="296"/>
      <c r="UFJ39" s="296"/>
      <c r="UFK39" s="296"/>
      <c r="UFL39" s="296"/>
      <c r="UFM39" s="296"/>
      <c r="UFN39" s="296"/>
      <c r="UFO39" s="296"/>
      <c r="UFP39" s="296"/>
      <c r="UFQ39" s="296"/>
      <c r="UFR39" s="296"/>
      <c r="UFS39" s="296"/>
      <c r="UFT39" s="296"/>
      <c r="UFU39" s="296"/>
      <c r="UFV39" s="296"/>
      <c r="UFW39" s="296"/>
      <c r="UFX39" s="296"/>
      <c r="UFY39" s="296"/>
      <c r="UFZ39" s="296"/>
      <c r="UGA39" s="296"/>
      <c r="UGB39" s="296"/>
      <c r="UGC39" s="296"/>
      <c r="UGD39" s="296"/>
      <c r="UGE39" s="296"/>
      <c r="UGF39" s="296"/>
      <c r="UGG39" s="296"/>
      <c r="UGH39" s="296"/>
      <c r="UGI39" s="296"/>
      <c r="UGJ39" s="296"/>
      <c r="UGK39" s="296"/>
      <c r="UGL39" s="296"/>
      <c r="UGM39" s="296"/>
      <c r="UGN39" s="296"/>
      <c r="UGO39" s="296"/>
      <c r="UGP39" s="296"/>
      <c r="UGQ39" s="296"/>
      <c r="UGR39" s="296"/>
      <c r="UGS39" s="296"/>
      <c r="UGT39" s="296"/>
      <c r="UGU39" s="296"/>
      <c r="UGV39" s="296"/>
      <c r="UGW39" s="296"/>
      <c r="UGX39" s="296"/>
      <c r="UGY39" s="296"/>
      <c r="UGZ39" s="296"/>
      <c r="UHA39" s="296"/>
      <c r="UHB39" s="296"/>
      <c r="UHC39" s="296"/>
      <c r="UHD39" s="296"/>
      <c r="UHE39" s="296"/>
      <c r="UHF39" s="296"/>
      <c r="UHG39" s="296"/>
      <c r="UHH39" s="296"/>
      <c r="UHI39" s="296"/>
      <c r="UHJ39" s="296"/>
      <c r="UHK39" s="296"/>
      <c r="UHL39" s="296"/>
      <c r="UHM39" s="296"/>
      <c r="UHN39" s="296"/>
      <c r="UHO39" s="296"/>
      <c r="UHP39" s="296"/>
      <c r="UHQ39" s="296"/>
      <c r="UHR39" s="296"/>
      <c r="UHS39" s="296"/>
      <c r="UHT39" s="296"/>
      <c r="UHU39" s="296"/>
      <c r="UHV39" s="296"/>
      <c r="UHW39" s="296"/>
      <c r="UHX39" s="296"/>
      <c r="UHY39" s="296"/>
      <c r="UHZ39" s="296"/>
      <c r="UIA39" s="296"/>
      <c r="UIB39" s="296"/>
      <c r="UIC39" s="296"/>
      <c r="UID39" s="296"/>
      <c r="UIE39" s="296"/>
      <c r="UIF39" s="296"/>
      <c r="UIG39" s="296"/>
      <c r="UIH39" s="296"/>
      <c r="UII39" s="296"/>
      <c r="UIJ39" s="296"/>
      <c r="UIK39" s="296"/>
      <c r="UIL39" s="296"/>
      <c r="UIM39" s="296"/>
      <c r="UIN39" s="296"/>
      <c r="UIO39" s="296"/>
      <c r="UIP39" s="296"/>
      <c r="UIQ39" s="296"/>
      <c r="UIR39" s="296"/>
      <c r="UIS39" s="296"/>
      <c r="UIT39" s="296"/>
      <c r="UIU39" s="296"/>
      <c r="UIV39" s="296"/>
      <c r="UIW39" s="296"/>
      <c r="UIX39" s="296"/>
      <c r="UIY39" s="296"/>
      <c r="UIZ39" s="296"/>
      <c r="UJA39" s="296"/>
      <c r="UJB39" s="296"/>
      <c r="UJC39" s="296"/>
      <c r="UJD39" s="296"/>
      <c r="UJE39" s="296"/>
      <c r="UJF39" s="296"/>
      <c r="UJG39" s="296"/>
      <c r="UJH39" s="296"/>
      <c r="UJI39" s="296"/>
      <c r="UJJ39" s="296"/>
      <c r="UJK39" s="296"/>
      <c r="UJL39" s="296"/>
      <c r="UJM39" s="296"/>
      <c r="UJN39" s="296"/>
      <c r="UJO39" s="296"/>
      <c r="UJP39" s="296"/>
      <c r="UJQ39" s="296"/>
      <c r="UJR39" s="296"/>
      <c r="UJS39" s="296"/>
      <c r="UJT39" s="296"/>
      <c r="UJU39" s="296"/>
      <c r="UJV39" s="296"/>
      <c r="UJW39" s="296"/>
      <c r="UJX39" s="296"/>
      <c r="UJY39" s="296"/>
      <c r="UJZ39" s="296"/>
      <c r="UKA39" s="296"/>
      <c r="UKB39" s="296"/>
      <c r="UKC39" s="296"/>
      <c r="UKD39" s="296"/>
      <c r="UKE39" s="296"/>
      <c r="UKF39" s="296"/>
      <c r="UKG39" s="296"/>
      <c r="UKH39" s="296"/>
      <c r="UKI39" s="296"/>
      <c r="UKJ39" s="296"/>
      <c r="UKK39" s="296"/>
      <c r="UKL39" s="296"/>
      <c r="UKM39" s="296"/>
      <c r="UKN39" s="296"/>
      <c r="UKO39" s="296"/>
      <c r="UKP39" s="296"/>
      <c r="UKQ39" s="296"/>
      <c r="UKR39" s="296"/>
      <c r="UKS39" s="296"/>
      <c r="UKT39" s="296"/>
      <c r="UKU39" s="296"/>
      <c r="UKV39" s="296"/>
      <c r="UKW39" s="296"/>
      <c r="UKX39" s="296"/>
      <c r="UKY39" s="296"/>
      <c r="UKZ39" s="296"/>
      <c r="ULA39" s="296"/>
      <c r="ULB39" s="296"/>
      <c r="ULC39" s="296"/>
      <c r="ULD39" s="296"/>
      <c r="ULE39" s="296"/>
      <c r="ULF39" s="296"/>
      <c r="ULG39" s="296"/>
      <c r="ULH39" s="296"/>
      <c r="ULI39" s="296"/>
      <c r="ULJ39" s="296"/>
      <c r="ULK39" s="296"/>
      <c r="ULL39" s="296"/>
      <c r="ULM39" s="296"/>
      <c r="ULN39" s="296"/>
      <c r="ULO39" s="296"/>
      <c r="ULP39" s="296"/>
      <c r="ULQ39" s="296"/>
      <c r="ULR39" s="296"/>
      <c r="ULS39" s="296"/>
      <c r="ULT39" s="296"/>
      <c r="ULU39" s="296"/>
      <c r="ULV39" s="296"/>
      <c r="ULW39" s="296"/>
      <c r="ULX39" s="296"/>
      <c r="ULY39" s="296"/>
      <c r="ULZ39" s="296"/>
      <c r="UMA39" s="296"/>
      <c r="UMB39" s="296"/>
      <c r="UMC39" s="296"/>
      <c r="UMD39" s="296"/>
      <c r="UME39" s="296"/>
      <c r="UMF39" s="296"/>
      <c r="UMG39" s="296"/>
      <c r="UMH39" s="296"/>
      <c r="UMI39" s="296"/>
      <c r="UMJ39" s="296"/>
      <c r="UMK39" s="296"/>
      <c r="UML39" s="296"/>
      <c r="UMM39" s="296"/>
      <c r="UMN39" s="296"/>
      <c r="UMO39" s="296"/>
      <c r="UMP39" s="296"/>
      <c r="UMQ39" s="296"/>
      <c r="UMR39" s="296"/>
      <c r="UMS39" s="296"/>
      <c r="UMT39" s="296"/>
      <c r="UMU39" s="296"/>
      <c r="UMV39" s="296"/>
      <c r="UMW39" s="296"/>
      <c r="UMX39" s="296"/>
      <c r="UMY39" s="296"/>
      <c r="UMZ39" s="296"/>
      <c r="UNA39" s="296"/>
      <c r="UNB39" s="296"/>
      <c r="UNC39" s="296"/>
      <c r="UND39" s="296"/>
      <c r="UNE39" s="296"/>
      <c r="UNF39" s="296"/>
      <c r="UNG39" s="296"/>
      <c r="UNH39" s="296"/>
      <c r="UNI39" s="296"/>
      <c r="UNJ39" s="296"/>
      <c r="UNK39" s="296"/>
      <c r="UNL39" s="296"/>
      <c r="UNM39" s="296"/>
      <c r="UNN39" s="296"/>
      <c r="UNO39" s="296"/>
      <c r="UNP39" s="296"/>
      <c r="UNQ39" s="296"/>
      <c r="UNR39" s="296"/>
      <c r="UNS39" s="296"/>
      <c r="UNT39" s="296"/>
      <c r="UNU39" s="296"/>
      <c r="UNV39" s="296"/>
      <c r="UNW39" s="296"/>
      <c r="UNX39" s="296"/>
      <c r="UNY39" s="296"/>
      <c r="UNZ39" s="296"/>
      <c r="UOA39" s="296"/>
      <c r="UOB39" s="296"/>
      <c r="UOC39" s="296"/>
      <c r="UOD39" s="296"/>
      <c r="UOE39" s="296"/>
      <c r="UOF39" s="296"/>
      <c r="UOG39" s="296"/>
      <c r="UOH39" s="296"/>
      <c r="UOI39" s="296"/>
      <c r="UOJ39" s="296"/>
      <c r="UOK39" s="296"/>
      <c r="UOL39" s="296"/>
      <c r="UOM39" s="296"/>
      <c r="UON39" s="296"/>
      <c r="UOO39" s="296"/>
      <c r="UOP39" s="296"/>
      <c r="UOQ39" s="296"/>
      <c r="UOR39" s="296"/>
      <c r="UOS39" s="296"/>
      <c r="UOT39" s="296"/>
      <c r="UOU39" s="296"/>
      <c r="UOV39" s="296"/>
      <c r="UOW39" s="296"/>
      <c r="UOX39" s="296"/>
      <c r="UOY39" s="296"/>
      <c r="UOZ39" s="296"/>
      <c r="UPA39" s="296"/>
      <c r="UPB39" s="296"/>
      <c r="UPC39" s="296"/>
      <c r="UPD39" s="296"/>
      <c r="UPE39" s="296"/>
      <c r="UPF39" s="296"/>
      <c r="UPG39" s="296"/>
      <c r="UPH39" s="296"/>
      <c r="UPI39" s="296"/>
      <c r="UPJ39" s="296"/>
      <c r="UPK39" s="296"/>
      <c r="UPL39" s="296"/>
      <c r="UPM39" s="296"/>
      <c r="UPN39" s="296"/>
      <c r="UPO39" s="296"/>
      <c r="UPP39" s="296"/>
      <c r="UPQ39" s="296"/>
      <c r="UPR39" s="296"/>
      <c r="UPS39" s="296"/>
      <c r="UPT39" s="296"/>
      <c r="UPU39" s="296"/>
      <c r="UPV39" s="296"/>
      <c r="UPW39" s="296"/>
      <c r="UPX39" s="296"/>
      <c r="UPY39" s="296"/>
      <c r="UPZ39" s="296"/>
      <c r="UQA39" s="296"/>
      <c r="UQB39" s="296"/>
      <c r="UQC39" s="296"/>
      <c r="UQD39" s="296"/>
      <c r="UQE39" s="296"/>
      <c r="UQF39" s="296"/>
      <c r="UQG39" s="296"/>
      <c r="UQH39" s="296"/>
      <c r="UQI39" s="296"/>
      <c r="UQJ39" s="296"/>
      <c r="UQK39" s="296"/>
      <c r="UQL39" s="296"/>
      <c r="UQM39" s="296"/>
      <c r="UQN39" s="296"/>
      <c r="UQO39" s="296"/>
      <c r="UQP39" s="296"/>
      <c r="UQQ39" s="296"/>
      <c r="UQR39" s="296"/>
      <c r="UQS39" s="296"/>
      <c r="UQT39" s="296"/>
      <c r="UQU39" s="296"/>
      <c r="UQV39" s="296"/>
      <c r="UQW39" s="296"/>
      <c r="UQX39" s="296"/>
      <c r="UQY39" s="296"/>
      <c r="UQZ39" s="296"/>
      <c r="URA39" s="296"/>
      <c r="URB39" s="296"/>
      <c r="URC39" s="296"/>
      <c r="URD39" s="296"/>
      <c r="URE39" s="296"/>
      <c r="URF39" s="296"/>
      <c r="URG39" s="296"/>
      <c r="URH39" s="296"/>
      <c r="URI39" s="296"/>
      <c r="URJ39" s="296"/>
      <c r="URK39" s="296"/>
      <c r="URL39" s="296"/>
      <c r="URM39" s="296"/>
      <c r="URN39" s="296"/>
      <c r="URO39" s="296"/>
      <c r="URP39" s="296"/>
      <c r="URQ39" s="296"/>
      <c r="URR39" s="296"/>
      <c r="URS39" s="296"/>
      <c r="URT39" s="296"/>
      <c r="URU39" s="296"/>
      <c r="URV39" s="296"/>
      <c r="URW39" s="296"/>
      <c r="URX39" s="296"/>
      <c r="URY39" s="296"/>
      <c r="URZ39" s="296"/>
      <c r="USA39" s="296"/>
      <c r="USB39" s="296"/>
      <c r="USC39" s="296"/>
      <c r="USD39" s="296"/>
      <c r="USE39" s="296"/>
      <c r="USF39" s="296"/>
      <c r="USG39" s="296"/>
      <c r="USH39" s="296"/>
      <c r="USI39" s="296"/>
      <c r="USJ39" s="296"/>
      <c r="USK39" s="296"/>
      <c r="USL39" s="296"/>
      <c r="USM39" s="296"/>
      <c r="USN39" s="296"/>
      <c r="USO39" s="296"/>
      <c r="USP39" s="296"/>
      <c r="USQ39" s="296"/>
      <c r="USR39" s="296"/>
      <c r="USS39" s="296"/>
      <c r="UST39" s="296"/>
      <c r="USU39" s="296"/>
      <c r="USV39" s="296"/>
      <c r="USW39" s="296"/>
      <c r="USX39" s="296"/>
      <c r="USY39" s="296"/>
      <c r="USZ39" s="296"/>
      <c r="UTA39" s="296"/>
      <c r="UTB39" s="296"/>
      <c r="UTC39" s="296"/>
      <c r="UTD39" s="296"/>
      <c r="UTE39" s="296"/>
      <c r="UTF39" s="296"/>
      <c r="UTG39" s="296"/>
      <c r="UTH39" s="296"/>
      <c r="UTI39" s="296"/>
      <c r="UTJ39" s="296"/>
      <c r="UTK39" s="296"/>
      <c r="UTL39" s="296"/>
      <c r="UTM39" s="296"/>
      <c r="UTN39" s="296"/>
      <c r="UTO39" s="296"/>
      <c r="UTP39" s="296"/>
      <c r="UTQ39" s="296"/>
      <c r="UTR39" s="296"/>
      <c r="UTS39" s="296"/>
      <c r="UTT39" s="296"/>
      <c r="UTU39" s="296"/>
      <c r="UTV39" s="296"/>
      <c r="UTW39" s="296"/>
      <c r="UTX39" s="296"/>
      <c r="UTY39" s="296"/>
      <c r="UTZ39" s="296"/>
      <c r="UUA39" s="296"/>
      <c r="UUB39" s="296"/>
      <c r="UUC39" s="296"/>
      <c r="UUD39" s="296"/>
      <c r="UUE39" s="296"/>
      <c r="UUF39" s="296"/>
      <c r="UUG39" s="296"/>
      <c r="UUH39" s="296"/>
      <c r="UUI39" s="296"/>
      <c r="UUJ39" s="296"/>
      <c r="UUK39" s="296"/>
      <c r="UUL39" s="296"/>
      <c r="UUM39" s="296"/>
      <c r="UUN39" s="296"/>
      <c r="UUO39" s="296"/>
      <c r="UUP39" s="296"/>
      <c r="UUQ39" s="296"/>
      <c r="UUR39" s="296"/>
      <c r="UUS39" s="296"/>
      <c r="UUT39" s="296"/>
      <c r="UUU39" s="296"/>
      <c r="UUV39" s="296"/>
      <c r="UUW39" s="296"/>
      <c r="UUX39" s="296"/>
      <c r="UUY39" s="296"/>
      <c r="UUZ39" s="296"/>
      <c r="UVA39" s="296"/>
      <c r="UVB39" s="296"/>
      <c r="UVC39" s="296"/>
      <c r="UVD39" s="296"/>
      <c r="UVE39" s="296"/>
      <c r="UVF39" s="296"/>
      <c r="UVG39" s="296"/>
      <c r="UVH39" s="296"/>
      <c r="UVI39" s="296"/>
      <c r="UVJ39" s="296"/>
      <c r="UVK39" s="296"/>
      <c r="UVL39" s="296"/>
      <c r="UVM39" s="296"/>
      <c r="UVN39" s="296"/>
      <c r="UVO39" s="296"/>
      <c r="UVP39" s="296"/>
      <c r="UVQ39" s="296"/>
      <c r="UVR39" s="296"/>
      <c r="UVS39" s="296"/>
      <c r="UVT39" s="296"/>
      <c r="UVU39" s="296"/>
      <c r="UVV39" s="296"/>
      <c r="UVW39" s="296"/>
      <c r="UVX39" s="296"/>
      <c r="UVY39" s="296"/>
      <c r="UVZ39" s="296"/>
      <c r="UWA39" s="296"/>
      <c r="UWB39" s="296"/>
      <c r="UWC39" s="296"/>
      <c r="UWD39" s="296"/>
      <c r="UWE39" s="296"/>
      <c r="UWF39" s="296"/>
      <c r="UWG39" s="296"/>
      <c r="UWH39" s="296"/>
      <c r="UWI39" s="296"/>
      <c r="UWJ39" s="296"/>
      <c r="UWK39" s="296"/>
      <c r="UWL39" s="296"/>
      <c r="UWM39" s="296"/>
      <c r="UWN39" s="296"/>
      <c r="UWO39" s="296"/>
      <c r="UWP39" s="296"/>
      <c r="UWQ39" s="296"/>
      <c r="UWR39" s="296"/>
      <c r="UWS39" s="296"/>
      <c r="UWT39" s="296"/>
      <c r="UWU39" s="296"/>
      <c r="UWV39" s="296"/>
      <c r="UWW39" s="296"/>
      <c r="UWX39" s="296"/>
      <c r="UWY39" s="296"/>
      <c r="UWZ39" s="296"/>
      <c r="UXA39" s="296"/>
      <c r="UXB39" s="296"/>
      <c r="UXC39" s="296"/>
      <c r="UXD39" s="296"/>
      <c r="UXE39" s="296"/>
      <c r="UXF39" s="296"/>
      <c r="UXG39" s="296"/>
      <c r="UXH39" s="296"/>
      <c r="UXI39" s="296"/>
      <c r="UXJ39" s="296"/>
      <c r="UXK39" s="296"/>
      <c r="UXL39" s="296"/>
      <c r="UXM39" s="296"/>
      <c r="UXN39" s="296"/>
      <c r="UXO39" s="296"/>
      <c r="UXP39" s="296"/>
      <c r="UXQ39" s="296"/>
      <c r="UXR39" s="296"/>
      <c r="UXS39" s="296"/>
      <c r="UXT39" s="296"/>
      <c r="UXU39" s="296"/>
      <c r="UXV39" s="296"/>
      <c r="UXW39" s="296"/>
      <c r="UXX39" s="296"/>
      <c r="UXY39" s="296"/>
      <c r="UXZ39" s="296"/>
      <c r="UYA39" s="296"/>
      <c r="UYB39" s="296"/>
      <c r="UYC39" s="296"/>
      <c r="UYD39" s="296"/>
      <c r="UYE39" s="296"/>
      <c r="UYF39" s="296"/>
      <c r="UYG39" s="296"/>
      <c r="UYH39" s="296"/>
      <c r="UYI39" s="296"/>
      <c r="UYJ39" s="296"/>
      <c r="UYK39" s="296"/>
      <c r="UYL39" s="296"/>
      <c r="UYM39" s="296"/>
      <c r="UYN39" s="296"/>
      <c r="UYO39" s="296"/>
      <c r="UYP39" s="296"/>
      <c r="UYQ39" s="296"/>
      <c r="UYR39" s="296"/>
      <c r="UYS39" s="296"/>
      <c r="UYT39" s="296"/>
      <c r="UYU39" s="296"/>
      <c r="UYV39" s="296"/>
      <c r="UYW39" s="296"/>
      <c r="UYX39" s="296"/>
      <c r="UYY39" s="296"/>
      <c r="UYZ39" s="296"/>
      <c r="UZA39" s="296"/>
      <c r="UZB39" s="296"/>
      <c r="UZC39" s="296"/>
      <c r="UZD39" s="296"/>
      <c r="UZE39" s="296"/>
      <c r="UZF39" s="296"/>
      <c r="UZG39" s="296"/>
      <c r="UZH39" s="296"/>
      <c r="UZI39" s="296"/>
      <c r="UZJ39" s="296"/>
      <c r="UZK39" s="296"/>
      <c r="UZL39" s="296"/>
      <c r="UZM39" s="296"/>
      <c r="UZN39" s="296"/>
      <c r="UZO39" s="296"/>
      <c r="UZP39" s="296"/>
      <c r="UZQ39" s="296"/>
      <c r="UZR39" s="296"/>
      <c r="UZS39" s="296"/>
      <c r="UZT39" s="296"/>
      <c r="UZU39" s="296"/>
      <c r="UZV39" s="296"/>
      <c r="UZW39" s="296"/>
      <c r="UZX39" s="296"/>
      <c r="UZY39" s="296"/>
      <c r="UZZ39" s="296"/>
      <c r="VAA39" s="296"/>
      <c r="VAB39" s="296"/>
      <c r="VAC39" s="296"/>
      <c r="VAD39" s="296"/>
      <c r="VAE39" s="296"/>
      <c r="VAF39" s="296"/>
      <c r="VAG39" s="296"/>
      <c r="VAH39" s="296"/>
      <c r="VAI39" s="296"/>
      <c r="VAJ39" s="296"/>
      <c r="VAK39" s="296"/>
      <c r="VAL39" s="296"/>
      <c r="VAM39" s="296"/>
      <c r="VAN39" s="296"/>
      <c r="VAO39" s="296"/>
      <c r="VAP39" s="296"/>
      <c r="VAQ39" s="296"/>
      <c r="VAR39" s="296"/>
      <c r="VAS39" s="296"/>
      <c r="VAT39" s="296"/>
      <c r="VAU39" s="296"/>
      <c r="VAV39" s="296"/>
      <c r="VAW39" s="296"/>
      <c r="VAX39" s="296"/>
      <c r="VAY39" s="296"/>
      <c r="VAZ39" s="296"/>
      <c r="VBA39" s="296"/>
      <c r="VBB39" s="296"/>
      <c r="VBC39" s="296"/>
      <c r="VBD39" s="296"/>
      <c r="VBE39" s="296"/>
      <c r="VBF39" s="296"/>
      <c r="VBG39" s="296"/>
      <c r="VBH39" s="296"/>
      <c r="VBI39" s="296"/>
      <c r="VBJ39" s="296"/>
      <c r="VBK39" s="296"/>
      <c r="VBL39" s="296"/>
      <c r="VBM39" s="296"/>
      <c r="VBN39" s="296"/>
      <c r="VBO39" s="296"/>
      <c r="VBP39" s="296"/>
      <c r="VBQ39" s="296"/>
      <c r="VBR39" s="296"/>
      <c r="VBS39" s="296"/>
      <c r="VBT39" s="296"/>
      <c r="VBU39" s="296"/>
      <c r="VBV39" s="296"/>
      <c r="VBW39" s="296"/>
      <c r="VBX39" s="296"/>
      <c r="VBY39" s="296"/>
      <c r="VBZ39" s="296"/>
      <c r="VCA39" s="296"/>
      <c r="VCB39" s="296"/>
      <c r="VCC39" s="296"/>
      <c r="VCD39" s="296"/>
      <c r="VCE39" s="296"/>
      <c r="VCF39" s="296"/>
      <c r="VCG39" s="296"/>
      <c r="VCH39" s="296"/>
      <c r="VCI39" s="296"/>
      <c r="VCJ39" s="296"/>
      <c r="VCK39" s="296"/>
      <c r="VCL39" s="296"/>
      <c r="VCM39" s="296"/>
      <c r="VCN39" s="296"/>
      <c r="VCO39" s="296"/>
      <c r="VCP39" s="296"/>
      <c r="VCQ39" s="296"/>
      <c r="VCR39" s="296"/>
      <c r="VCS39" s="296"/>
      <c r="VCT39" s="296"/>
      <c r="VCU39" s="296"/>
      <c r="VCV39" s="296"/>
      <c r="VCW39" s="296"/>
      <c r="VCX39" s="296"/>
      <c r="VCY39" s="296"/>
      <c r="VCZ39" s="296"/>
      <c r="VDA39" s="296"/>
      <c r="VDB39" s="296"/>
      <c r="VDC39" s="296"/>
      <c r="VDD39" s="296"/>
      <c r="VDE39" s="296"/>
      <c r="VDF39" s="296"/>
      <c r="VDG39" s="296"/>
      <c r="VDH39" s="296"/>
      <c r="VDI39" s="296"/>
      <c r="VDJ39" s="296"/>
      <c r="VDK39" s="296"/>
      <c r="VDL39" s="296"/>
      <c r="VDM39" s="296"/>
      <c r="VDN39" s="296"/>
      <c r="VDO39" s="296"/>
      <c r="VDP39" s="296"/>
      <c r="VDQ39" s="296"/>
      <c r="VDR39" s="296"/>
      <c r="VDS39" s="296"/>
      <c r="VDT39" s="296"/>
      <c r="VDU39" s="296"/>
      <c r="VDV39" s="296"/>
      <c r="VDW39" s="296"/>
      <c r="VDX39" s="296"/>
      <c r="VDY39" s="296"/>
      <c r="VDZ39" s="296"/>
      <c r="VEA39" s="296"/>
      <c r="VEB39" s="296"/>
      <c r="VEC39" s="296"/>
      <c r="VED39" s="296"/>
      <c r="VEE39" s="296"/>
      <c r="VEF39" s="296"/>
      <c r="VEG39" s="296"/>
      <c r="VEH39" s="296"/>
      <c r="VEI39" s="296"/>
      <c r="VEJ39" s="296"/>
      <c r="VEK39" s="296"/>
      <c r="VEL39" s="296"/>
      <c r="VEM39" s="296"/>
      <c r="VEN39" s="296"/>
      <c r="VEO39" s="296"/>
      <c r="VEP39" s="296"/>
      <c r="VEQ39" s="296"/>
      <c r="VER39" s="296"/>
      <c r="VES39" s="296"/>
      <c r="VET39" s="296"/>
      <c r="VEU39" s="296"/>
      <c r="VEV39" s="296"/>
      <c r="VEW39" s="296"/>
      <c r="VEX39" s="296"/>
      <c r="VEY39" s="296"/>
      <c r="VEZ39" s="296"/>
      <c r="VFA39" s="296"/>
      <c r="VFB39" s="296"/>
      <c r="VFC39" s="296"/>
      <c r="VFD39" s="296"/>
      <c r="VFE39" s="296"/>
      <c r="VFF39" s="296"/>
      <c r="VFG39" s="296"/>
      <c r="VFH39" s="296"/>
      <c r="VFI39" s="296"/>
      <c r="VFJ39" s="296"/>
      <c r="VFK39" s="296"/>
      <c r="VFL39" s="296"/>
      <c r="VFM39" s="296"/>
      <c r="VFN39" s="296"/>
      <c r="VFO39" s="296"/>
      <c r="VFP39" s="296"/>
      <c r="VFQ39" s="296"/>
      <c r="VFR39" s="296"/>
      <c r="VFS39" s="296"/>
      <c r="VFT39" s="296"/>
      <c r="VFU39" s="296"/>
      <c r="VFV39" s="296"/>
      <c r="VFW39" s="296"/>
      <c r="VFX39" s="296"/>
      <c r="VFY39" s="296"/>
      <c r="VFZ39" s="296"/>
      <c r="VGA39" s="296"/>
      <c r="VGB39" s="296"/>
      <c r="VGC39" s="296"/>
      <c r="VGD39" s="296"/>
      <c r="VGE39" s="296"/>
      <c r="VGF39" s="296"/>
      <c r="VGG39" s="296"/>
      <c r="VGH39" s="296"/>
      <c r="VGI39" s="296"/>
      <c r="VGJ39" s="296"/>
      <c r="VGK39" s="296"/>
      <c r="VGL39" s="296"/>
      <c r="VGM39" s="296"/>
      <c r="VGN39" s="296"/>
      <c r="VGO39" s="296"/>
      <c r="VGP39" s="296"/>
      <c r="VGQ39" s="296"/>
      <c r="VGR39" s="296"/>
      <c r="VGS39" s="296"/>
      <c r="VGT39" s="296"/>
      <c r="VGU39" s="296"/>
      <c r="VGV39" s="296"/>
      <c r="VGW39" s="296"/>
      <c r="VGX39" s="296"/>
      <c r="VGY39" s="296"/>
      <c r="VGZ39" s="296"/>
      <c r="VHA39" s="296"/>
      <c r="VHB39" s="296"/>
      <c r="VHC39" s="296"/>
      <c r="VHD39" s="296"/>
      <c r="VHE39" s="296"/>
      <c r="VHF39" s="296"/>
      <c r="VHG39" s="296"/>
      <c r="VHH39" s="296"/>
      <c r="VHI39" s="296"/>
      <c r="VHJ39" s="296"/>
      <c r="VHK39" s="296"/>
      <c r="VHL39" s="296"/>
      <c r="VHM39" s="296"/>
      <c r="VHN39" s="296"/>
      <c r="VHO39" s="296"/>
      <c r="VHP39" s="296"/>
      <c r="VHQ39" s="296"/>
      <c r="VHR39" s="296"/>
      <c r="VHS39" s="296"/>
      <c r="VHT39" s="296"/>
      <c r="VHU39" s="296"/>
      <c r="VHV39" s="296"/>
      <c r="VHW39" s="296"/>
      <c r="VHX39" s="296"/>
      <c r="VHY39" s="296"/>
      <c r="VHZ39" s="296"/>
      <c r="VIA39" s="296"/>
      <c r="VIB39" s="296"/>
      <c r="VIC39" s="296"/>
      <c r="VID39" s="296"/>
      <c r="VIE39" s="296"/>
      <c r="VIF39" s="296"/>
      <c r="VIG39" s="296"/>
      <c r="VIH39" s="296"/>
      <c r="VII39" s="296"/>
      <c r="VIJ39" s="296"/>
      <c r="VIK39" s="296"/>
      <c r="VIL39" s="296"/>
      <c r="VIM39" s="296"/>
      <c r="VIN39" s="296"/>
      <c r="VIO39" s="296"/>
      <c r="VIP39" s="296"/>
      <c r="VIQ39" s="296"/>
      <c r="VIR39" s="296"/>
      <c r="VIS39" s="296"/>
      <c r="VIT39" s="296"/>
      <c r="VIU39" s="296"/>
      <c r="VIV39" s="296"/>
      <c r="VIW39" s="296"/>
      <c r="VIX39" s="296"/>
      <c r="VIY39" s="296"/>
      <c r="VIZ39" s="296"/>
      <c r="VJA39" s="296"/>
      <c r="VJB39" s="296"/>
      <c r="VJC39" s="296"/>
      <c r="VJD39" s="296"/>
      <c r="VJE39" s="296"/>
      <c r="VJF39" s="296"/>
      <c r="VJG39" s="296"/>
      <c r="VJH39" s="296"/>
      <c r="VJI39" s="296"/>
      <c r="VJJ39" s="296"/>
      <c r="VJK39" s="296"/>
      <c r="VJL39" s="296"/>
      <c r="VJM39" s="296"/>
      <c r="VJN39" s="296"/>
      <c r="VJO39" s="296"/>
      <c r="VJP39" s="296"/>
      <c r="VJQ39" s="296"/>
      <c r="VJR39" s="296"/>
      <c r="VJS39" s="296"/>
      <c r="VJT39" s="296"/>
      <c r="VJU39" s="296"/>
      <c r="VJV39" s="296"/>
      <c r="VJW39" s="296"/>
      <c r="VJX39" s="296"/>
      <c r="VJY39" s="296"/>
      <c r="VJZ39" s="296"/>
      <c r="VKA39" s="296"/>
      <c r="VKB39" s="296"/>
      <c r="VKC39" s="296"/>
      <c r="VKD39" s="296"/>
      <c r="VKE39" s="296"/>
      <c r="VKF39" s="296"/>
      <c r="VKG39" s="296"/>
      <c r="VKH39" s="296"/>
      <c r="VKI39" s="296"/>
      <c r="VKJ39" s="296"/>
      <c r="VKK39" s="296"/>
      <c r="VKL39" s="296"/>
      <c r="VKM39" s="296"/>
      <c r="VKN39" s="296"/>
      <c r="VKO39" s="296"/>
      <c r="VKP39" s="296"/>
      <c r="VKQ39" s="296"/>
      <c r="VKR39" s="296"/>
      <c r="VKS39" s="296"/>
      <c r="VKT39" s="296"/>
      <c r="VKU39" s="296"/>
      <c r="VKV39" s="296"/>
      <c r="VKW39" s="296"/>
      <c r="VKX39" s="296"/>
      <c r="VKY39" s="296"/>
      <c r="VKZ39" s="296"/>
      <c r="VLA39" s="296"/>
      <c r="VLB39" s="296"/>
      <c r="VLC39" s="296"/>
      <c r="VLD39" s="296"/>
      <c r="VLE39" s="296"/>
      <c r="VLF39" s="296"/>
      <c r="VLG39" s="296"/>
      <c r="VLH39" s="296"/>
      <c r="VLI39" s="296"/>
      <c r="VLJ39" s="296"/>
      <c r="VLK39" s="296"/>
      <c r="VLL39" s="296"/>
      <c r="VLM39" s="296"/>
      <c r="VLN39" s="296"/>
      <c r="VLO39" s="296"/>
      <c r="VLP39" s="296"/>
      <c r="VLQ39" s="296"/>
      <c r="VLR39" s="296"/>
      <c r="VLS39" s="296"/>
      <c r="VLT39" s="296"/>
      <c r="VLU39" s="296"/>
      <c r="VLV39" s="296"/>
      <c r="VLW39" s="296"/>
      <c r="VLX39" s="296"/>
      <c r="VLY39" s="296"/>
      <c r="VLZ39" s="296"/>
      <c r="VMA39" s="296"/>
      <c r="VMB39" s="296"/>
      <c r="VMC39" s="296"/>
      <c r="VMD39" s="296"/>
      <c r="VME39" s="296"/>
      <c r="VMF39" s="296"/>
      <c r="VMG39" s="296"/>
      <c r="VMH39" s="296"/>
      <c r="VMI39" s="296"/>
      <c r="VMJ39" s="296"/>
      <c r="VMK39" s="296"/>
      <c r="VML39" s="296"/>
      <c r="VMM39" s="296"/>
      <c r="VMN39" s="296"/>
      <c r="VMO39" s="296"/>
      <c r="VMP39" s="296"/>
      <c r="VMQ39" s="296"/>
      <c r="VMR39" s="296"/>
      <c r="VMS39" s="296"/>
      <c r="VMT39" s="296"/>
      <c r="VMU39" s="296"/>
      <c r="VMV39" s="296"/>
      <c r="VMW39" s="296"/>
      <c r="VMX39" s="296"/>
      <c r="VMY39" s="296"/>
      <c r="VMZ39" s="296"/>
      <c r="VNA39" s="296"/>
      <c r="VNB39" s="296"/>
      <c r="VNC39" s="296"/>
      <c r="VND39" s="296"/>
      <c r="VNE39" s="296"/>
      <c r="VNF39" s="296"/>
      <c r="VNG39" s="296"/>
      <c r="VNH39" s="296"/>
      <c r="VNI39" s="296"/>
      <c r="VNJ39" s="296"/>
      <c r="VNK39" s="296"/>
      <c r="VNL39" s="296"/>
      <c r="VNM39" s="296"/>
      <c r="VNN39" s="296"/>
      <c r="VNO39" s="296"/>
      <c r="VNP39" s="296"/>
      <c r="VNQ39" s="296"/>
      <c r="VNR39" s="296"/>
      <c r="VNS39" s="296"/>
      <c r="VNT39" s="296"/>
      <c r="VNU39" s="296"/>
      <c r="VNV39" s="296"/>
      <c r="VNW39" s="296"/>
      <c r="VNX39" s="296"/>
      <c r="VNY39" s="296"/>
      <c r="VNZ39" s="296"/>
      <c r="VOA39" s="296"/>
      <c r="VOB39" s="296"/>
      <c r="VOC39" s="296"/>
      <c r="VOD39" s="296"/>
      <c r="VOE39" s="296"/>
      <c r="VOF39" s="296"/>
      <c r="VOG39" s="296"/>
      <c r="VOH39" s="296"/>
      <c r="VOI39" s="296"/>
      <c r="VOJ39" s="296"/>
      <c r="VOK39" s="296"/>
      <c r="VOL39" s="296"/>
      <c r="VOM39" s="296"/>
      <c r="VON39" s="296"/>
      <c r="VOO39" s="296"/>
      <c r="VOP39" s="296"/>
      <c r="VOQ39" s="296"/>
      <c r="VOR39" s="296"/>
      <c r="VOS39" s="296"/>
      <c r="VOT39" s="296"/>
      <c r="VOU39" s="296"/>
      <c r="VOV39" s="296"/>
      <c r="VOW39" s="296"/>
      <c r="VOX39" s="296"/>
      <c r="VOY39" s="296"/>
      <c r="VOZ39" s="296"/>
      <c r="VPA39" s="296"/>
      <c r="VPB39" s="296"/>
      <c r="VPC39" s="296"/>
      <c r="VPD39" s="296"/>
      <c r="VPE39" s="296"/>
      <c r="VPF39" s="296"/>
      <c r="VPG39" s="296"/>
      <c r="VPH39" s="296"/>
      <c r="VPI39" s="296"/>
      <c r="VPJ39" s="296"/>
      <c r="VPK39" s="296"/>
      <c r="VPL39" s="296"/>
      <c r="VPM39" s="296"/>
      <c r="VPN39" s="296"/>
      <c r="VPO39" s="296"/>
      <c r="VPP39" s="296"/>
      <c r="VPQ39" s="296"/>
      <c r="VPR39" s="296"/>
      <c r="VPS39" s="296"/>
      <c r="VPT39" s="296"/>
      <c r="VPU39" s="296"/>
      <c r="VPV39" s="296"/>
      <c r="VPW39" s="296"/>
      <c r="VPX39" s="296"/>
      <c r="VPY39" s="296"/>
      <c r="VPZ39" s="296"/>
      <c r="VQA39" s="296"/>
      <c r="VQB39" s="296"/>
      <c r="VQC39" s="296"/>
      <c r="VQD39" s="296"/>
      <c r="VQE39" s="296"/>
      <c r="VQF39" s="296"/>
      <c r="VQG39" s="296"/>
      <c r="VQH39" s="296"/>
      <c r="VQI39" s="296"/>
      <c r="VQJ39" s="296"/>
      <c r="VQK39" s="296"/>
      <c r="VQL39" s="296"/>
      <c r="VQM39" s="296"/>
      <c r="VQN39" s="296"/>
      <c r="VQO39" s="296"/>
      <c r="VQP39" s="296"/>
      <c r="VQQ39" s="296"/>
      <c r="VQR39" s="296"/>
      <c r="VQS39" s="296"/>
      <c r="VQT39" s="296"/>
      <c r="VQU39" s="296"/>
      <c r="VQV39" s="296"/>
      <c r="VQW39" s="296"/>
      <c r="VQX39" s="296"/>
      <c r="VQY39" s="296"/>
      <c r="VQZ39" s="296"/>
      <c r="VRA39" s="296"/>
      <c r="VRB39" s="296"/>
      <c r="VRC39" s="296"/>
      <c r="VRD39" s="296"/>
      <c r="VRE39" s="296"/>
      <c r="VRF39" s="296"/>
      <c r="VRG39" s="296"/>
      <c r="VRH39" s="296"/>
      <c r="VRI39" s="296"/>
      <c r="VRJ39" s="296"/>
      <c r="VRK39" s="296"/>
      <c r="VRL39" s="296"/>
      <c r="VRM39" s="296"/>
      <c r="VRN39" s="296"/>
      <c r="VRO39" s="296"/>
      <c r="VRP39" s="296"/>
      <c r="VRQ39" s="296"/>
      <c r="VRR39" s="296"/>
      <c r="VRS39" s="296"/>
      <c r="VRT39" s="296"/>
      <c r="VRU39" s="296"/>
      <c r="VRV39" s="296"/>
      <c r="VRW39" s="296"/>
      <c r="VRX39" s="296"/>
      <c r="VRY39" s="296"/>
      <c r="VRZ39" s="296"/>
      <c r="VSA39" s="296"/>
      <c r="VSB39" s="296"/>
      <c r="VSC39" s="296"/>
      <c r="VSD39" s="296"/>
      <c r="VSE39" s="296"/>
      <c r="VSF39" s="296"/>
      <c r="VSG39" s="296"/>
      <c r="VSH39" s="296"/>
      <c r="VSI39" s="296"/>
      <c r="VSJ39" s="296"/>
      <c r="VSK39" s="296"/>
      <c r="VSL39" s="296"/>
      <c r="VSM39" s="296"/>
      <c r="VSN39" s="296"/>
      <c r="VSO39" s="296"/>
      <c r="VSP39" s="296"/>
      <c r="VSQ39" s="296"/>
      <c r="VSR39" s="296"/>
      <c r="VSS39" s="296"/>
      <c r="VST39" s="296"/>
      <c r="VSU39" s="296"/>
      <c r="VSV39" s="296"/>
      <c r="VSW39" s="296"/>
      <c r="VSX39" s="296"/>
      <c r="VSY39" s="296"/>
      <c r="VSZ39" s="296"/>
      <c r="VTA39" s="296"/>
      <c r="VTB39" s="296"/>
      <c r="VTC39" s="296"/>
      <c r="VTD39" s="296"/>
      <c r="VTE39" s="296"/>
      <c r="VTF39" s="296"/>
      <c r="VTG39" s="296"/>
      <c r="VTH39" s="296"/>
      <c r="VTI39" s="296"/>
      <c r="VTJ39" s="296"/>
      <c r="VTK39" s="296"/>
      <c r="VTL39" s="296"/>
      <c r="VTM39" s="296"/>
      <c r="VTN39" s="296"/>
      <c r="VTO39" s="296"/>
      <c r="VTP39" s="296"/>
      <c r="VTQ39" s="296"/>
      <c r="VTR39" s="296"/>
      <c r="VTS39" s="296"/>
      <c r="VTT39" s="296"/>
      <c r="VTU39" s="296"/>
      <c r="VTV39" s="296"/>
      <c r="VTW39" s="296"/>
      <c r="VTX39" s="296"/>
      <c r="VTY39" s="296"/>
      <c r="VTZ39" s="296"/>
      <c r="VUA39" s="296"/>
      <c r="VUB39" s="296"/>
      <c r="VUC39" s="296"/>
      <c r="VUD39" s="296"/>
      <c r="VUE39" s="296"/>
      <c r="VUF39" s="296"/>
      <c r="VUG39" s="296"/>
      <c r="VUH39" s="296"/>
      <c r="VUI39" s="296"/>
      <c r="VUJ39" s="296"/>
      <c r="VUK39" s="296"/>
      <c r="VUL39" s="296"/>
      <c r="VUM39" s="296"/>
      <c r="VUN39" s="296"/>
      <c r="VUO39" s="296"/>
      <c r="VUP39" s="296"/>
      <c r="VUQ39" s="296"/>
      <c r="VUR39" s="296"/>
      <c r="VUS39" s="296"/>
      <c r="VUT39" s="296"/>
      <c r="VUU39" s="296"/>
      <c r="VUV39" s="296"/>
      <c r="VUW39" s="296"/>
      <c r="VUX39" s="296"/>
      <c r="VUY39" s="296"/>
      <c r="VUZ39" s="296"/>
      <c r="VVA39" s="296"/>
      <c r="VVB39" s="296"/>
      <c r="VVC39" s="296"/>
      <c r="VVD39" s="296"/>
      <c r="VVE39" s="296"/>
      <c r="VVF39" s="296"/>
      <c r="VVG39" s="296"/>
      <c r="VVH39" s="296"/>
      <c r="VVI39" s="296"/>
      <c r="VVJ39" s="296"/>
      <c r="VVK39" s="296"/>
      <c r="VVL39" s="296"/>
      <c r="VVM39" s="296"/>
      <c r="VVN39" s="296"/>
      <c r="VVO39" s="296"/>
      <c r="VVP39" s="296"/>
      <c r="VVQ39" s="296"/>
      <c r="VVR39" s="296"/>
      <c r="VVS39" s="296"/>
      <c r="VVT39" s="296"/>
      <c r="VVU39" s="296"/>
      <c r="VVV39" s="296"/>
      <c r="VVW39" s="296"/>
      <c r="VVX39" s="296"/>
      <c r="VVY39" s="296"/>
      <c r="VVZ39" s="296"/>
      <c r="VWA39" s="296"/>
      <c r="VWB39" s="296"/>
      <c r="VWC39" s="296"/>
      <c r="VWD39" s="296"/>
      <c r="VWE39" s="296"/>
      <c r="VWF39" s="296"/>
      <c r="VWG39" s="296"/>
      <c r="VWH39" s="296"/>
      <c r="VWI39" s="296"/>
      <c r="VWJ39" s="296"/>
      <c r="VWK39" s="296"/>
      <c r="VWL39" s="296"/>
      <c r="VWM39" s="296"/>
      <c r="VWN39" s="296"/>
      <c r="VWO39" s="296"/>
      <c r="VWP39" s="296"/>
      <c r="VWQ39" s="296"/>
      <c r="VWR39" s="296"/>
      <c r="VWS39" s="296"/>
      <c r="VWT39" s="296"/>
      <c r="VWU39" s="296"/>
      <c r="VWV39" s="296"/>
      <c r="VWW39" s="296"/>
      <c r="VWX39" s="296"/>
      <c r="VWY39" s="296"/>
      <c r="VWZ39" s="296"/>
      <c r="VXA39" s="296"/>
      <c r="VXB39" s="296"/>
      <c r="VXC39" s="296"/>
      <c r="VXD39" s="296"/>
      <c r="VXE39" s="296"/>
      <c r="VXF39" s="296"/>
      <c r="VXG39" s="296"/>
      <c r="VXH39" s="296"/>
      <c r="VXI39" s="296"/>
      <c r="VXJ39" s="296"/>
      <c r="VXK39" s="296"/>
      <c r="VXL39" s="296"/>
      <c r="VXM39" s="296"/>
      <c r="VXN39" s="296"/>
      <c r="VXO39" s="296"/>
      <c r="VXP39" s="296"/>
      <c r="VXQ39" s="296"/>
      <c r="VXR39" s="296"/>
      <c r="VXS39" s="296"/>
      <c r="VXT39" s="296"/>
      <c r="VXU39" s="296"/>
      <c r="VXV39" s="296"/>
      <c r="VXW39" s="296"/>
      <c r="VXX39" s="296"/>
      <c r="VXY39" s="296"/>
      <c r="VXZ39" s="296"/>
      <c r="VYA39" s="296"/>
      <c r="VYB39" s="296"/>
      <c r="VYC39" s="296"/>
      <c r="VYD39" s="296"/>
      <c r="VYE39" s="296"/>
      <c r="VYF39" s="296"/>
      <c r="VYG39" s="296"/>
      <c r="VYH39" s="296"/>
      <c r="VYI39" s="296"/>
      <c r="VYJ39" s="296"/>
      <c r="VYK39" s="296"/>
      <c r="VYL39" s="296"/>
      <c r="VYM39" s="296"/>
      <c r="VYN39" s="296"/>
      <c r="VYO39" s="296"/>
      <c r="VYP39" s="296"/>
      <c r="VYQ39" s="296"/>
      <c r="VYR39" s="296"/>
      <c r="VYS39" s="296"/>
      <c r="VYT39" s="296"/>
      <c r="VYU39" s="296"/>
      <c r="VYV39" s="296"/>
      <c r="VYW39" s="296"/>
      <c r="VYX39" s="296"/>
      <c r="VYY39" s="296"/>
      <c r="VYZ39" s="296"/>
      <c r="VZA39" s="296"/>
      <c r="VZB39" s="296"/>
      <c r="VZC39" s="296"/>
      <c r="VZD39" s="296"/>
      <c r="VZE39" s="296"/>
      <c r="VZF39" s="296"/>
      <c r="VZG39" s="296"/>
      <c r="VZH39" s="296"/>
      <c r="VZI39" s="296"/>
      <c r="VZJ39" s="296"/>
      <c r="VZK39" s="296"/>
      <c r="VZL39" s="296"/>
      <c r="VZM39" s="296"/>
      <c r="VZN39" s="296"/>
      <c r="VZO39" s="296"/>
      <c r="VZP39" s="296"/>
      <c r="VZQ39" s="296"/>
      <c r="VZR39" s="296"/>
      <c r="VZS39" s="296"/>
      <c r="VZT39" s="296"/>
      <c r="VZU39" s="296"/>
      <c r="VZV39" s="296"/>
      <c r="VZW39" s="296"/>
      <c r="VZX39" s="296"/>
      <c r="VZY39" s="296"/>
      <c r="VZZ39" s="296"/>
      <c r="WAA39" s="296"/>
      <c r="WAB39" s="296"/>
      <c r="WAC39" s="296"/>
      <c r="WAD39" s="296"/>
      <c r="WAE39" s="296"/>
      <c r="WAF39" s="296"/>
      <c r="WAG39" s="296"/>
      <c r="WAH39" s="296"/>
      <c r="WAI39" s="296"/>
      <c r="WAJ39" s="296"/>
      <c r="WAK39" s="296"/>
      <c r="WAL39" s="296"/>
      <c r="WAM39" s="296"/>
      <c r="WAN39" s="296"/>
      <c r="WAO39" s="296"/>
      <c r="WAP39" s="296"/>
      <c r="WAQ39" s="296"/>
      <c r="WAR39" s="296"/>
      <c r="WAS39" s="296"/>
      <c r="WAT39" s="296"/>
      <c r="WAU39" s="296"/>
      <c r="WAV39" s="296"/>
      <c r="WAW39" s="296"/>
      <c r="WAX39" s="296"/>
      <c r="WAY39" s="296"/>
      <c r="WAZ39" s="296"/>
      <c r="WBA39" s="296"/>
      <c r="WBB39" s="296"/>
      <c r="WBC39" s="296"/>
      <c r="WBD39" s="296"/>
      <c r="WBE39" s="296"/>
      <c r="WBF39" s="296"/>
      <c r="WBG39" s="296"/>
      <c r="WBH39" s="296"/>
      <c r="WBI39" s="296"/>
      <c r="WBJ39" s="296"/>
      <c r="WBK39" s="296"/>
      <c r="WBL39" s="296"/>
      <c r="WBM39" s="296"/>
      <c r="WBN39" s="296"/>
      <c r="WBO39" s="296"/>
      <c r="WBP39" s="296"/>
      <c r="WBQ39" s="296"/>
      <c r="WBR39" s="296"/>
      <c r="WBS39" s="296"/>
      <c r="WBT39" s="296"/>
      <c r="WBU39" s="296"/>
      <c r="WBV39" s="296"/>
      <c r="WBW39" s="296"/>
      <c r="WBX39" s="296"/>
      <c r="WBY39" s="296"/>
      <c r="WBZ39" s="296"/>
      <c r="WCA39" s="296"/>
      <c r="WCB39" s="296"/>
      <c r="WCC39" s="296"/>
      <c r="WCD39" s="296"/>
      <c r="WCE39" s="296"/>
      <c r="WCF39" s="296"/>
      <c r="WCG39" s="296"/>
      <c r="WCH39" s="296"/>
      <c r="WCI39" s="296"/>
      <c r="WCJ39" s="296"/>
      <c r="WCK39" s="296"/>
      <c r="WCL39" s="296"/>
      <c r="WCM39" s="296"/>
      <c r="WCN39" s="296"/>
      <c r="WCO39" s="296"/>
      <c r="WCP39" s="296"/>
      <c r="WCQ39" s="296"/>
      <c r="WCR39" s="296"/>
      <c r="WCS39" s="296"/>
      <c r="WCT39" s="296"/>
      <c r="WCU39" s="296"/>
      <c r="WCV39" s="296"/>
      <c r="WCW39" s="296"/>
      <c r="WCX39" s="296"/>
      <c r="WCY39" s="296"/>
      <c r="WCZ39" s="296"/>
      <c r="WDA39" s="296"/>
      <c r="WDB39" s="296"/>
      <c r="WDC39" s="296"/>
      <c r="WDD39" s="296"/>
      <c r="WDE39" s="296"/>
      <c r="WDF39" s="296"/>
      <c r="WDG39" s="296"/>
      <c r="WDH39" s="296"/>
      <c r="WDI39" s="296"/>
      <c r="WDJ39" s="296"/>
      <c r="WDK39" s="296"/>
      <c r="WDL39" s="296"/>
      <c r="WDM39" s="296"/>
      <c r="WDN39" s="296"/>
      <c r="WDO39" s="296"/>
      <c r="WDP39" s="296"/>
      <c r="WDQ39" s="296"/>
      <c r="WDR39" s="296"/>
      <c r="WDS39" s="296"/>
      <c r="WDT39" s="296"/>
      <c r="WDU39" s="296"/>
      <c r="WDV39" s="296"/>
      <c r="WDW39" s="296"/>
      <c r="WDX39" s="296"/>
      <c r="WDY39" s="296"/>
      <c r="WDZ39" s="296"/>
      <c r="WEA39" s="296"/>
      <c r="WEB39" s="296"/>
      <c r="WEC39" s="296"/>
      <c r="WED39" s="296"/>
      <c r="WEE39" s="296"/>
      <c r="WEF39" s="296"/>
      <c r="WEG39" s="296"/>
      <c r="WEH39" s="296"/>
      <c r="WEI39" s="296"/>
      <c r="WEJ39" s="296"/>
      <c r="WEK39" s="296"/>
      <c r="WEL39" s="296"/>
      <c r="WEM39" s="296"/>
      <c r="WEN39" s="296"/>
      <c r="WEO39" s="296"/>
      <c r="WEP39" s="296"/>
      <c r="WEQ39" s="296"/>
      <c r="WER39" s="296"/>
      <c r="WES39" s="296"/>
      <c r="WET39" s="296"/>
      <c r="WEU39" s="296"/>
      <c r="WEV39" s="296"/>
      <c r="WEW39" s="296"/>
      <c r="WEX39" s="296"/>
      <c r="WEY39" s="296"/>
      <c r="WEZ39" s="296"/>
      <c r="WFA39" s="296"/>
      <c r="WFB39" s="296"/>
      <c r="WFC39" s="296"/>
      <c r="WFD39" s="296"/>
      <c r="WFE39" s="296"/>
      <c r="WFF39" s="296"/>
      <c r="WFG39" s="296"/>
      <c r="WFH39" s="296"/>
      <c r="WFI39" s="296"/>
      <c r="WFJ39" s="296"/>
      <c r="WFK39" s="296"/>
      <c r="WFL39" s="296"/>
      <c r="WFM39" s="296"/>
      <c r="WFN39" s="296"/>
      <c r="WFO39" s="296"/>
      <c r="WFP39" s="296"/>
      <c r="WFQ39" s="296"/>
      <c r="WFR39" s="296"/>
      <c r="WFS39" s="296"/>
      <c r="WFT39" s="296"/>
      <c r="WFU39" s="296"/>
      <c r="WFV39" s="296"/>
      <c r="WFW39" s="296"/>
      <c r="WFX39" s="296"/>
      <c r="WFY39" s="296"/>
      <c r="WFZ39" s="296"/>
      <c r="WGA39" s="296"/>
      <c r="WGB39" s="296"/>
      <c r="WGC39" s="296"/>
      <c r="WGD39" s="296"/>
      <c r="WGE39" s="296"/>
      <c r="WGF39" s="296"/>
      <c r="WGG39" s="296"/>
      <c r="WGH39" s="296"/>
      <c r="WGI39" s="296"/>
      <c r="WGJ39" s="296"/>
      <c r="WGK39" s="296"/>
      <c r="WGL39" s="296"/>
      <c r="WGM39" s="296"/>
      <c r="WGN39" s="296"/>
      <c r="WGO39" s="296"/>
      <c r="WGP39" s="296"/>
      <c r="WGQ39" s="296"/>
      <c r="WGR39" s="296"/>
      <c r="WGS39" s="296"/>
      <c r="WGT39" s="296"/>
      <c r="WGU39" s="296"/>
      <c r="WGV39" s="296"/>
      <c r="WGW39" s="296"/>
      <c r="WGX39" s="296"/>
      <c r="WGY39" s="296"/>
      <c r="WGZ39" s="296"/>
      <c r="WHA39" s="296"/>
      <c r="WHB39" s="296"/>
      <c r="WHC39" s="296"/>
      <c r="WHD39" s="296"/>
      <c r="WHE39" s="296"/>
      <c r="WHF39" s="296"/>
      <c r="WHG39" s="296"/>
      <c r="WHH39" s="296"/>
      <c r="WHI39" s="296"/>
      <c r="WHJ39" s="296"/>
      <c r="WHK39" s="296"/>
      <c r="WHL39" s="296"/>
      <c r="WHM39" s="296"/>
      <c r="WHN39" s="296"/>
      <c r="WHO39" s="296"/>
      <c r="WHP39" s="296"/>
      <c r="WHQ39" s="296"/>
      <c r="WHR39" s="296"/>
      <c r="WHS39" s="296"/>
      <c r="WHT39" s="296"/>
      <c r="WHU39" s="296"/>
      <c r="WHV39" s="296"/>
      <c r="WHW39" s="296"/>
      <c r="WHX39" s="296"/>
      <c r="WHY39" s="296"/>
      <c r="WHZ39" s="296"/>
      <c r="WIA39" s="296"/>
      <c r="WIB39" s="296"/>
      <c r="WIC39" s="296"/>
      <c r="WID39" s="296"/>
      <c r="WIE39" s="296"/>
      <c r="WIF39" s="296"/>
      <c r="WIG39" s="296"/>
      <c r="WIH39" s="296"/>
      <c r="WII39" s="296"/>
      <c r="WIJ39" s="296"/>
      <c r="WIK39" s="296"/>
      <c r="WIL39" s="296"/>
      <c r="WIM39" s="296"/>
      <c r="WIN39" s="296"/>
      <c r="WIO39" s="296"/>
      <c r="WIP39" s="296"/>
      <c r="WIQ39" s="296"/>
      <c r="WIR39" s="296"/>
      <c r="WIS39" s="296"/>
      <c r="WIT39" s="296"/>
      <c r="WIU39" s="296"/>
      <c r="WIV39" s="296"/>
      <c r="WIW39" s="296"/>
      <c r="WIX39" s="296"/>
      <c r="WIY39" s="296"/>
      <c r="WIZ39" s="296"/>
      <c r="WJA39" s="296"/>
      <c r="WJB39" s="296"/>
      <c r="WJC39" s="296"/>
      <c r="WJD39" s="296"/>
      <c r="WJE39" s="296"/>
      <c r="WJF39" s="296"/>
      <c r="WJG39" s="296"/>
      <c r="WJH39" s="296"/>
      <c r="WJI39" s="296"/>
      <c r="WJJ39" s="296"/>
      <c r="WJK39" s="296"/>
      <c r="WJL39" s="296"/>
      <c r="WJM39" s="296"/>
      <c r="WJN39" s="296"/>
      <c r="WJO39" s="296"/>
      <c r="WJP39" s="296"/>
      <c r="WJQ39" s="296"/>
      <c r="WJR39" s="296"/>
      <c r="WJS39" s="296"/>
      <c r="WJT39" s="296"/>
      <c r="WJU39" s="296"/>
      <c r="WJV39" s="296"/>
      <c r="WJW39" s="296"/>
      <c r="WJX39" s="296"/>
      <c r="WJY39" s="296"/>
      <c r="WJZ39" s="296"/>
      <c r="WKA39" s="296"/>
      <c r="WKB39" s="296"/>
      <c r="WKC39" s="296"/>
      <c r="WKD39" s="296"/>
      <c r="WKE39" s="296"/>
      <c r="WKF39" s="296"/>
      <c r="WKG39" s="296"/>
      <c r="WKH39" s="296"/>
      <c r="WKI39" s="296"/>
      <c r="WKJ39" s="296"/>
      <c r="WKK39" s="296"/>
      <c r="WKL39" s="296"/>
      <c r="WKM39" s="296"/>
      <c r="WKN39" s="296"/>
      <c r="WKO39" s="296"/>
      <c r="WKP39" s="296"/>
      <c r="WKQ39" s="296"/>
      <c r="WKR39" s="296"/>
      <c r="WKS39" s="296"/>
      <c r="WKT39" s="296"/>
      <c r="WKU39" s="296"/>
      <c r="WKV39" s="296"/>
      <c r="WKW39" s="296"/>
      <c r="WKX39" s="296"/>
      <c r="WKY39" s="296"/>
      <c r="WKZ39" s="296"/>
      <c r="WLA39" s="296"/>
      <c r="WLB39" s="296"/>
      <c r="WLC39" s="296"/>
      <c r="WLD39" s="296"/>
      <c r="WLE39" s="296"/>
      <c r="WLF39" s="296"/>
      <c r="WLG39" s="296"/>
      <c r="WLH39" s="296"/>
      <c r="WLI39" s="296"/>
      <c r="WLJ39" s="296"/>
      <c r="WLK39" s="296"/>
      <c r="WLL39" s="296"/>
      <c r="WLM39" s="296"/>
      <c r="WLN39" s="296"/>
      <c r="WLO39" s="296"/>
      <c r="WLP39" s="296"/>
      <c r="WLQ39" s="296"/>
      <c r="WLR39" s="296"/>
      <c r="WLS39" s="296"/>
      <c r="WLT39" s="296"/>
      <c r="WLU39" s="296"/>
      <c r="WLV39" s="296"/>
      <c r="WLW39" s="296"/>
      <c r="WLX39" s="296"/>
      <c r="WLY39" s="296"/>
      <c r="WLZ39" s="296"/>
      <c r="WMA39" s="296"/>
      <c r="WMB39" s="296"/>
      <c r="WMC39" s="296"/>
      <c r="WMD39" s="296"/>
      <c r="WME39" s="296"/>
      <c r="WMF39" s="296"/>
      <c r="WMG39" s="296"/>
      <c r="WMH39" s="296"/>
      <c r="WMI39" s="296"/>
      <c r="WMJ39" s="296"/>
      <c r="WMK39" s="296"/>
      <c r="WML39" s="296"/>
      <c r="WMM39" s="296"/>
      <c r="WMN39" s="296"/>
      <c r="WMO39" s="296"/>
      <c r="WMP39" s="296"/>
      <c r="WMQ39" s="296"/>
      <c r="WMR39" s="296"/>
      <c r="WMS39" s="296"/>
      <c r="WMT39" s="296"/>
      <c r="WMU39" s="296"/>
      <c r="WMV39" s="296"/>
      <c r="WMW39" s="296"/>
      <c r="WMX39" s="296"/>
      <c r="WMY39" s="296"/>
      <c r="WMZ39" s="296"/>
      <c r="WNA39" s="296"/>
      <c r="WNB39" s="296"/>
      <c r="WNC39" s="296"/>
      <c r="WND39" s="296"/>
      <c r="WNE39" s="296"/>
      <c r="WNF39" s="296"/>
      <c r="WNG39" s="296"/>
      <c r="WNH39" s="296"/>
      <c r="WNI39" s="296"/>
      <c r="WNJ39" s="296"/>
      <c r="WNK39" s="296"/>
      <c r="WNL39" s="296"/>
      <c r="WNM39" s="296"/>
      <c r="WNN39" s="296"/>
      <c r="WNO39" s="296"/>
      <c r="WNP39" s="296"/>
      <c r="WNQ39" s="296"/>
      <c r="WNR39" s="296"/>
      <c r="WNS39" s="296"/>
      <c r="WNT39" s="296"/>
      <c r="WNU39" s="296"/>
      <c r="WNV39" s="296"/>
      <c r="WNW39" s="296"/>
      <c r="WNX39" s="296"/>
      <c r="WNY39" s="296"/>
      <c r="WNZ39" s="296"/>
      <c r="WOA39" s="296"/>
      <c r="WOB39" s="296"/>
      <c r="WOC39" s="296"/>
      <c r="WOD39" s="296"/>
      <c r="WOE39" s="296"/>
      <c r="WOF39" s="296"/>
      <c r="WOG39" s="296"/>
      <c r="WOH39" s="296"/>
      <c r="WOI39" s="296"/>
      <c r="WOJ39" s="296"/>
      <c r="WOK39" s="296"/>
      <c r="WOL39" s="296"/>
      <c r="WOM39" s="296"/>
      <c r="WON39" s="296"/>
      <c r="WOO39" s="296"/>
      <c r="WOP39" s="296"/>
      <c r="WOQ39" s="296"/>
      <c r="WOR39" s="296"/>
      <c r="WOS39" s="296"/>
      <c r="WOT39" s="296"/>
      <c r="WOU39" s="296"/>
      <c r="WOV39" s="296"/>
      <c r="WOW39" s="296"/>
      <c r="WOX39" s="296"/>
      <c r="WOY39" s="296"/>
      <c r="WOZ39" s="296"/>
      <c r="WPA39" s="296"/>
      <c r="WPB39" s="296"/>
      <c r="WPC39" s="296"/>
      <c r="WPD39" s="296"/>
      <c r="WPE39" s="296"/>
      <c r="WPF39" s="296"/>
      <c r="WPG39" s="296"/>
      <c r="WPH39" s="296"/>
      <c r="WPI39" s="296"/>
      <c r="WPJ39" s="296"/>
      <c r="WPK39" s="296"/>
      <c r="WPL39" s="296"/>
      <c r="WPM39" s="296"/>
      <c r="WPN39" s="296"/>
      <c r="WPO39" s="296"/>
      <c r="WPP39" s="296"/>
      <c r="WPQ39" s="296"/>
      <c r="WPR39" s="296"/>
      <c r="WPS39" s="296"/>
      <c r="WPT39" s="296"/>
      <c r="WPU39" s="296"/>
      <c r="WPV39" s="296"/>
      <c r="WPW39" s="296"/>
      <c r="WPX39" s="296"/>
      <c r="WPY39" s="296"/>
      <c r="WPZ39" s="296"/>
      <c r="WQA39" s="296"/>
      <c r="WQB39" s="296"/>
      <c r="WQC39" s="296"/>
      <c r="WQD39" s="296"/>
      <c r="WQE39" s="296"/>
      <c r="WQF39" s="296"/>
      <c r="WQG39" s="296"/>
      <c r="WQH39" s="296"/>
      <c r="WQI39" s="296"/>
      <c r="WQJ39" s="296"/>
      <c r="WQK39" s="296"/>
      <c r="WQL39" s="296"/>
      <c r="WQM39" s="296"/>
      <c r="WQN39" s="296"/>
      <c r="WQO39" s="296"/>
      <c r="WQP39" s="296"/>
      <c r="WQQ39" s="296"/>
      <c r="WQR39" s="296"/>
      <c r="WQS39" s="296"/>
      <c r="WQT39" s="296"/>
      <c r="WQU39" s="296"/>
      <c r="WQV39" s="296"/>
      <c r="WQW39" s="296"/>
      <c r="WQX39" s="296"/>
      <c r="WQY39" s="296"/>
      <c r="WQZ39" s="296"/>
      <c r="WRA39" s="296"/>
      <c r="WRB39" s="296"/>
      <c r="WRC39" s="296"/>
      <c r="WRD39" s="296"/>
      <c r="WRE39" s="296"/>
      <c r="WRF39" s="296"/>
      <c r="WRG39" s="296"/>
      <c r="WRH39" s="296"/>
      <c r="WRI39" s="296"/>
      <c r="WRJ39" s="296"/>
      <c r="WRK39" s="296"/>
      <c r="WRL39" s="296"/>
      <c r="WRM39" s="296"/>
      <c r="WRN39" s="296"/>
      <c r="WRO39" s="296"/>
      <c r="WRP39" s="296"/>
      <c r="WRQ39" s="296"/>
      <c r="WRR39" s="296"/>
      <c r="WRS39" s="296"/>
      <c r="WRT39" s="296"/>
      <c r="WRU39" s="296"/>
      <c r="WRV39" s="296"/>
      <c r="WRW39" s="296"/>
      <c r="WRX39" s="296"/>
      <c r="WRY39" s="296"/>
      <c r="WRZ39" s="296"/>
      <c r="WSA39" s="296"/>
      <c r="WSB39" s="296"/>
      <c r="WSC39" s="296"/>
      <c r="WSD39" s="296"/>
      <c r="WSE39" s="296"/>
      <c r="WSF39" s="296"/>
      <c r="WSG39" s="296"/>
      <c r="WSH39" s="296"/>
      <c r="WSI39" s="296"/>
      <c r="WSJ39" s="296"/>
      <c r="WSK39" s="296"/>
      <c r="WSL39" s="296"/>
      <c r="WSM39" s="296"/>
      <c r="WSN39" s="296"/>
      <c r="WSO39" s="296"/>
      <c r="WSP39" s="296"/>
      <c r="WSQ39" s="296"/>
      <c r="WSR39" s="296"/>
      <c r="WSS39" s="296"/>
      <c r="WST39" s="296"/>
      <c r="WSU39" s="296"/>
      <c r="WSV39" s="296"/>
      <c r="WSW39" s="296"/>
      <c r="WSX39" s="296"/>
      <c r="WSY39" s="296"/>
      <c r="WSZ39" s="296"/>
      <c r="WTA39" s="296"/>
      <c r="WTB39" s="296"/>
      <c r="WTC39" s="296"/>
      <c r="WTD39" s="296"/>
      <c r="WTE39" s="296"/>
      <c r="WTF39" s="296"/>
      <c r="WTG39" s="296"/>
      <c r="WTH39" s="296"/>
      <c r="WTI39" s="296"/>
      <c r="WTJ39" s="296"/>
      <c r="WTK39" s="296"/>
      <c r="WTL39" s="296"/>
      <c r="WTM39" s="296"/>
      <c r="WTN39" s="296"/>
      <c r="WTO39" s="296"/>
      <c r="WTP39" s="296"/>
      <c r="WTQ39" s="296"/>
      <c r="WTR39" s="296"/>
      <c r="WTS39" s="296"/>
      <c r="WTT39" s="296"/>
      <c r="WTU39" s="296"/>
      <c r="WTV39" s="296"/>
      <c r="WTW39" s="296"/>
      <c r="WTX39" s="296"/>
      <c r="WTY39" s="296"/>
      <c r="WTZ39" s="296"/>
      <c r="WUA39" s="296"/>
      <c r="WUB39" s="296"/>
      <c r="WUC39" s="296"/>
      <c r="WUD39" s="296"/>
      <c r="WUE39" s="296"/>
      <c r="WUF39" s="296"/>
      <c r="WUG39" s="296"/>
      <c r="WUH39" s="296"/>
      <c r="WUI39" s="296"/>
      <c r="WUJ39" s="296"/>
      <c r="WUK39" s="296"/>
      <c r="WUL39" s="296"/>
      <c r="WUM39" s="296"/>
      <c r="WUN39" s="296"/>
      <c r="WUO39" s="296"/>
      <c r="WUP39" s="296"/>
      <c r="WUQ39" s="296"/>
      <c r="WUR39" s="296"/>
      <c r="WUS39" s="296"/>
      <c r="WUT39" s="296"/>
      <c r="WUU39" s="296"/>
      <c r="WUV39" s="296"/>
      <c r="WUW39" s="296"/>
      <c r="WUX39" s="296"/>
      <c r="WUY39" s="296"/>
      <c r="WUZ39" s="296"/>
      <c r="WVA39" s="296"/>
      <c r="WVB39" s="296"/>
      <c r="WVC39" s="296"/>
      <c r="WVD39" s="296"/>
      <c r="WVE39" s="296"/>
      <c r="WVF39" s="296"/>
      <c r="WVG39" s="296"/>
      <c r="WVH39" s="296"/>
      <c r="WVI39" s="296"/>
      <c r="WVJ39" s="296"/>
      <c r="WVK39" s="296"/>
      <c r="WVL39" s="296"/>
      <c r="WVM39" s="296"/>
      <c r="WVN39" s="296"/>
      <c r="WVO39" s="296"/>
      <c r="WVP39" s="296"/>
      <c r="WVQ39" s="296"/>
      <c r="WVR39" s="296"/>
      <c r="WVS39" s="296"/>
      <c r="WVT39" s="296"/>
      <c r="WVU39" s="296"/>
      <c r="WVV39" s="296"/>
      <c r="WVW39" s="296"/>
      <c r="WVX39" s="296"/>
      <c r="WVY39" s="296"/>
      <c r="WVZ39" s="296"/>
      <c r="WWA39" s="296"/>
      <c r="WWB39" s="296"/>
      <c r="WWC39" s="296"/>
      <c r="WWD39" s="296"/>
      <c r="WWE39" s="296"/>
      <c r="WWF39" s="296"/>
      <c r="WWG39" s="296"/>
      <c r="WWH39" s="296"/>
      <c r="WWI39" s="296"/>
      <c r="WWJ39" s="296"/>
      <c r="WWK39" s="296"/>
      <c r="WWL39" s="296"/>
      <c r="WWM39" s="296"/>
      <c r="WWN39" s="296"/>
      <c r="WWO39" s="296"/>
      <c r="WWP39" s="296"/>
      <c r="WWQ39" s="296"/>
      <c r="WWR39" s="296"/>
      <c r="WWS39" s="296"/>
      <c r="WWT39" s="296"/>
      <c r="WWU39" s="296"/>
      <c r="WWV39" s="296"/>
      <c r="WWW39" s="296"/>
      <c r="WWX39" s="296"/>
      <c r="WWY39" s="296"/>
      <c r="WWZ39" s="296"/>
      <c r="WXA39" s="296"/>
      <c r="WXB39" s="296"/>
      <c r="WXC39" s="296"/>
      <c r="WXD39" s="296"/>
      <c r="WXE39" s="296"/>
      <c r="WXF39" s="296"/>
      <c r="WXG39" s="296"/>
      <c r="WXH39" s="296"/>
      <c r="WXI39" s="296"/>
      <c r="WXJ39" s="296"/>
      <c r="WXK39" s="296"/>
      <c r="WXL39" s="296"/>
      <c r="WXM39" s="296"/>
      <c r="WXN39" s="296"/>
      <c r="WXO39" s="296"/>
      <c r="WXP39" s="296"/>
      <c r="WXQ39" s="296"/>
      <c r="WXR39" s="296"/>
      <c r="WXS39" s="296"/>
      <c r="WXT39" s="296"/>
      <c r="WXU39" s="296"/>
      <c r="WXV39" s="296"/>
      <c r="WXW39" s="296"/>
      <c r="WXX39" s="296"/>
      <c r="WXY39" s="296"/>
      <c r="WXZ39" s="296"/>
      <c r="WYA39" s="296"/>
      <c r="WYB39" s="296"/>
      <c r="WYC39" s="296"/>
      <c r="WYD39" s="296"/>
      <c r="WYE39" s="296"/>
      <c r="WYF39" s="296"/>
      <c r="WYG39" s="296"/>
      <c r="WYH39" s="296"/>
      <c r="WYI39" s="296"/>
      <c r="WYJ39" s="296"/>
      <c r="WYK39" s="296"/>
      <c r="WYL39" s="296"/>
      <c r="WYM39" s="296"/>
      <c r="WYN39" s="296"/>
      <c r="WYO39" s="296"/>
      <c r="WYP39" s="296"/>
      <c r="WYQ39" s="296"/>
      <c r="WYR39" s="296"/>
      <c r="WYS39" s="296"/>
      <c r="WYT39" s="296"/>
      <c r="WYU39" s="296"/>
      <c r="WYV39" s="296"/>
      <c r="WYW39" s="296"/>
      <c r="WYX39" s="296"/>
      <c r="WYY39" s="296"/>
      <c r="WYZ39" s="296"/>
      <c r="WZA39" s="296"/>
      <c r="WZB39" s="296"/>
      <c r="WZC39" s="296"/>
      <c r="WZD39" s="296"/>
      <c r="WZE39" s="296"/>
      <c r="WZF39" s="296"/>
      <c r="WZG39" s="296"/>
      <c r="WZH39" s="296"/>
      <c r="WZI39" s="296"/>
      <c r="WZJ39" s="296"/>
      <c r="WZK39" s="296"/>
      <c r="WZL39" s="296"/>
      <c r="WZM39" s="296"/>
      <c r="WZN39" s="296"/>
      <c r="WZO39" s="296"/>
      <c r="WZP39" s="296"/>
      <c r="WZQ39" s="296"/>
      <c r="WZR39" s="296"/>
      <c r="WZS39" s="296"/>
      <c r="WZT39" s="296"/>
      <c r="WZU39" s="296"/>
      <c r="WZV39" s="296"/>
      <c r="WZW39" s="296"/>
      <c r="WZX39" s="296"/>
      <c r="WZY39" s="296"/>
      <c r="WZZ39" s="296"/>
      <c r="XAA39" s="296"/>
      <c r="XAB39" s="296"/>
      <c r="XAC39" s="296"/>
      <c r="XAD39" s="296"/>
      <c r="XAE39" s="296"/>
      <c r="XAF39" s="296"/>
      <c r="XAG39" s="296"/>
      <c r="XAH39" s="296"/>
      <c r="XAI39" s="296"/>
      <c r="XAJ39" s="296"/>
      <c r="XAK39" s="296"/>
      <c r="XAL39" s="296"/>
      <c r="XAM39" s="296"/>
      <c r="XAN39" s="296"/>
      <c r="XAO39" s="296"/>
      <c r="XAP39" s="296"/>
      <c r="XAQ39" s="296"/>
      <c r="XAR39" s="296"/>
      <c r="XAS39" s="296"/>
      <c r="XAT39" s="296"/>
      <c r="XAU39" s="296"/>
      <c r="XAV39" s="296"/>
      <c r="XAW39" s="296"/>
      <c r="XAX39" s="296"/>
      <c r="XAY39" s="296"/>
      <c r="XAZ39" s="296"/>
      <c r="XBA39" s="296"/>
      <c r="XBB39" s="296"/>
      <c r="XBC39" s="296"/>
      <c r="XBD39" s="296"/>
      <c r="XBE39" s="296"/>
      <c r="XBF39" s="296"/>
      <c r="XBG39" s="296"/>
      <c r="XBH39" s="296"/>
      <c r="XBI39" s="296"/>
      <c r="XBJ39" s="296"/>
      <c r="XBK39" s="296"/>
      <c r="XBL39" s="296"/>
      <c r="XBM39" s="296"/>
      <c r="XBN39" s="296"/>
      <c r="XBO39" s="296"/>
      <c r="XBP39" s="296"/>
      <c r="XBQ39" s="296"/>
      <c r="XBR39" s="296"/>
      <c r="XBS39" s="296"/>
      <c r="XBT39" s="296"/>
      <c r="XBU39" s="296"/>
      <c r="XBV39" s="296"/>
      <c r="XBW39" s="296"/>
      <c r="XBX39" s="296"/>
      <c r="XBY39" s="296"/>
      <c r="XBZ39" s="296"/>
      <c r="XCA39" s="296"/>
      <c r="XCB39" s="296"/>
      <c r="XCC39" s="296"/>
      <c r="XCD39" s="296"/>
      <c r="XCE39" s="296"/>
      <c r="XCF39" s="296"/>
      <c r="XCG39" s="296"/>
      <c r="XCH39" s="296"/>
      <c r="XCI39" s="296"/>
      <c r="XCJ39" s="296"/>
      <c r="XCK39" s="296"/>
      <c r="XCL39" s="296"/>
      <c r="XCM39" s="296"/>
      <c r="XCN39" s="296"/>
      <c r="XCO39" s="296"/>
      <c r="XCP39" s="296"/>
      <c r="XCQ39" s="296"/>
      <c r="XCR39" s="296"/>
      <c r="XCS39" s="296"/>
      <c r="XCT39" s="296"/>
      <c r="XCU39" s="296"/>
      <c r="XCV39" s="296"/>
      <c r="XCW39" s="296"/>
      <c r="XCX39" s="296"/>
      <c r="XCY39" s="296"/>
      <c r="XCZ39" s="296"/>
      <c r="XDA39" s="296"/>
      <c r="XDB39" s="296"/>
      <c r="XDC39" s="296"/>
      <c r="XDD39" s="296"/>
      <c r="XDE39" s="296"/>
      <c r="XDF39" s="296"/>
      <c r="XDG39" s="296"/>
      <c r="XDH39" s="296"/>
      <c r="XDI39" s="296"/>
      <c r="XDJ39" s="296"/>
      <c r="XDK39" s="296"/>
      <c r="XDL39" s="296"/>
      <c r="XDM39" s="296"/>
      <c r="XDN39" s="296"/>
      <c r="XDO39" s="296"/>
      <c r="XDP39" s="296"/>
      <c r="XDQ39" s="296"/>
      <c r="XDR39" s="296"/>
      <c r="XDS39" s="296"/>
      <c r="XDT39" s="296"/>
      <c r="XDU39" s="296"/>
      <c r="XDV39" s="296"/>
      <c r="XDW39" s="296"/>
      <c r="XDX39" s="296"/>
      <c r="XDY39" s="296"/>
      <c r="XDZ39" s="296"/>
      <c r="XEA39" s="296"/>
      <c r="XEB39" s="296"/>
      <c r="XEC39" s="296"/>
      <c r="XED39" s="296"/>
      <c r="XEE39" s="296"/>
      <c r="XEF39" s="296"/>
      <c r="XEG39" s="296"/>
      <c r="XEH39" s="296"/>
      <c r="XEI39" s="296"/>
      <c r="XEJ39" s="296"/>
      <c r="XEK39" s="296"/>
      <c r="XEL39" s="296"/>
      <c r="XEM39" s="296"/>
      <c r="XEN39" s="296"/>
      <c r="XEO39" s="296"/>
      <c r="XEP39" s="296"/>
      <c r="XEQ39" s="296"/>
      <c r="XER39" s="296"/>
      <c r="XES39" s="296"/>
      <c r="XET39" s="296"/>
      <c r="XEU39" s="296"/>
      <c r="XEV39" s="296"/>
      <c r="XEW39" s="296"/>
      <c r="XEX39" s="296"/>
    </row>
    <row r="40" spans="1:16378" ht="16.5" customHeight="1" x14ac:dyDescent="0.3">
      <c r="A40" s="296"/>
      <c r="B40" s="92" t="s">
        <v>335</v>
      </c>
      <c r="C40" s="313" t="s">
        <v>13</v>
      </c>
      <c r="D40" s="314"/>
      <c r="E40" s="315"/>
      <c r="F40" s="303"/>
      <c r="G40" s="315"/>
      <c r="H40" s="306"/>
      <c r="I40" s="301"/>
      <c r="J40" s="301"/>
      <c r="P40" s="297"/>
      <c r="Q40" s="297"/>
    </row>
    <row r="41" spans="1:16378" ht="16.5" customHeight="1" x14ac:dyDescent="0.3">
      <c r="A41" s="296"/>
      <c r="B41" s="84" t="s">
        <v>329</v>
      </c>
      <c r="C41" s="313" t="s">
        <v>3</v>
      </c>
      <c r="G41" s="296"/>
      <c r="H41" s="306"/>
      <c r="I41" s="301"/>
      <c r="J41" s="301"/>
      <c r="P41" s="297"/>
      <c r="Q41" s="297"/>
    </row>
    <row r="42" spans="1:16378" ht="16.5" customHeight="1" x14ac:dyDescent="0.3">
      <c r="A42" s="296"/>
      <c r="B42" s="92" t="s">
        <v>215</v>
      </c>
      <c r="C42" s="313" t="s">
        <v>12</v>
      </c>
      <c r="G42" s="296"/>
      <c r="H42" s="306"/>
      <c r="I42" s="301"/>
      <c r="J42" s="301"/>
      <c r="P42" s="297"/>
      <c r="Q42" s="297"/>
    </row>
    <row r="43" spans="1:16378" ht="16.5" customHeight="1" x14ac:dyDescent="0.3">
      <c r="G43" s="296"/>
      <c r="H43" s="306"/>
      <c r="I43" s="301"/>
      <c r="J43" s="301"/>
      <c r="P43" s="297"/>
      <c r="Q43" s="297"/>
    </row>
    <row r="44" spans="1:16378" ht="16.5" customHeight="1" x14ac:dyDescent="0.3">
      <c r="A44" s="305"/>
      <c r="B44" s="313" t="s">
        <v>30</v>
      </c>
      <c r="C44" s="313" t="s">
        <v>8</v>
      </c>
      <c r="D44" s="313" t="s">
        <v>135</v>
      </c>
      <c r="E44" s="313" t="s">
        <v>137</v>
      </c>
      <c r="F44" s="313" t="s">
        <v>21</v>
      </c>
      <c r="G44" s="305"/>
      <c r="I44" s="316"/>
      <c r="J44" s="307"/>
      <c r="K44" s="307"/>
      <c r="L44" s="307"/>
      <c r="M44" s="307"/>
      <c r="N44" s="307"/>
      <c r="O44" s="307"/>
      <c r="P44" s="297"/>
      <c r="Q44" s="297"/>
    </row>
    <row r="45" spans="1:16378" ht="16.5" customHeight="1" x14ac:dyDescent="0.3">
      <c r="B45" s="84" t="s">
        <v>336</v>
      </c>
      <c r="C45" s="85">
        <v>11000000</v>
      </c>
      <c r="D45" s="85">
        <v>11000000</v>
      </c>
      <c r="E45" s="84">
        <v>14000000</v>
      </c>
      <c r="F45" s="84" t="s">
        <v>330</v>
      </c>
      <c r="G45" s="305"/>
      <c r="P45" s="297"/>
      <c r="Q45" s="297"/>
    </row>
    <row r="46" spans="1:16378" ht="16.5" customHeight="1" x14ac:dyDescent="0.3">
      <c r="B46" s="84" t="s">
        <v>331</v>
      </c>
      <c r="C46" s="85">
        <v>10500000</v>
      </c>
      <c r="D46" s="85">
        <v>10500000</v>
      </c>
      <c r="E46" s="85">
        <v>10500000</v>
      </c>
      <c r="F46" s="84" t="s">
        <v>333</v>
      </c>
      <c r="P46" s="297"/>
      <c r="Q46" s="297"/>
    </row>
    <row r="47" spans="1:16378" ht="16.5" customHeight="1" x14ac:dyDescent="0.3">
      <c r="B47" s="84" t="s">
        <v>328</v>
      </c>
      <c r="C47" s="85">
        <f>C45/C46</f>
        <v>1.0476190476190477</v>
      </c>
      <c r="D47" s="85">
        <f t="shared" ref="D47:E47" si="0">D45/D46</f>
        <v>1.0476190476190477</v>
      </c>
      <c r="E47" s="85">
        <f t="shared" si="0"/>
        <v>1.3333333333333333</v>
      </c>
      <c r="F47" s="84" t="s">
        <v>332</v>
      </c>
      <c r="P47" s="297"/>
      <c r="Q47" s="297"/>
    </row>
    <row r="48" spans="1:16378" ht="16.5" customHeight="1" x14ac:dyDescent="0.3">
      <c r="B48" s="84" t="s">
        <v>334</v>
      </c>
      <c r="C48" s="85">
        <f>C47*Start!D21</f>
        <v>52666.952380952382</v>
      </c>
      <c r="D48" s="85">
        <f>D47*Start!E21</f>
        <v>52666.952380952382</v>
      </c>
      <c r="E48" s="85">
        <f>E47*Start!F21</f>
        <v>67030.666666666657</v>
      </c>
      <c r="F48" s="84" t="s">
        <v>332</v>
      </c>
      <c r="P48" s="297"/>
      <c r="Q48" s="297"/>
    </row>
    <row r="49" spans="1:17" ht="16.5" customHeight="1" x14ac:dyDescent="0.3">
      <c r="B49" s="84"/>
      <c r="C49" s="85"/>
      <c r="D49" s="85"/>
      <c r="E49" s="84"/>
      <c r="F49" s="84"/>
      <c r="P49" s="297"/>
      <c r="Q49" s="297"/>
    </row>
    <row r="50" spans="1:17" ht="16.5" customHeight="1" x14ac:dyDescent="0.3">
      <c r="B50" s="84"/>
      <c r="C50" s="85"/>
      <c r="D50" s="85"/>
      <c r="E50" s="84"/>
      <c r="F50" s="84"/>
      <c r="P50" s="297"/>
      <c r="Q50" s="297"/>
    </row>
    <row r="51" spans="1:17" ht="16.5" customHeight="1" x14ac:dyDescent="0.3">
      <c r="B51" s="84"/>
      <c r="C51" s="85"/>
      <c r="D51" s="85"/>
      <c r="E51" s="84"/>
      <c r="F51" s="84"/>
      <c r="P51" s="297"/>
      <c r="Q51" s="297"/>
    </row>
    <row r="52" spans="1:17" ht="16.5" customHeight="1" x14ac:dyDescent="0.3">
      <c r="B52" s="84"/>
      <c r="C52" s="85"/>
      <c r="D52" s="85"/>
      <c r="E52" s="84"/>
      <c r="F52" s="84"/>
      <c r="H52" s="306"/>
      <c r="I52" s="301"/>
      <c r="J52" s="301"/>
      <c r="P52" s="297"/>
      <c r="Q52" s="297"/>
    </row>
    <row r="53" spans="1:17" ht="16.5" customHeight="1" x14ac:dyDescent="0.3">
      <c r="B53" s="84"/>
      <c r="C53" s="85"/>
      <c r="D53" s="85"/>
      <c r="E53" s="84"/>
      <c r="F53" s="84"/>
      <c r="I53" s="317"/>
      <c r="K53" s="317"/>
      <c r="L53" s="317"/>
      <c r="M53" s="317"/>
      <c r="N53" s="317"/>
      <c r="O53" s="317"/>
      <c r="P53" s="297"/>
      <c r="Q53" s="297"/>
    </row>
    <row r="54" spans="1:17" ht="16.5" customHeight="1" x14ac:dyDescent="0.3">
      <c r="B54" s="84"/>
      <c r="C54" s="85"/>
      <c r="D54" s="85"/>
      <c r="E54" s="84"/>
      <c r="F54" s="84"/>
      <c r="P54" s="297"/>
      <c r="Q54" s="297"/>
    </row>
    <row r="55" spans="1:17" ht="16.5" customHeight="1" x14ac:dyDescent="0.3">
      <c r="B55" s="84"/>
      <c r="C55" s="85"/>
      <c r="D55" s="85"/>
      <c r="E55" s="84"/>
      <c r="F55" s="84"/>
      <c r="P55" s="297"/>
      <c r="Q55" s="297"/>
    </row>
    <row r="56" spans="1:17" ht="16.5" customHeight="1" x14ac:dyDescent="0.3">
      <c r="B56" s="318" t="s">
        <v>63</v>
      </c>
      <c r="C56" s="354">
        <f>C48</f>
        <v>52666.952380952382</v>
      </c>
      <c r="D56" s="354">
        <f t="shared" ref="D56:E56" si="1">D48</f>
        <v>52666.952380952382</v>
      </c>
      <c r="E56" s="354">
        <f t="shared" si="1"/>
        <v>67030.666666666657</v>
      </c>
      <c r="F56" s="313"/>
      <c r="H56" s="318" t="s">
        <v>29</v>
      </c>
      <c r="I56" s="319">
        <f>Startår</f>
        <v>2023</v>
      </c>
      <c r="J56" s="319">
        <f>I56+1</f>
        <v>2024</v>
      </c>
      <c r="K56" s="319">
        <f>J56+1</f>
        <v>2025</v>
      </c>
      <c r="L56" s="319">
        <f>K56+1</f>
        <v>2026</v>
      </c>
      <c r="M56" s="319">
        <f>L56+1</f>
        <v>2027</v>
      </c>
      <c r="N56" s="319">
        <f>M56+1</f>
        <v>2028</v>
      </c>
      <c r="O56" s="320" t="s">
        <v>4</v>
      </c>
      <c r="P56" s="297"/>
      <c r="Q56" s="297"/>
    </row>
    <row r="57" spans="1:17" ht="16.5" customHeight="1" x14ac:dyDescent="0.3">
      <c r="B57" s="321"/>
      <c r="C57" s="321"/>
      <c r="H57" s="313" t="s">
        <v>8</v>
      </c>
      <c r="I57" s="354">
        <f>$C56</f>
        <v>52666.952380952382</v>
      </c>
      <c r="J57" s="354">
        <f t="shared" ref="J57:N57" si="2">$C56</f>
        <v>52666.952380952382</v>
      </c>
      <c r="K57" s="354">
        <f t="shared" si="2"/>
        <v>52666.952380952382</v>
      </c>
      <c r="L57" s="354">
        <f t="shared" si="2"/>
        <v>52666.952380952382</v>
      </c>
      <c r="M57" s="354">
        <f t="shared" si="2"/>
        <v>52666.952380952382</v>
      </c>
      <c r="N57" s="354">
        <f t="shared" si="2"/>
        <v>52666.952380952382</v>
      </c>
      <c r="O57" s="359">
        <f>SUM(I57:N57)</f>
        <v>316001.71428571426</v>
      </c>
      <c r="P57" s="297"/>
      <c r="Q57" s="297"/>
    </row>
    <row r="58" spans="1:17" ht="16.5" customHeight="1" x14ac:dyDescent="0.3">
      <c r="B58" s="321"/>
      <c r="C58" s="321"/>
      <c r="H58" s="313" t="s">
        <v>136</v>
      </c>
      <c r="I58" s="354">
        <f>$D56</f>
        <v>52666.952380952382</v>
      </c>
      <c r="J58" s="354">
        <f t="shared" ref="J58:N58" si="3">$D56</f>
        <v>52666.952380952382</v>
      </c>
      <c r="K58" s="354">
        <f t="shared" si="3"/>
        <v>52666.952380952382</v>
      </c>
      <c r="L58" s="354">
        <f t="shared" si="3"/>
        <v>52666.952380952382</v>
      </c>
      <c r="M58" s="354">
        <f t="shared" si="3"/>
        <v>52666.952380952382</v>
      </c>
      <c r="N58" s="354">
        <f t="shared" si="3"/>
        <v>52666.952380952382</v>
      </c>
      <c r="O58" s="359">
        <f>SUM(I58:N58)</f>
        <v>316001.71428571426</v>
      </c>
      <c r="P58" s="297"/>
      <c r="Q58" s="297"/>
    </row>
    <row r="59" spans="1:17" ht="16.5" customHeight="1" x14ac:dyDescent="0.3">
      <c r="B59" s="321"/>
      <c r="C59" s="321"/>
      <c r="H59" s="313" t="s">
        <v>137</v>
      </c>
      <c r="I59" s="354">
        <f>$E56</f>
        <v>67030.666666666657</v>
      </c>
      <c r="J59" s="354">
        <f t="shared" ref="J59:N59" si="4">$E56</f>
        <v>67030.666666666657</v>
      </c>
      <c r="K59" s="354">
        <f t="shared" si="4"/>
        <v>67030.666666666657</v>
      </c>
      <c r="L59" s="354">
        <f t="shared" si="4"/>
        <v>67030.666666666657</v>
      </c>
      <c r="M59" s="354">
        <f t="shared" si="4"/>
        <v>67030.666666666657</v>
      </c>
      <c r="N59" s="354">
        <f t="shared" si="4"/>
        <v>67030.666666666657</v>
      </c>
      <c r="O59" s="359">
        <f>SUM(I59:N59)</f>
        <v>402183.99999999988</v>
      </c>
      <c r="P59" s="297"/>
      <c r="Q59" s="297"/>
    </row>
    <row r="60" spans="1:17" ht="16.5" customHeight="1" x14ac:dyDescent="0.3">
      <c r="B60" s="321"/>
      <c r="C60" s="321"/>
      <c r="P60" s="297"/>
      <c r="Q60" s="297"/>
    </row>
    <row r="61" spans="1:17" ht="16.5" customHeight="1" x14ac:dyDescent="0.3">
      <c r="B61" s="321"/>
      <c r="C61" s="321"/>
      <c r="P61" s="297"/>
      <c r="Q61" s="297"/>
    </row>
    <row r="62" spans="1:17" ht="21" x14ac:dyDescent="0.4">
      <c r="B62" s="90" t="str">
        <f>IF(B63=0,"3.","3. " &amp;B63)</f>
        <v>3. Teknik - löpande kostnader</v>
      </c>
      <c r="C62" s="91"/>
      <c r="G62" s="296"/>
      <c r="H62" s="306"/>
      <c r="I62" s="301"/>
      <c r="J62" s="301"/>
      <c r="P62" s="297"/>
      <c r="Q62" s="297"/>
    </row>
    <row r="63" spans="1:17" ht="16.5" customHeight="1" x14ac:dyDescent="0.3">
      <c r="A63" s="296"/>
      <c r="B63" s="92" t="s">
        <v>353</v>
      </c>
      <c r="C63" s="313" t="s">
        <v>13</v>
      </c>
      <c r="D63" s="314"/>
      <c r="E63" s="315"/>
      <c r="F63" s="303"/>
      <c r="G63" s="315"/>
      <c r="H63" s="306"/>
      <c r="I63" s="301"/>
      <c r="J63" s="301"/>
      <c r="P63" s="297"/>
      <c r="Q63" s="297"/>
    </row>
    <row r="64" spans="1:17" ht="16.5" customHeight="1" x14ac:dyDescent="0.3">
      <c r="A64" s="296"/>
      <c r="B64" s="92" t="str">
        <f>Start!C17</f>
        <v>Sigtuna kommun</v>
      </c>
      <c r="C64" s="313" t="s">
        <v>3</v>
      </c>
      <c r="G64" s="296"/>
      <c r="H64" s="306"/>
      <c r="I64" s="301"/>
      <c r="J64" s="301"/>
      <c r="P64" s="297"/>
      <c r="Q64" s="297"/>
    </row>
    <row r="65" spans="1:17" ht="16.5" customHeight="1" x14ac:dyDescent="0.3">
      <c r="A65" s="296"/>
      <c r="B65" s="92" t="s">
        <v>215</v>
      </c>
      <c r="C65" s="313" t="s">
        <v>12</v>
      </c>
      <c r="G65" s="296"/>
      <c r="H65" s="306"/>
      <c r="I65" s="301"/>
      <c r="J65" s="301"/>
      <c r="P65" s="297"/>
      <c r="Q65" s="297"/>
    </row>
    <row r="66" spans="1:17" ht="16.5" customHeight="1" x14ac:dyDescent="0.3">
      <c r="G66" s="296"/>
      <c r="H66" s="306"/>
      <c r="I66" s="301"/>
      <c r="J66" s="301"/>
    </row>
    <row r="67" spans="1:17" ht="16.5" customHeight="1" x14ac:dyDescent="0.3">
      <c r="A67" s="305"/>
      <c r="B67" s="313" t="s">
        <v>30</v>
      </c>
      <c r="C67" s="313" t="s">
        <v>8</v>
      </c>
      <c r="D67" s="313" t="s">
        <v>135</v>
      </c>
      <c r="E67" s="313" t="s">
        <v>137</v>
      </c>
      <c r="F67" s="313" t="s">
        <v>21</v>
      </c>
      <c r="G67" s="305"/>
      <c r="I67" s="316"/>
      <c r="J67" s="307"/>
      <c r="K67" s="307"/>
      <c r="L67" s="307"/>
      <c r="M67" s="307"/>
      <c r="N67" s="307"/>
      <c r="O67" s="307"/>
    </row>
    <row r="68" spans="1:17" ht="16.5" customHeight="1" x14ac:dyDescent="0.3">
      <c r="B68" s="84" t="str">
        <f>'Uppskatta kostnader'!B10</f>
        <v>Löpande årlig kostnad, år 2-6 (kr)</v>
      </c>
      <c r="C68" s="84">
        <f>'Uppskatta kostnader'!D10</f>
        <v>50500</v>
      </c>
      <c r="D68" s="84">
        <f>'Uppskatta kostnader'!E10</f>
        <v>36000</v>
      </c>
      <c r="E68" s="84">
        <f>'Uppskatta kostnader'!F10</f>
        <v>65000</v>
      </c>
      <c r="F68" s="84" t="s">
        <v>709</v>
      </c>
      <c r="G68" s="305"/>
    </row>
    <row r="69" spans="1:17" ht="16.5" customHeight="1" x14ac:dyDescent="0.3">
      <c r="B69" s="84" t="str">
        <f>'Uppskatta kostnader'!B15</f>
        <v>Löpande årlig kostnad, år 2-6 (licens, ev service etc)</v>
      </c>
      <c r="C69" s="84">
        <f>'Uppskatta kostnader'!D15</f>
        <v>92000</v>
      </c>
      <c r="D69" s="84">
        <f>'Uppskatta kostnader'!E15</f>
        <v>50000</v>
      </c>
      <c r="E69" s="84">
        <f>'Uppskatta kostnader'!F15</f>
        <v>134000</v>
      </c>
      <c r="F69" s="84" t="s">
        <v>709</v>
      </c>
    </row>
    <row r="70" spans="1:17" ht="16.5" customHeight="1" x14ac:dyDescent="0.3">
      <c r="B70" s="84" t="str">
        <f>'Uppskatta kostnader'!B32</f>
        <v>Löpande årlig kostnad behrighetsstyrning, år 2-6 (kr)</v>
      </c>
      <c r="C70" s="84">
        <f>'Uppskatta kostnader'!D32</f>
        <v>0</v>
      </c>
      <c r="D70" s="84">
        <f>'Uppskatta kostnader'!E32</f>
        <v>0</v>
      </c>
      <c r="E70" s="84">
        <f>'Uppskatta kostnader'!F32</f>
        <v>0</v>
      </c>
      <c r="F70" s="84" t="s">
        <v>709</v>
      </c>
    </row>
    <row r="71" spans="1:17" ht="16.5" customHeight="1" x14ac:dyDescent="0.3">
      <c r="B71" s="84" t="str">
        <f>'Uppskatta kostnader'!B37</f>
        <v>Löpande årlig kostnad säker autentisering, år 2-6 (kr)</v>
      </c>
      <c r="C71" s="84">
        <f>'Uppskatta kostnader'!D37</f>
        <v>0</v>
      </c>
      <c r="D71" s="84">
        <f>'Uppskatta kostnader'!E37</f>
        <v>0</v>
      </c>
      <c r="E71" s="84">
        <f>'Uppskatta kostnader'!F37</f>
        <v>0</v>
      </c>
      <c r="F71" s="84" t="s">
        <v>709</v>
      </c>
    </row>
    <row r="72" spans="1:17" ht="16.5" customHeight="1" x14ac:dyDescent="0.3">
      <c r="B72" s="84"/>
      <c r="C72" s="85"/>
      <c r="D72" s="85"/>
      <c r="E72" s="84"/>
      <c r="F72" s="84"/>
    </row>
    <row r="73" spans="1:17" ht="16.5" customHeight="1" x14ac:dyDescent="0.3">
      <c r="B73" s="84"/>
      <c r="C73" s="85"/>
      <c r="D73" s="85"/>
      <c r="E73" s="84"/>
      <c r="F73" s="84"/>
    </row>
    <row r="74" spans="1:17" ht="16.5" customHeight="1" x14ac:dyDescent="0.3">
      <c r="B74" s="84"/>
      <c r="C74" s="85"/>
      <c r="D74" s="85"/>
      <c r="E74" s="84"/>
      <c r="F74" s="84"/>
    </row>
    <row r="75" spans="1:17" ht="16.5" customHeight="1" x14ac:dyDescent="0.3">
      <c r="B75" s="84"/>
      <c r="C75" s="85"/>
      <c r="D75" s="85"/>
      <c r="E75" s="84"/>
      <c r="F75" s="84"/>
      <c r="H75" s="306"/>
      <c r="I75" s="301"/>
      <c r="J75" s="301"/>
    </row>
    <row r="76" spans="1:17" ht="16.5" customHeight="1" x14ac:dyDescent="0.3">
      <c r="B76" s="84"/>
      <c r="C76" s="85"/>
      <c r="D76" s="85"/>
      <c r="E76" s="84"/>
      <c r="F76" s="84"/>
      <c r="I76" s="317"/>
      <c r="K76" s="317"/>
      <c r="L76" s="317"/>
      <c r="M76" s="317"/>
      <c r="N76" s="317"/>
      <c r="O76" s="317"/>
    </row>
    <row r="77" spans="1:17" ht="16.5" customHeight="1" x14ac:dyDescent="0.3">
      <c r="B77" s="84"/>
      <c r="C77" s="85"/>
      <c r="D77" s="85"/>
      <c r="E77" s="84"/>
      <c r="F77" s="84"/>
    </row>
    <row r="78" spans="1:17" ht="16.5" customHeight="1" x14ac:dyDescent="0.3">
      <c r="B78" s="84"/>
      <c r="C78" s="85"/>
      <c r="D78" s="85"/>
      <c r="E78" s="84"/>
      <c r="F78" s="84"/>
    </row>
    <row r="79" spans="1:17" ht="16.5" customHeight="1" x14ac:dyDescent="0.3">
      <c r="B79" s="318" t="s">
        <v>63</v>
      </c>
      <c r="C79" s="354">
        <f>SUM(C68:C71)</f>
        <v>142500</v>
      </c>
      <c r="D79" s="354">
        <f t="shared" ref="D79:E79" si="5">SUM(D68:D71)</f>
        <v>86000</v>
      </c>
      <c r="E79" s="354">
        <f t="shared" si="5"/>
        <v>199000</v>
      </c>
      <c r="F79" s="313"/>
      <c r="H79" s="318" t="s">
        <v>29</v>
      </c>
      <c r="I79" s="319">
        <f>Startår</f>
        <v>2023</v>
      </c>
      <c r="J79" s="319">
        <f t="shared" ref="J79:N79" si="6">I79+1</f>
        <v>2024</v>
      </c>
      <c r="K79" s="319">
        <f t="shared" si="6"/>
        <v>2025</v>
      </c>
      <c r="L79" s="319">
        <f t="shared" si="6"/>
        <v>2026</v>
      </c>
      <c r="M79" s="319">
        <f t="shared" si="6"/>
        <v>2027</v>
      </c>
      <c r="N79" s="319">
        <f t="shared" si="6"/>
        <v>2028</v>
      </c>
      <c r="O79" s="320" t="s">
        <v>4</v>
      </c>
    </row>
    <row r="80" spans="1:17" ht="16.5" customHeight="1" x14ac:dyDescent="0.3">
      <c r="B80" s="321"/>
      <c r="C80" s="321"/>
      <c r="H80" s="313" t="s">
        <v>8</v>
      </c>
      <c r="I80" s="354"/>
      <c r="J80" s="354">
        <f t="shared" ref="J80:N80" si="7">$C79</f>
        <v>142500</v>
      </c>
      <c r="K80" s="354">
        <f t="shared" si="7"/>
        <v>142500</v>
      </c>
      <c r="L80" s="354">
        <f t="shared" si="7"/>
        <v>142500</v>
      </c>
      <c r="M80" s="354">
        <f t="shared" si="7"/>
        <v>142500</v>
      </c>
      <c r="N80" s="354">
        <f t="shared" si="7"/>
        <v>142500</v>
      </c>
      <c r="O80" s="359">
        <f t="shared" ref="O80:O82" si="8">SUM(I80:N80)</f>
        <v>712500</v>
      </c>
    </row>
    <row r="81" spans="1:15" ht="16.5" customHeight="1" x14ac:dyDescent="0.3">
      <c r="B81" s="321"/>
      <c r="C81" s="321"/>
      <c r="H81" s="313" t="s">
        <v>136</v>
      </c>
      <c r="I81" s="354"/>
      <c r="J81" s="354">
        <f t="shared" ref="J81:N81" si="9">$D79</f>
        <v>86000</v>
      </c>
      <c r="K81" s="354">
        <f t="shared" si="9"/>
        <v>86000</v>
      </c>
      <c r="L81" s="354">
        <f t="shared" si="9"/>
        <v>86000</v>
      </c>
      <c r="M81" s="354">
        <f t="shared" si="9"/>
        <v>86000</v>
      </c>
      <c r="N81" s="354">
        <f t="shared" si="9"/>
        <v>86000</v>
      </c>
      <c r="O81" s="359">
        <f t="shared" si="8"/>
        <v>430000</v>
      </c>
    </row>
    <row r="82" spans="1:15" ht="16.5" customHeight="1" x14ac:dyDescent="0.3">
      <c r="B82" s="321"/>
      <c r="C82" s="321"/>
      <c r="H82" s="313" t="s">
        <v>137</v>
      </c>
      <c r="I82" s="354"/>
      <c r="J82" s="354">
        <f t="shared" ref="J82:N82" si="10">$E79</f>
        <v>199000</v>
      </c>
      <c r="K82" s="354">
        <f t="shared" si="10"/>
        <v>199000</v>
      </c>
      <c r="L82" s="354">
        <f t="shared" si="10"/>
        <v>199000</v>
      </c>
      <c r="M82" s="354">
        <f t="shared" si="10"/>
        <v>199000</v>
      </c>
      <c r="N82" s="354">
        <f t="shared" si="10"/>
        <v>199000</v>
      </c>
      <c r="O82" s="359">
        <f t="shared" si="8"/>
        <v>995000</v>
      </c>
    </row>
    <row r="83" spans="1:15" ht="16.5" customHeight="1" x14ac:dyDescent="0.3">
      <c r="B83" s="321"/>
      <c r="C83" s="321"/>
    </row>
    <row r="84" spans="1:15" ht="16.5" customHeight="1" x14ac:dyDescent="0.3">
      <c r="B84" s="321"/>
      <c r="C84" s="321"/>
    </row>
    <row r="85" spans="1:15" s="322" customFormat="1" ht="21" x14ac:dyDescent="0.4">
      <c r="B85" s="90" t="str">
        <f>IF(B86=0,"4.","4. " &amp;B86)</f>
        <v>4. Verksamhet - uppstartskostnader</v>
      </c>
      <c r="C85" s="91"/>
      <c r="D85" s="297"/>
      <c r="E85" s="297"/>
      <c r="F85" s="305"/>
      <c r="G85" s="296"/>
      <c r="H85" s="306"/>
      <c r="I85" s="301"/>
      <c r="J85" s="301"/>
      <c r="K85" s="301"/>
      <c r="L85" s="301"/>
      <c r="M85" s="301"/>
      <c r="N85" s="301"/>
      <c r="O85" s="301"/>
    </row>
    <row r="86" spans="1:15" ht="16.5" customHeight="1" x14ac:dyDescent="0.3">
      <c r="A86" s="296"/>
      <c r="B86" s="84" t="s">
        <v>710</v>
      </c>
      <c r="C86" s="313" t="s">
        <v>13</v>
      </c>
      <c r="D86" s="314"/>
      <c r="E86" s="315"/>
      <c r="F86" s="303"/>
      <c r="G86" s="315"/>
      <c r="H86" s="306"/>
      <c r="I86" s="301"/>
      <c r="J86" s="301"/>
    </row>
    <row r="87" spans="1:15" ht="16.5" customHeight="1" x14ac:dyDescent="0.3">
      <c r="A87" s="296"/>
      <c r="B87" s="92" t="str">
        <f>Start!C17</f>
        <v>Sigtuna kommun</v>
      </c>
      <c r="C87" s="313" t="s">
        <v>3</v>
      </c>
      <c r="G87" s="296"/>
      <c r="H87" s="306"/>
      <c r="I87" s="301"/>
      <c r="J87" s="301"/>
    </row>
    <row r="88" spans="1:15" ht="16.5" customHeight="1" x14ac:dyDescent="0.3">
      <c r="A88" s="296"/>
      <c r="B88" s="92" t="s">
        <v>217</v>
      </c>
      <c r="C88" s="313" t="s">
        <v>12</v>
      </c>
      <c r="G88" s="296"/>
      <c r="H88" s="306"/>
      <c r="I88" s="301"/>
      <c r="J88" s="301"/>
    </row>
    <row r="89" spans="1:15" ht="16.5" customHeight="1" x14ac:dyDescent="0.3">
      <c r="G89" s="296"/>
      <c r="H89" s="306"/>
      <c r="I89" s="301"/>
      <c r="J89" s="301"/>
    </row>
    <row r="90" spans="1:15" ht="16.5" customHeight="1" x14ac:dyDescent="0.3">
      <c r="A90" s="305"/>
      <c r="B90" s="313" t="s">
        <v>30</v>
      </c>
      <c r="C90" s="313" t="s">
        <v>8</v>
      </c>
      <c r="D90" s="313" t="s">
        <v>135</v>
      </c>
      <c r="E90" s="313" t="s">
        <v>137</v>
      </c>
      <c r="F90" s="313" t="s">
        <v>21</v>
      </c>
      <c r="G90" s="305"/>
      <c r="I90" s="316"/>
      <c r="J90" s="307"/>
      <c r="K90" s="307"/>
      <c r="L90" s="307"/>
      <c r="M90" s="307"/>
      <c r="N90" s="307"/>
      <c r="O90" s="307"/>
    </row>
    <row r="91" spans="1:15" ht="16.5" customHeight="1" x14ac:dyDescent="0.3">
      <c r="B91" s="84" t="str">
        <f>'Uppskatta kostnader'!B46</f>
        <v>Antal timmar, de 3 första åren</v>
      </c>
      <c r="C91" s="84">
        <f>'Uppskatta kostnader'!D46</f>
        <v>100</v>
      </c>
      <c r="D91" s="84">
        <f>'Uppskatta kostnader'!E46</f>
        <v>100</v>
      </c>
      <c r="E91" s="84">
        <f>'Uppskatta kostnader'!F46</f>
        <v>100</v>
      </c>
      <c r="F91" s="84" t="s">
        <v>709</v>
      </c>
      <c r="G91" s="305"/>
    </row>
    <row r="92" spans="1:15" ht="16.5" customHeight="1" x14ac:dyDescent="0.3">
      <c r="B92" s="84" t="str">
        <f>Start!C24</f>
        <v>Timkostnad i snitt för personal som ska använda SDK (kr/medarbetare/timme)</v>
      </c>
      <c r="C92" s="84">
        <f>Start!D24</f>
        <v>367.71428571428572</v>
      </c>
      <c r="D92" s="84">
        <f>Start!E24</f>
        <v>367.71428571428572</v>
      </c>
      <c r="E92" s="84">
        <f>Start!F24</f>
        <v>367.71428571428572</v>
      </c>
      <c r="F92" s="84" t="s">
        <v>709</v>
      </c>
      <c r="G92" s="305"/>
    </row>
    <row r="93" spans="1:15" ht="16.5" customHeight="1" x14ac:dyDescent="0.3">
      <c r="B93" s="84" t="s">
        <v>711</v>
      </c>
      <c r="C93" s="84">
        <f>C92*C91</f>
        <v>36771.428571428572</v>
      </c>
      <c r="D93" s="84">
        <f t="shared" ref="D93:E93" si="11">D92*D91</f>
        <v>36771.428571428572</v>
      </c>
      <c r="E93" s="84">
        <f t="shared" si="11"/>
        <v>36771.428571428572</v>
      </c>
      <c r="F93" s="84" t="s">
        <v>332</v>
      </c>
      <c r="G93" s="305"/>
    </row>
    <row r="94" spans="1:15" ht="16.5" customHeight="1" x14ac:dyDescent="0.3">
      <c r="B94" s="369" t="s">
        <v>714</v>
      </c>
      <c r="C94" s="369">
        <f>C93/3</f>
        <v>12257.142857142857</v>
      </c>
      <c r="D94" s="369">
        <f t="shared" ref="D94:E94" si="12">D93/3</f>
        <v>12257.142857142857</v>
      </c>
      <c r="E94" s="369">
        <f t="shared" si="12"/>
        <v>12257.142857142857</v>
      </c>
      <c r="F94" s="369" t="s">
        <v>713</v>
      </c>
      <c r="G94" s="305"/>
    </row>
    <row r="95" spans="1:15" ht="16.5" customHeight="1" x14ac:dyDescent="0.3">
      <c r="B95" s="84"/>
      <c r="C95" s="84"/>
      <c r="D95" s="84"/>
      <c r="E95" s="84"/>
      <c r="F95" s="84"/>
      <c r="G95" s="305"/>
    </row>
    <row r="96" spans="1:15" ht="16.5" customHeight="1" x14ac:dyDescent="0.3">
      <c r="B96" s="84" t="str">
        <f>'Uppskatta kostnader'!B49</f>
        <v>Antal timmar, år 1</v>
      </c>
      <c r="C96" s="84">
        <f>'Uppskatta kostnader'!D49</f>
        <v>100</v>
      </c>
      <c r="D96" s="84">
        <f>'Uppskatta kostnader'!E49</f>
        <v>100</v>
      </c>
      <c r="E96" s="84">
        <f>'Uppskatta kostnader'!F49</f>
        <v>100</v>
      </c>
      <c r="F96" s="84" t="s">
        <v>709</v>
      </c>
    </row>
    <row r="97" spans="2:15" ht="16.5" customHeight="1" x14ac:dyDescent="0.3">
      <c r="B97" s="84" t="str">
        <f>'Uppskatta kostnader'!B55</f>
        <v>Totalt antal timmar för utbildning, år 1</v>
      </c>
      <c r="C97" s="84">
        <f>'Uppskatta kostnader'!D55</f>
        <v>60</v>
      </c>
      <c r="D97" s="84">
        <f>'Uppskatta kostnader'!E55</f>
        <v>60</v>
      </c>
      <c r="E97" s="84">
        <f>'Uppskatta kostnader'!F55</f>
        <v>60</v>
      </c>
      <c r="F97" s="84" t="s">
        <v>709</v>
      </c>
    </row>
    <row r="98" spans="2:15" ht="16.5" customHeight="1" x14ac:dyDescent="0.3">
      <c r="B98" s="84" t="str">
        <f>'Uppskatta kostnader'!B58</f>
        <v>Antal timmar för adressboken, år 1</v>
      </c>
      <c r="C98" s="84">
        <f>'Uppskatta kostnader'!D58</f>
        <v>10</v>
      </c>
      <c r="D98" s="84">
        <f>'Uppskatta kostnader'!E58</f>
        <v>10</v>
      </c>
      <c r="E98" s="84">
        <f>'Uppskatta kostnader'!F58</f>
        <v>10</v>
      </c>
      <c r="F98" s="84" t="s">
        <v>709</v>
      </c>
    </row>
    <row r="99" spans="2:15" ht="16.5" customHeight="1" x14ac:dyDescent="0.3">
      <c r="B99" s="84" t="s">
        <v>703</v>
      </c>
      <c r="C99" s="85">
        <f>SUM(C96:C98)</f>
        <v>170</v>
      </c>
      <c r="D99" s="85">
        <f t="shared" ref="D99:E99" si="13">SUM(D96:D98)</f>
        <v>170</v>
      </c>
      <c r="E99" s="85">
        <f t="shared" si="13"/>
        <v>170</v>
      </c>
      <c r="F99" s="84" t="s">
        <v>709</v>
      </c>
    </row>
    <row r="100" spans="2:15" ht="16.5" customHeight="1" x14ac:dyDescent="0.3">
      <c r="B100" s="84" t="str">
        <f>B92</f>
        <v>Timkostnad i snitt för personal som ska använda SDK (kr/medarbetare/timme)</v>
      </c>
      <c r="C100" s="84">
        <f t="shared" ref="C100:E100" si="14">C92</f>
        <v>367.71428571428572</v>
      </c>
      <c r="D100" s="84">
        <f t="shared" si="14"/>
        <v>367.71428571428572</v>
      </c>
      <c r="E100" s="84">
        <f t="shared" si="14"/>
        <v>367.71428571428572</v>
      </c>
      <c r="F100" s="84" t="s">
        <v>709</v>
      </c>
    </row>
    <row r="101" spans="2:15" ht="16.5" customHeight="1" x14ac:dyDescent="0.3">
      <c r="B101" s="369" t="s">
        <v>811</v>
      </c>
      <c r="C101" s="425">
        <f>C100*C99</f>
        <v>62511.428571428572</v>
      </c>
      <c r="D101" s="425">
        <f t="shared" ref="D101:E101" si="15">D100*D99</f>
        <v>62511.428571428572</v>
      </c>
      <c r="E101" s="425">
        <f t="shared" si="15"/>
        <v>62511.428571428572</v>
      </c>
      <c r="F101" s="369" t="s">
        <v>332</v>
      </c>
    </row>
    <row r="102" spans="2:15" ht="16.5" customHeight="1" x14ac:dyDescent="0.3">
      <c r="B102" s="84"/>
      <c r="C102" s="85"/>
      <c r="D102" s="85"/>
      <c r="E102" s="84"/>
      <c r="F102" s="84"/>
      <c r="H102" s="306"/>
      <c r="I102" s="301"/>
      <c r="J102" s="301"/>
    </row>
    <row r="103" spans="2:15" ht="16.5" customHeight="1" x14ac:dyDescent="0.3">
      <c r="B103" s="84"/>
      <c r="C103" s="85"/>
      <c r="D103" s="85"/>
      <c r="E103" s="84"/>
      <c r="F103" s="84"/>
      <c r="I103" s="317"/>
      <c r="K103" s="317"/>
      <c r="L103" s="317"/>
      <c r="M103" s="317"/>
      <c r="N103" s="317"/>
      <c r="O103" s="317"/>
    </row>
    <row r="104" spans="2:15" ht="16.5" customHeight="1" x14ac:dyDescent="0.3">
      <c r="B104" s="84"/>
      <c r="C104" s="85"/>
      <c r="D104" s="85"/>
      <c r="E104" s="84"/>
      <c r="F104" s="84"/>
    </row>
    <row r="105" spans="2:15" ht="16.5" customHeight="1" x14ac:dyDescent="0.3">
      <c r="B105" s="84"/>
      <c r="C105" s="85"/>
      <c r="D105" s="85"/>
      <c r="E105" s="84"/>
      <c r="F105" s="84"/>
    </row>
    <row r="106" spans="2:15" ht="16.5" customHeight="1" x14ac:dyDescent="0.3">
      <c r="B106" s="424" t="s">
        <v>712</v>
      </c>
      <c r="C106" s="354">
        <f>C101</f>
        <v>62511.428571428572</v>
      </c>
      <c r="D106" s="354">
        <f>D101</f>
        <v>62511.428571428572</v>
      </c>
      <c r="E106" s="354">
        <f>E101</f>
        <v>62511.428571428572</v>
      </c>
      <c r="F106" s="313"/>
      <c r="H106" s="318" t="s">
        <v>29</v>
      </c>
      <c r="I106" s="319">
        <f>Startår</f>
        <v>2023</v>
      </c>
      <c r="J106" s="319">
        <f t="shared" ref="J106:N106" si="16">I106+1</f>
        <v>2024</v>
      </c>
      <c r="K106" s="319">
        <f t="shared" si="16"/>
        <v>2025</v>
      </c>
      <c r="L106" s="319">
        <f t="shared" si="16"/>
        <v>2026</v>
      </c>
      <c r="M106" s="319">
        <f t="shared" si="16"/>
        <v>2027</v>
      </c>
      <c r="N106" s="319">
        <f t="shared" si="16"/>
        <v>2028</v>
      </c>
      <c r="O106" s="320" t="s">
        <v>4</v>
      </c>
    </row>
    <row r="107" spans="2:15" ht="16.5" customHeight="1" x14ac:dyDescent="0.3">
      <c r="B107" s="321"/>
      <c r="C107" s="321"/>
      <c r="H107" s="313" t="s">
        <v>8</v>
      </c>
      <c r="I107" s="354">
        <f>$C106+C94</f>
        <v>74768.571428571435</v>
      </c>
      <c r="J107" s="354">
        <f>C94</f>
        <v>12257.142857142857</v>
      </c>
      <c r="K107" s="354">
        <f>C94</f>
        <v>12257.142857142857</v>
      </c>
      <c r="L107" s="354"/>
      <c r="M107" s="354"/>
      <c r="N107" s="354"/>
      <c r="O107" s="359">
        <f t="shared" ref="O107:O109" si="17">SUM(I107:N107)</f>
        <v>99282.857142857145</v>
      </c>
    </row>
    <row r="108" spans="2:15" ht="16.5" customHeight="1" x14ac:dyDescent="0.3">
      <c r="B108" s="321"/>
      <c r="C108" s="321"/>
      <c r="H108" s="313" t="s">
        <v>136</v>
      </c>
      <c r="I108" s="354">
        <f>$D106+D94</f>
        <v>74768.571428571435</v>
      </c>
      <c r="J108" s="354">
        <f>D94</f>
        <v>12257.142857142857</v>
      </c>
      <c r="K108" s="354">
        <f>D94</f>
        <v>12257.142857142857</v>
      </c>
      <c r="L108" s="354"/>
      <c r="M108" s="354"/>
      <c r="N108" s="354"/>
      <c r="O108" s="359">
        <f t="shared" si="17"/>
        <v>99282.857142857145</v>
      </c>
    </row>
    <row r="109" spans="2:15" ht="16.5" customHeight="1" x14ac:dyDescent="0.3">
      <c r="B109" s="321"/>
      <c r="C109" s="321"/>
      <c r="H109" s="313" t="s">
        <v>137</v>
      </c>
      <c r="I109" s="354">
        <f>$E106+E94</f>
        <v>74768.571428571435</v>
      </c>
      <c r="J109" s="354">
        <f>E94</f>
        <v>12257.142857142857</v>
      </c>
      <c r="K109" s="354">
        <f>E94</f>
        <v>12257.142857142857</v>
      </c>
      <c r="L109" s="354"/>
      <c r="M109" s="354"/>
      <c r="N109" s="354"/>
      <c r="O109" s="359">
        <f t="shared" si="17"/>
        <v>99282.857142857145</v>
      </c>
    </row>
    <row r="110" spans="2:15" ht="16.5" customHeight="1" x14ac:dyDescent="0.3">
      <c r="B110" s="321"/>
      <c r="C110" s="321"/>
    </row>
    <row r="111" spans="2:15" ht="16.5" customHeight="1" x14ac:dyDescent="0.3">
      <c r="B111" s="321"/>
      <c r="C111" s="321"/>
    </row>
    <row r="112" spans="2:15" s="322" customFormat="1" ht="21" x14ac:dyDescent="0.4">
      <c r="B112" s="90" t="str">
        <f>IF(B113=0,"5.","5. " &amp;B113)</f>
        <v>5. Informationssäkerhet - uppstartskostnader</v>
      </c>
      <c r="C112" s="91"/>
      <c r="D112" s="297"/>
      <c r="E112" s="297"/>
      <c r="F112" s="305"/>
      <c r="G112" s="296"/>
      <c r="H112" s="306"/>
      <c r="I112" s="301"/>
      <c r="J112" s="301"/>
      <c r="K112" s="301"/>
      <c r="L112" s="301"/>
      <c r="M112" s="301"/>
      <c r="N112" s="301"/>
      <c r="O112" s="301"/>
    </row>
    <row r="113" spans="1:15" ht="16.5" customHeight="1" x14ac:dyDescent="0.3">
      <c r="A113" s="296"/>
      <c r="B113" s="92" t="s">
        <v>324</v>
      </c>
      <c r="C113" s="313" t="s">
        <v>13</v>
      </c>
      <c r="D113" s="314"/>
      <c r="E113" s="315"/>
      <c r="F113" s="303"/>
      <c r="G113" s="315"/>
      <c r="H113" s="306"/>
      <c r="I113" s="301"/>
      <c r="J113" s="301"/>
    </row>
    <row r="114" spans="1:15" ht="16.5" customHeight="1" x14ac:dyDescent="0.3">
      <c r="A114" s="296"/>
      <c r="B114" s="92" t="str">
        <f>Start!C17</f>
        <v>Sigtuna kommun</v>
      </c>
      <c r="C114" s="313" t="s">
        <v>3</v>
      </c>
      <c r="G114" s="296"/>
      <c r="H114" s="306"/>
      <c r="I114" s="301"/>
      <c r="J114" s="301"/>
    </row>
    <row r="115" spans="1:15" ht="16.5" customHeight="1" x14ac:dyDescent="0.3">
      <c r="A115" s="296"/>
      <c r="B115" s="92" t="s">
        <v>217</v>
      </c>
      <c r="C115" s="313" t="s">
        <v>12</v>
      </c>
      <c r="G115" s="296"/>
      <c r="H115" s="306"/>
      <c r="I115" s="301"/>
      <c r="J115" s="301"/>
    </row>
    <row r="116" spans="1:15" ht="16.5" customHeight="1" x14ac:dyDescent="0.3">
      <c r="G116" s="296"/>
      <c r="H116" s="306"/>
      <c r="I116" s="301"/>
      <c r="J116" s="301"/>
    </row>
    <row r="117" spans="1:15" ht="16.5" customHeight="1" x14ac:dyDescent="0.3">
      <c r="A117" s="305"/>
      <c r="B117" s="313" t="s">
        <v>30</v>
      </c>
      <c r="C117" s="313" t="s">
        <v>8</v>
      </c>
      <c r="D117" s="313" t="s">
        <v>135</v>
      </c>
      <c r="E117" s="313" t="s">
        <v>137</v>
      </c>
      <c r="F117" s="313" t="s">
        <v>21</v>
      </c>
      <c r="G117" s="305"/>
      <c r="I117" s="316"/>
      <c r="J117" s="307"/>
      <c r="K117" s="307"/>
      <c r="L117" s="307"/>
      <c r="M117" s="307"/>
      <c r="N117" s="307"/>
      <c r="O117" s="307"/>
    </row>
    <row r="118" spans="1:15" ht="16.5" customHeight="1" x14ac:dyDescent="0.3">
      <c r="B118" s="84" t="str">
        <f>'Uppskatta kostnader'!B67</f>
        <v>Antal timmar för att sätta upp informationssäkerhet, år 1</v>
      </c>
      <c r="C118" s="84">
        <f>'Uppskatta kostnader'!D67</f>
        <v>100</v>
      </c>
      <c r="D118" s="84">
        <f>'Uppskatta kostnader'!E67</f>
        <v>100</v>
      </c>
      <c r="E118" s="84">
        <f>'Uppskatta kostnader'!F67</f>
        <v>100</v>
      </c>
      <c r="F118" s="84"/>
      <c r="G118" s="305"/>
    </row>
    <row r="119" spans="1:15" ht="16.5" customHeight="1" x14ac:dyDescent="0.3">
      <c r="B119" s="84" t="str">
        <f>Start!C24</f>
        <v>Timkostnad i snitt för personal som ska använda SDK (kr/medarbetare/timme)</v>
      </c>
      <c r="C119" s="84">
        <f>Start!D24</f>
        <v>367.71428571428572</v>
      </c>
      <c r="D119" s="84">
        <f>Start!E24</f>
        <v>367.71428571428572</v>
      </c>
      <c r="E119" s="84">
        <f>Start!F24</f>
        <v>367.71428571428572</v>
      </c>
      <c r="F119" s="84"/>
    </row>
    <row r="120" spans="1:15" ht="16.5" customHeight="1" x14ac:dyDescent="0.3">
      <c r="B120" s="84" t="s">
        <v>1</v>
      </c>
      <c r="C120" s="85">
        <f>C119*C118</f>
        <v>36771.428571428572</v>
      </c>
      <c r="D120" s="85">
        <f t="shared" ref="D120:E120" si="18">D119*D118</f>
        <v>36771.428571428572</v>
      </c>
      <c r="E120" s="85">
        <f t="shared" si="18"/>
        <v>36771.428571428572</v>
      </c>
      <c r="F120" s="84"/>
    </row>
    <row r="121" spans="1:15" ht="16.5" customHeight="1" x14ac:dyDescent="0.3">
      <c r="B121" s="84"/>
      <c r="C121" s="85"/>
      <c r="D121" s="85"/>
      <c r="E121" s="84"/>
      <c r="F121" s="84"/>
    </row>
    <row r="122" spans="1:15" ht="16.5" customHeight="1" x14ac:dyDescent="0.3">
      <c r="B122" s="84"/>
      <c r="C122" s="85"/>
      <c r="D122" s="85"/>
      <c r="E122" s="84"/>
      <c r="F122" s="84"/>
    </row>
    <row r="123" spans="1:15" ht="16.5" customHeight="1" x14ac:dyDescent="0.3">
      <c r="B123" s="84"/>
      <c r="C123" s="85"/>
      <c r="D123" s="85"/>
      <c r="E123" s="84"/>
      <c r="F123" s="84"/>
    </row>
    <row r="124" spans="1:15" ht="16.5" customHeight="1" x14ac:dyDescent="0.3">
      <c r="B124" s="84"/>
      <c r="C124" s="85"/>
      <c r="D124" s="85"/>
      <c r="E124" s="84"/>
      <c r="F124" s="84"/>
    </row>
    <row r="125" spans="1:15" ht="16.5" customHeight="1" x14ac:dyDescent="0.3">
      <c r="B125" s="84"/>
      <c r="C125" s="85"/>
      <c r="D125" s="85"/>
      <c r="E125" s="84"/>
      <c r="F125" s="84"/>
      <c r="H125" s="306"/>
      <c r="I125" s="301"/>
      <c r="J125" s="301"/>
    </row>
    <row r="126" spans="1:15" ht="16.5" customHeight="1" x14ac:dyDescent="0.3">
      <c r="B126" s="84"/>
      <c r="C126" s="85"/>
      <c r="D126" s="85"/>
      <c r="E126" s="84"/>
      <c r="F126" s="84"/>
      <c r="I126" s="317"/>
      <c r="K126" s="317"/>
      <c r="L126" s="317"/>
      <c r="M126" s="317"/>
      <c r="N126" s="317"/>
      <c r="O126" s="317"/>
    </row>
    <row r="127" spans="1:15" ht="16.5" customHeight="1" x14ac:dyDescent="0.3">
      <c r="B127" s="84"/>
      <c r="C127" s="85"/>
      <c r="D127" s="85"/>
      <c r="E127" s="84"/>
      <c r="F127" s="84"/>
    </row>
    <row r="128" spans="1:15" ht="16.5" customHeight="1" x14ac:dyDescent="0.3">
      <c r="B128" s="84"/>
      <c r="C128" s="85"/>
      <c r="D128" s="85"/>
      <c r="E128" s="84"/>
      <c r="F128" s="84"/>
    </row>
    <row r="129" spans="1:15" ht="16.5" customHeight="1" x14ac:dyDescent="0.3">
      <c r="B129" s="318" t="s">
        <v>63</v>
      </c>
      <c r="C129" s="354">
        <f>C120</f>
        <v>36771.428571428572</v>
      </c>
      <c r="D129" s="354">
        <f t="shared" ref="D129:E129" si="19">D120</f>
        <v>36771.428571428572</v>
      </c>
      <c r="E129" s="354">
        <f t="shared" si="19"/>
        <v>36771.428571428572</v>
      </c>
      <c r="F129" s="313"/>
      <c r="H129" s="318" t="s">
        <v>29</v>
      </c>
      <c r="I129" s="319">
        <f>Startår</f>
        <v>2023</v>
      </c>
      <c r="J129" s="319">
        <f t="shared" ref="J129:N129" si="20">I129+1</f>
        <v>2024</v>
      </c>
      <c r="K129" s="319">
        <f t="shared" si="20"/>
        <v>2025</v>
      </c>
      <c r="L129" s="319">
        <f t="shared" si="20"/>
        <v>2026</v>
      </c>
      <c r="M129" s="319">
        <f t="shared" si="20"/>
        <v>2027</v>
      </c>
      <c r="N129" s="319">
        <f t="shared" si="20"/>
        <v>2028</v>
      </c>
      <c r="O129" s="320" t="s">
        <v>4</v>
      </c>
    </row>
    <row r="130" spans="1:15" ht="16.5" customHeight="1" x14ac:dyDescent="0.3">
      <c r="B130" s="321"/>
      <c r="C130" s="321"/>
      <c r="H130" s="313" t="s">
        <v>8</v>
      </c>
      <c r="I130" s="354">
        <f>$C129</f>
        <v>36771.428571428572</v>
      </c>
      <c r="J130" s="354"/>
      <c r="K130" s="354"/>
      <c r="L130" s="354"/>
      <c r="M130" s="354"/>
      <c r="N130" s="354"/>
      <c r="O130" s="359">
        <f t="shared" ref="O130:O132" si="21">SUM(I130:N130)</f>
        <v>36771.428571428572</v>
      </c>
    </row>
    <row r="131" spans="1:15" ht="16.5" customHeight="1" x14ac:dyDescent="0.3">
      <c r="B131" s="321"/>
      <c r="C131" s="321"/>
      <c r="H131" s="313" t="s">
        <v>136</v>
      </c>
      <c r="I131" s="354">
        <f>$D129</f>
        <v>36771.428571428572</v>
      </c>
      <c r="J131" s="354"/>
      <c r="K131" s="354"/>
      <c r="L131" s="354"/>
      <c r="M131" s="354"/>
      <c r="N131" s="354"/>
      <c r="O131" s="359">
        <f t="shared" si="21"/>
        <v>36771.428571428572</v>
      </c>
    </row>
    <row r="132" spans="1:15" ht="16.5" customHeight="1" x14ac:dyDescent="0.3">
      <c r="B132" s="321"/>
      <c r="C132" s="321"/>
      <c r="H132" s="313" t="s">
        <v>137</v>
      </c>
      <c r="I132" s="354">
        <f>$E129</f>
        <v>36771.428571428572</v>
      </c>
      <c r="J132" s="354"/>
      <c r="K132" s="354"/>
      <c r="L132" s="354"/>
      <c r="M132" s="354"/>
      <c r="N132" s="354"/>
      <c r="O132" s="359">
        <f t="shared" si="21"/>
        <v>36771.428571428572</v>
      </c>
    </row>
    <row r="133" spans="1:15" ht="16.5" customHeight="1" x14ac:dyDescent="0.3">
      <c r="B133" s="321"/>
      <c r="C133" s="321"/>
    </row>
    <row r="134" spans="1:15" ht="16.5" customHeight="1" x14ac:dyDescent="0.3">
      <c r="B134" s="321"/>
      <c r="C134" s="321"/>
    </row>
    <row r="135" spans="1:15" s="322" customFormat="1" ht="21" x14ac:dyDescent="0.4">
      <c r="B135" s="90" t="str">
        <f>IF(B136=0,"6.","6. " &amp;B136)</f>
        <v>6. Informationssäkerhet - löpande kostnader</v>
      </c>
      <c r="C135" s="91"/>
      <c r="D135" s="297"/>
      <c r="E135" s="297"/>
      <c r="F135" s="305"/>
      <c r="G135" s="296"/>
      <c r="H135" s="306"/>
      <c r="I135" s="301"/>
      <c r="J135" s="301"/>
      <c r="K135" s="301"/>
      <c r="L135" s="301"/>
      <c r="M135" s="301"/>
      <c r="N135" s="301"/>
      <c r="O135" s="301"/>
    </row>
    <row r="136" spans="1:15" ht="16.5" customHeight="1" x14ac:dyDescent="0.3">
      <c r="A136" s="296"/>
      <c r="B136" s="92" t="s">
        <v>325</v>
      </c>
      <c r="C136" s="313" t="s">
        <v>13</v>
      </c>
      <c r="D136" s="314"/>
      <c r="E136" s="315"/>
      <c r="F136" s="303"/>
      <c r="G136" s="315"/>
      <c r="H136" s="306"/>
      <c r="I136" s="301"/>
      <c r="J136" s="301"/>
    </row>
    <row r="137" spans="1:15" ht="16.5" customHeight="1" x14ac:dyDescent="0.3">
      <c r="A137" s="296"/>
      <c r="B137" s="92" t="str">
        <f>Start!C17</f>
        <v>Sigtuna kommun</v>
      </c>
      <c r="C137" s="313" t="s">
        <v>3</v>
      </c>
      <c r="G137" s="296"/>
      <c r="H137" s="306"/>
      <c r="I137" s="301"/>
      <c r="J137" s="301"/>
    </row>
    <row r="138" spans="1:15" ht="16.5" customHeight="1" x14ac:dyDescent="0.3">
      <c r="A138" s="296"/>
      <c r="B138" s="92" t="s">
        <v>217</v>
      </c>
      <c r="C138" s="313" t="s">
        <v>12</v>
      </c>
      <c r="G138" s="296"/>
      <c r="H138" s="306"/>
      <c r="I138" s="301"/>
      <c r="J138" s="301"/>
    </row>
    <row r="139" spans="1:15" ht="16.5" customHeight="1" x14ac:dyDescent="0.3">
      <c r="A139" s="296"/>
      <c r="G139" s="296"/>
      <c r="H139" s="306"/>
      <c r="I139" s="301"/>
      <c r="J139" s="301"/>
    </row>
    <row r="140" spans="1:15" ht="16.5" customHeight="1" x14ac:dyDescent="0.3">
      <c r="A140" s="305"/>
      <c r="B140" s="313" t="s">
        <v>30</v>
      </c>
      <c r="C140" s="313" t="s">
        <v>8</v>
      </c>
      <c r="D140" s="313" t="s">
        <v>135</v>
      </c>
      <c r="E140" s="313" t="s">
        <v>137</v>
      </c>
      <c r="F140" s="313" t="s">
        <v>21</v>
      </c>
      <c r="G140" s="305"/>
      <c r="I140" s="316"/>
      <c r="J140" s="307"/>
      <c r="K140" s="307"/>
      <c r="L140" s="307"/>
      <c r="M140" s="307"/>
      <c r="N140" s="307"/>
      <c r="O140" s="307"/>
    </row>
    <row r="141" spans="1:15" ht="16.5" customHeight="1" x14ac:dyDescent="0.3">
      <c r="B141" s="84" t="str">
        <f>'Uppskatta kostnader'!B70</f>
        <v>Antal extra timmar för informationssäkerhet, år 2-6</v>
      </c>
      <c r="C141" s="84">
        <f>'Uppskatta kostnader'!D70</f>
        <v>20</v>
      </c>
      <c r="D141" s="84">
        <f>'Uppskatta kostnader'!E70</f>
        <v>20</v>
      </c>
      <c r="E141" s="84">
        <f>'Uppskatta kostnader'!F70</f>
        <v>20</v>
      </c>
      <c r="F141" s="84"/>
      <c r="G141" s="305"/>
    </row>
    <row r="142" spans="1:15" ht="16.5" customHeight="1" x14ac:dyDescent="0.3">
      <c r="B142" s="84" t="str">
        <f>Start!C24</f>
        <v>Timkostnad i snitt för personal som ska använda SDK (kr/medarbetare/timme)</v>
      </c>
      <c r="C142" s="84">
        <f>Start!D24</f>
        <v>367.71428571428572</v>
      </c>
      <c r="D142" s="84">
        <f>Start!E24</f>
        <v>367.71428571428572</v>
      </c>
      <c r="E142" s="84">
        <f>Start!F24</f>
        <v>367.71428571428572</v>
      </c>
      <c r="F142" s="84"/>
    </row>
    <row r="143" spans="1:15" ht="16.5" customHeight="1" x14ac:dyDescent="0.3">
      <c r="B143" s="84" t="s">
        <v>1</v>
      </c>
      <c r="C143" s="85">
        <f>C142*C141</f>
        <v>7354.2857142857147</v>
      </c>
      <c r="D143" s="85">
        <f t="shared" ref="D143:E143" si="22">D142*D141</f>
        <v>7354.2857142857147</v>
      </c>
      <c r="E143" s="85">
        <f t="shared" si="22"/>
        <v>7354.2857142857147</v>
      </c>
      <c r="F143" s="84"/>
    </row>
    <row r="144" spans="1:15" ht="16.5" customHeight="1" x14ac:dyDescent="0.3">
      <c r="B144" s="84"/>
      <c r="C144" s="85"/>
      <c r="D144" s="85"/>
      <c r="E144" s="84"/>
      <c r="F144" s="84"/>
    </row>
    <row r="145" spans="1:15" ht="16.5" customHeight="1" x14ac:dyDescent="0.3">
      <c r="B145" s="84"/>
      <c r="C145" s="85"/>
      <c r="D145" s="85"/>
      <c r="E145" s="84"/>
      <c r="F145" s="84"/>
    </row>
    <row r="146" spans="1:15" ht="16.5" customHeight="1" x14ac:dyDescent="0.3">
      <c r="B146" s="84"/>
      <c r="C146" s="85"/>
      <c r="D146" s="85"/>
      <c r="E146" s="84"/>
      <c r="F146" s="84"/>
    </row>
    <row r="147" spans="1:15" ht="16.5" customHeight="1" x14ac:dyDescent="0.3">
      <c r="B147" s="84"/>
      <c r="C147" s="85"/>
      <c r="D147" s="85"/>
      <c r="E147" s="84"/>
      <c r="F147" s="84"/>
    </row>
    <row r="148" spans="1:15" ht="16.5" customHeight="1" x14ac:dyDescent="0.3">
      <c r="B148" s="84"/>
      <c r="C148" s="85"/>
      <c r="D148" s="85"/>
      <c r="E148" s="84"/>
      <c r="F148" s="84"/>
      <c r="H148" s="306"/>
      <c r="I148" s="301"/>
      <c r="J148" s="301"/>
    </row>
    <row r="149" spans="1:15" ht="16.5" customHeight="1" x14ac:dyDescent="0.3">
      <c r="B149" s="84"/>
      <c r="C149" s="85"/>
      <c r="D149" s="85"/>
      <c r="E149" s="84"/>
      <c r="F149" s="84"/>
      <c r="I149" s="317"/>
      <c r="K149" s="317"/>
      <c r="L149" s="317"/>
      <c r="M149" s="317"/>
      <c r="N149" s="317"/>
      <c r="O149" s="317"/>
    </row>
    <row r="150" spans="1:15" ht="16.5" customHeight="1" x14ac:dyDescent="0.3">
      <c r="B150" s="84"/>
      <c r="C150" s="85"/>
      <c r="D150" s="85"/>
      <c r="E150" s="84"/>
      <c r="F150" s="84"/>
    </row>
    <row r="151" spans="1:15" ht="16.5" customHeight="1" x14ac:dyDescent="0.3">
      <c r="B151" s="84"/>
      <c r="C151" s="85"/>
      <c r="D151" s="85"/>
      <c r="E151" s="84"/>
      <c r="F151" s="84"/>
    </row>
    <row r="152" spans="1:15" ht="16.5" customHeight="1" x14ac:dyDescent="0.3">
      <c r="B152" s="318" t="s">
        <v>63</v>
      </c>
      <c r="C152" s="354">
        <f>C143</f>
        <v>7354.2857142857147</v>
      </c>
      <c r="D152" s="354">
        <f t="shared" ref="D152:E152" si="23">D143</f>
        <v>7354.2857142857147</v>
      </c>
      <c r="E152" s="354">
        <f t="shared" si="23"/>
        <v>7354.2857142857147</v>
      </c>
      <c r="F152" s="313"/>
      <c r="H152" s="318" t="s">
        <v>29</v>
      </c>
      <c r="I152" s="319">
        <f>Startår</f>
        <v>2023</v>
      </c>
      <c r="J152" s="319">
        <f t="shared" ref="J152:N152" si="24">I152+1</f>
        <v>2024</v>
      </c>
      <c r="K152" s="319">
        <f t="shared" si="24"/>
        <v>2025</v>
      </c>
      <c r="L152" s="319">
        <f t="shared" si="24"/>
        <v>2026</v>
      </c>
      <c r="M152" s="319">
        <f t="shared" si="24"/>
        <v>2027</v>
      </c>
      <c r="N152" s="319">
        <f t="shared" si="24"/>
        <v>2028</v>
      </c>
      <c r="O152" s="320" t="s">
        <v>4</v>
      </c>
    </row>
    <row r="153" spans="1:15" ht="16.5" customHeight="1" x14ac:dyDescent="0.3">
      <c r="B153" s="321"/>
      <c r="C153" s="321"/>
      <c r="H153" s="313" t="s">
        <v>8</v>
      </c>
      <c r="I153" s="354"/>
      <c r="J153" s="354">
        <f t="shared" ref="J153:N153" si="25">$C152</f>
        <v>7354.2857142857147</v>
      </c>
      <c r="K153" s="354">
        <f t="shared" si="25"/>
        <v>7354.2857142857147</v>
      </c>
      <c r="L153" s="354">
        <f t="shared" si="25"/>
        <v>7354.2857142857147</v>
      </c>
      <c r="M153" s="354">
        <f t="shared" si="25"/>
        <v>7354.2857142857147</v>
      </c>
      <c r="N153" s="354">
        <f t="shared" si="25"/>
        <v>7354.2857142857147</v>
      </c>
      <c r="O153" s="359">
        <f t="shared" ref="O153:O155" si="26">SUM(I153:N153)</f>
        <v>36771.428571428572</v>
      </c>
    </row>
    <row r="154" spans="1:15" ht="16.5" customHeight="1" x14ac:dyDescent="0.3">
      <c r="B154" s="321"/>
      <c r="C154" s="321"/>
      <c r="H154" s="313" t="s">
        <v>136</v>
      </c>
      <c r="I154" s="354"/>
      <c r="J154" s="354">
        <f t="shared" ref="J154:N154" si="27">$D152</f>
        <v>7354.2857142857147</v>
      </c>
      <c r="K154" s="354">
        <f t="shared" si="27"/>
        <v>7354.2857142857147</v>
      </c>
      <c r="L154" s="354">
        <f t="shared" si="27"/>
        <v>7354.2857142857147</v>
      </c>
      <c r="M154" s="354">
        <f t="shared" si="27"/>
        <v>7354.2857142857147</v>
      </c>
      <c r="N154" s="354">
        <f t="shared" si="27"/>
        <v>7354.2857142857147</v>
      </c>
      <c r="O154" s="359">
        <f t="shared" si="26"/>
        <v>36771.428571428572</v>
      </c>
    </row>
    <row r="155" spans="1:15" ht="16.5" customHeight="1" x14ac:dyDescent="0.3">
      <c r="B155" s="321"/>
      <c r="C155" s="321"/>
      <c r="H155" s="313" t="s">
        <v>137</v>
      </c>
      <c r="I155" s="354"/>
      <c r="J155" s="354">
        <f t="shared" ref="J155:N155" si="28">$E152</f>
        <v>7354.2857142857147</v>
      </c>
      <c r="K155" s="354">
        <f t="shared" si="28"/>
        <v>7354.2857142857147</v>
      </c>
      <c r="L155" s="354">
        <f t="shared" si="28"/>
        <v>7354.2857142857147</v>
      </c>
      <c r="M155" s="354">
        <f t="shared" si="28"/>
        <v>7354.2857142857147</v>
      </c>
      <c r="N155" s="354">
        <f t="shared" si="28"/>
        <v>7354.2857142857147</v>
      </c>
      <c r="O155" s="359">
        <f t="shared" si="26"/>
        <v>36771.428571428572</v>
      </c>
    </row>
    <row r="156" spans="1:15" ht="16.5" customHeight="1" x14ac:dyDescent="0.3">
      <c r="B156" s="321"/>
      <c r="C156" s="321"/>
    </row>
    <row r="157" spans="1:15" ht="16.5" customHeight="1" x14ac:dyDescent="0.3">
      <c r="B157" s="321"/>
      <c r="C157" s="321"/>
    </row>
    <row r="158" spans="1:15" s="322" customFormat="1" ht="21" x14ac:dyDescent="0.4">
      <c r="B158" s="90" t="str">
        <f>IF(B159=0,"7.","7. " &amp;B159)</f>
        <v>7. Övergripande - uppstartskostnader</v>
      </c>
      <c r="C158" s="91"/>
      <c r="D158" s="297"/>
      <c r="E158" s="297"/>
      <c r="F158" s="305"/>
      <c r="G158" s="296"/>
      <c r="H158" s="306"/>
      <c r="I158" s="301"/>
      <c r="J158" s="301"/>
      <c r="K158" s="301"/>
      <c r="L158" s="301"/>
      <c r="M158" s="301"/>
      <c r="N158" s="301"/>
      <c r="O158" s="301"/>
    </row>
    <row r="159" spans="1:15" ht="16.5" customHeight="1" x14ac:dyDescent="0.3">
      <c r="A159" s="296"/>
      <c r="B159" s="92" t="s">
        <v>326</v>
      </c>
      <c r="C159" s="313" t="s">
        <v>13</v>
      </c>
      <c r="D159" s="314"/>
      <c r="E159" s="315"/>
      <c r="F159" s="303"/>
      <c r="G159" s="315"/>
      <c r="H159" s="306"/>
      <c r="I159" s="301"/>
      <c r="J159" s="301"/>
    </row>
    <row r="160" spans="1:15" ht="16.5" customHeight="1" x14ac:dyDescent="0.3">
      <c r="A160" s="296"/>
      <c r="B160" s="92" t="str">
        <f>Start!C17</f>
        <v>Sigtuna kommun</v>
      </c>
      <c r="C160" s="313" t="s">
        <v>3</v>
      </c>
      <c r="G160" s="296"/>
      <c r="H160" s="306"/>
      <c r="I160" s="301"/>
      <c r="J160" s="301"/>
    </row>
    <row r="161" spans="1:15" ht="16.5" customHeight="1" x14ac:dyDescent="0.3">
      <c r="A161" s="296"/>
      <c r="B161" s="92" t="s">
        <v>217</v>
      </c>
      <c r="C161" s="313" t="s">
        <v>12</v>
      </c>
      <c r="G161" s="296"/>
      <c r="H161" s="306"/>
      <c r="I161" s="301"/>
      <c r="J161" s="301"/>
    </row>
    <row r="162" spans="1:15" ht="16.5" customHeight="1" x14ac:dyDescent="0.3">
      <c r="G162" s="296"/>
      <c r="H162" s="306"/>
      <c r="I162" s="301"/>
      <c r="J162" s="301"/>
    </row>
    <row r="163" spans="1:15" ht="16.5" customHeight="1" x14ac:dyDescent="0.3">
      <c r="A163" s="305"/>
      <c r="B163" s="313" t="s">
        <v>30</v>
      </c>
      <c r="C163" s="313" t="s">
        <v>8</v>
      </c>
      <c r="D163" s="313" t="s">
        <v>135</v>
      </c>
      <c r="E163" s="313" t="s">
        <v>137</v>
      </c>
      <c r="F163" s="313" t="s">
        <v>21</v>
      </c>
      <c r="G163" s="305"/>
      <c r="I163" s="316"/>
      <c r="J163" s="307"/>
      <c r="K163" s="307"/>
      <c r="L163" s="307"/>
      <c r="M163" s="307"/>
      <c r="N163" s="307"/>
      <c r="O163" s="307"/>
    </row>
    <row r="164" spans="1:15" ht="16.5" customHeight="1" x14ac:dyDescent="0.3">
      <c r="B164" s="84" t="str">
        <f>'Uppskatta kostnader'!B78</f>
        <v>Antal ytterligare timmar, år 1</v>
      </c>
      <c r="C164" s="84">
        <f>'Uppskatta kostnader'!D78</f>
        <v>85</v>
      </c>
      <c r="D164" s="84">
        <f>'Uppskatta kostnader'!E78</f>
        <v>50</v>
      </c>
      <c r="E164" s="84">
        <f>'Uppskatta kostnader'!F78</f>
        <v>120</v>
      </c>
      <c r="F164" s="84"/>
      <c r="G164" s="305"/>
    </row>
    <row r="165" spans="1:15" ht="16.5" customHeight="1" x14ac:dyDescent="0.3">
      <c r="B165" s="84" t="str">
        <f>Start!C24</f>
        <v>Timkostnad i snitt för personal som ska använda SDK (kr/medarbetare/timme)</v>
      </c>
      <c r="C165" s="84">
        <f>Start!D24</f>
        <v>367.71428571428572</v>
      </c>
      <c r="D165" s="84">
        <f>Start!E24</f>
        <v>367.71428571428572</v>
      </c>
      <c r="E165" s="84">
        <f>Start!F24</f>
        <v>367.71428571428572</v>
      </c>
      <c r="F165" s="84"/>
    </row>
    <row r="166" spans="1:15" ht="16.5" customHeight="1" x14ac:dyDescent="0.3">
      <c r="B166" s="84" t="s">
        <v>1</v>
      </c>
      <c r="C166" s="85">
        <f>C165*C164</f>
        <v>31255.714285714286</v>
      </c>
      <c r="D166" s="85">
        <f t="shared" ref="D166:E166" si="29">D165*D164</f>
        <v>18385.714285714286</v>
      </c>
      <c r="E166" s="85">
        <f t="shared" si="29"/>
        <v>44125.71428571429</v>
      </c>
      <c r="F166" s="84"/>
    </row>
    <row r="167" spans="1:15" ht="16.5" customHeight="1" x14ac:dyDescent="0.3">
      <c r="B167" s="84"/>
      <c r="C167" s="85"/>
      <c r="D167" s="85"/>
      <c r="E167" s="84"/>
      <c r="F167" s="84"/>
    </row>
    <row r="168" spans="1:15" ht="16.5" customHeight="1" x14ac:dyDescent="0.3">
      <c r="B168" s="84"/>
      <c r="C168" s="85"/>
      <c r="D168" s="85"/>
      <c r="E168" s="84"/>
      <c r="F168" s="84"/>
    </row>
    <row r="169" spans="1:15" ht="16.5" customHeight="1" x14ac:dyDescent="0.3">
      <c r="B169" s="84"/>
      <c r="C169" s="85"/>
      <c r="D169" s="85"/>
      <c r="E169" s="84"/>
      <c r="F169" s="84"/>
    </row>
    <row r="170" spans="1:15" ht="16.5" customHeight="1" x14ac:dyDescent="0.3">
      <c r="B170" s="84"/>
      <c r="C170" s="85"/>
      <c r="D170" s="85"/>
      <c r="E170" s="84"/>
      <c r="F170" s="84"/>
    </row>
    <row r="171" spans="1:15" ht="16.5" customHeight="1" x14ac:dyDescent="0.3">
      <c r="B171" s="84"/>
      <c r="C171" s="85"/>
      <c r="D171" s="85"/>
      <c r="E171" s="84"/>
      <c r="F171" s="84"/>
      <c r="H171" s="306"/>
      <c r="I171" s="301"/>
      <c r="J171" s="301"/>
    </row>
    <row r="172" spans="1:15" ht="16.5" customHeight="1" x14ac:dyDescent="0.3">
      <c r="B172" s="84"/>
      <c r="C172" s="85"/>
      <c r="D172" s="85"/>
      <c r="E172" s="84"/>
      <c r="F172" s="84"/>
      <c r="I172" s="317"/>
      <c r="K172" s="317"/>
      <c r="L172" s="317"/>
      <c r="M172" s="317"/>
      <c r="N172" s="317"/>
      <c r="O172" s="317"/>
    </row>
    <row r="173" spans="1:15" ht="16.5" customHeight="1" x14ac:dyDescent="0.3">
      <c r="B173" s="84"/>
      <c r="C173" s="85"/>
      <c r="D173" s="85"/>
      <c r="E173" s="84"/>
      <c r="F173" s="84"/>
    </row>
    <row r="174" spans="1:15" ht="16.5" customHeight="1" x14ac:dyDescent="0.3">
      <c r="B174" s="84"/>
      <c r="C174" s="85"/>
      <c r="D174" s="85"/>
      <c r="E174" s="84"/>
      <c r="F174" s="84"/>
    </row>
    <row r="175" spans="1:15" ht="16.5" customHeight="1" x14ac:dyDescent="0.3">
      <c r="B175" s="318" t="s">
        <v>63</v>
      </c>
      <c r="C175" s="354">
        <f>C166</f>
        <v>31255.714285714286</v>
      </c>
      <c r="D175" s="354">
        <f t="shared" ref="D175:E175" si="30">D166</f>
        <v>18385.714285714286</v>
      </c>
      <c r="E175" s="354">
        <f t="shared" si="30"/>
        <v>44125.71428571429</v>
      </c>
      <c r="F175" s="313"/>
      <c r="H175" s="318" t="s">
        <v>29</v>
      </c>
      <c r="I175" s="319">
        <f>Startår</f>
        <v>2023</v>
      </c>
      <c r="J175" s="319">
        <f t="shared" ref="J175:N175" si="31">I175+1</f>
        <v>2024</v>
      </c>
      <c r="K175" s="319">
        <f t="shared" si="31"/>
        <v>2025</v>
      </c>
      <c r="L175" s="319">
        <f t="shared" si="31"/>
        <v>2026</v>
      </c>
      <c r="M175" s="319">
        <f t="shared" si="31"/>
        <v>2027</v>
      </c>
      <c r="N175" s="319">
        <f t="shared" si="31"/>
        <v>2028</v>
      </c>
      <c r="O175" s="320" t="s">
        <v>4</v>
      </c>
    </row>
    <row r="176" spans="1:15" ht="16.5" customHeight="1" x14ac:dyDescent="0.3">
      <c r="B176" s="321"/>
      <c r="C176" s="321"/>
      <c r="H176" s="313" t="s">
        <v>8</v>
      </c>
      <c r="I176" s="354">
        <f>$C175</f>
        <v>31255.714285714286</v>
      </c>
      <c r="J176" s="354"/>
      <c r="K176" s="354"/>
      <c r="L176" s="354"/>
      <c r="M176" s="354"/>
      <c r="N176" s="354"/>
      <c r="O176" s="359">
        <f t="shared" ref="O176:O178" si="32">SUM(I176:N176)</f>
        <v>31255.714285714286</v>
      </c>
    </row>
    <row r="177" spans="1:15" ht="16.5" customHeight="1" x14ac:dyDescent="0.3">
      <c r="B177" s="321"/>
      <c r="C177" s="321"/>
      <c r="H177" s="313" t="s">
        <v>136</v>
      </c>
      <c r="I177" s="354">
        <f>$D175</f>
        <v>18385.714285714286</v>
      </c>
      <c r="J177" s="354"/>
      <c r="K177" s="354"/>
      <c r="L177" s="354"/>
      <c r="M177" s="354"/>
      <c r="N177" s="354"/>
      <c r="O177" s="359">
        <f t="shared" si="32"/>
        <v>18385.714285714286</v>
      </c>
    </row>
    <row r="178" spans="1:15" ht="16.5" customHeight="1" x14ac:dyDescent="0.3">
      <c r="B178" s="321"/>
      <c r="C178" s="321"/>
      <c r="H178" s="313" t="s">
        <v>137</v>
      </c>
      <c r="I178" s="354">
        <f>$E175</f>
        <v>44125.71428571429</v>
      </c>
      <c r="J178" s="354"/>
      <c r="K178" s="354"/>
      <c r="L178" s="354"/>
      <c r="M178" s="354"/>
      <c r="N178" s="354"/>
      <c r="O178" s="359">
        <f t="shared" si="32"/>
        <v>44125.71428571429</v>
      </c>
    </row>
    <row r="179" spans="1:15" ht="16.5" customHeight="1" x14ac:dyDescent="0.3">
      <c r="B179" s="321"/>
      <c r="C179" s="321"/>
    </row>
    <row r="180" spans="1:15" ht="16.5" customHeight="1" x14ac:dyDescent="0.3">
      <c r="B180" s="321"/>
      <c r="C180" s="321"/>
    </row>
    <row r="181" spans="1:15" s="322" customFormat="1" ht="21" x14ac:dyDescent="0.4">
      <c r="B181" s="90" t="str">
        <f>IF(B182=0,"8.","8. " &amp;B182)</f>
        <v>8. Övergripande - löpande kostnader</v>
      </c>
      <c r="C181" s="91"/>
      <c r="D181" s="297"/>
      <c r="E181" s="297"/>
      <c r="F181" s="305"/>
      <c r="G181" s="296"/>
      <c r="H181" s="306"/>
      <c r="I181" s="301"/>
      <c r="J181" s="301"/>
      <c r="K181" s="301"/>
      <c r="L181" s="301"/>
      <c r="M181" s="301"/>
      <c r="N181" s="301"/>
      <c r="O181" s="301"/>
    </row>
    <row r="182" spans="1:15" ht="16.5" customHeight="1" x14ac:dyDescent="0.3">
      <c r="A182" s="296"/>
      <c r="B182" s="92" t="s">
        <v>327</v>
      </c>
      <c r="C182" s="313" t="s">
        <v>13</v>
      </c>
      <c r="D182" s="314"/>
      <c r="E182" s="315"/>
      <c r="F182" s="303"/>
      <c r="G182" s="315"/>
      <c r="H182" s="306"/>
      <c r="I182" s="301"/>
      <c r="J182" s="301"/>
    </row>
    <row r="183" spans="1:15" ht="16.5" customHeight="1" x14ac:dyDescent="0.3">
      <c r="A183" s="296"/>
      <c r="B183" s="84" t="str">
        <f>Start!C17</f>
        <v>Sigtuna kommun</v>
      </c>
      <c r="C183" s="313" t="s">
        <v>3</v>
      </c>
      <c r="G183" s="296"/>
      <c r="H183" s="306"/>
      <c r="I183" s="301"/>
      <c r="J183" s="301"/>
    </row>
    <row r="184" spans="1:15" ht="16.5" customHeight="1" x14ac:dyDescent="0.3">
      <c r="A184" s="296"/>
      <c r="B184" s="92" t="s">
        <v>217</v>
      </c>
      <c r="C184" s="313" t="s">
        <v>12</v>
      </c>
      <c r="G184" s="296"/>
      <c r="H184" s="306"/>
      <c r="I184" s="301"/>
      <c r="J184" s="301"/>
    </row>
    <row r="185" spans="1:15" ht="16.5" customHeight="1" x14ac:dyDescent="0.3">
      <c r="G185" s="296"/>
      <c r="H185" s="306"/>
      <c r="I185" s="301"/>
      <c r="J185" s="301"/>
    </row>
    <row r="186" spans="1:15" ht="16.5" customHeight="1" x14ac:dyDescent="0.3">
      <c r="A186" s="305"/>
      <c r="B186" s="313" t="s">
        <v>30</v>
      </c>
      <c r="C186" s="313" t="s">
        <v>8</v>
      </c>
      <c r="D186" s="313" t="s">
        <v>135</v>
      </c>
      <c r="E186" s="313" t="s">
        <v>137</v>
      </c>
      <c r="F186" s="313" t="s">
        <v>21</v>
      </c>
      <c r="G186" s="305"/>
      <c r="I186" s="316"/>
      <c r="J186" s="307"/>
      <c r="K186" s="307"/>
      <c r="L186" s="307"/>
      <c r="M186" s="307"/>
      <c r="N186" s="307"/>
      <c r="O186" s="307"/>
    </row>
    <row r="187" spans="1:15" ht="16.5" customHeight="1" x14ac:dyDescent="0.3">
      <c r="B187" s="84" t="str">
        <f>'Uppskatta kostnader'!B81</f>
        <v>Antal timmar för ytterligare förvaltning, år 2-6</v>
      </c>
      <c r="C187" s="84">
        <f>'Uppskatta kostnader'!D81</f>
        <v>35</v>
      </c>
      <c r="D187" s="84">
        <f>'Uppskatta kostnader'!E81</f>
        <v>35</v>
      </c>
      <c r="E187" s="84">
        <f>'Uppskatta kostnader'!F81</f>
        <v>20</v>
      </c>
      <c r="F187" s="84"/>
      <c r="G187" s="305"/>
    </row>
    <row r="188" spans="1:15" ht="16.5" customHeight="1" x14ac:dyDescent="0.3">
      <c r="B188" s="84" t="str">
        <f>Start!C24</f>
        <v>Timkostnad i snitt för personal som ska använda SDK (kr/medarbetare/timme)</v>
      </c>
      <c r="C188" s="84">
        <f>Start!D24</f>
        <v>367.71428571428572</v>
      </c>
      <c r="D188" s="84">
        <f>Start!E24</f>
        <v>367.71428571428572</v>
      </c>
      <c r="E188" s="84">
        <f>Start!F24</f>
        <v>367.71428571428572</v>
      </c>
      <c r="F188" s="84"/>
    </row>
    <row r="189" spans="1:15" ht="16.5" customHeight="1" x14ac:dyDescent="0.3">
      <c r="B189" s="84" t="s">
        <v>1</v>
      </c>
      <c r="C189" s="85">
        <f>C188*C187</f>
        <v>12870</v>
      </c>
      <c r="D189" s="85">
        <f t="shared" ref="D189:E189" si="33">D188*D187</f>
        <v>12870</v>
      </c>
      <c r="E189" s="85">
        <f t="shared" si="33"/>
        <v>7354.2857142857147</v>
      </c>
      <c r="F189" s="84"/>
    </row>
    <row r="190" spans="1:15" ht="16.5" customHeight="1" x14ac:dyDescent="0.3">
      <c r="B190" s="84"/>
      <c r="C190" s="85"/>
      <c r="D190" s="85"/>
      <c r="E190" s="84"/>
      <c r="F190" s="84"/>
    </row>
    <row r="191" spans="1:15" ht="16.5" customHeight="1" x14ac:dyDescent="0.3">
      <c r="B191" s="84"/>
      <c r="C191" s="85"/>
      <c r="D191" s="85"/>
      <c r="E191" s="84"/>
      <c r="F191" s="84"/>
    </row>
    <row r="192" spans="1:15" ht="16.5" customHeight="1" x14ac:dyDescent="0.3">
      <c r="B192" s="84"/>
      <c r="C192" s="85"/>
      <c r="D192" s="85"/>
      <c r="E192" s="84"/>
      <c r="F192" s="84"/>
    </row>
    <row r="193" spans="1:15" ht="16.5" customHeight="1" x14ac:dyDescent="0.3">
      <c r="B193" s="84"/>
      <c r="C193" s="85"/>
      <c r="D193" s="85"/>
      <c r="E193" s="84"/>
      <c r="F193" s="84"/>
    </row>
    <row r="194" spans="1:15" ht="16.5" customHeight="1" x14ac:dyDescent="0.3">
      <c r="B194" s="84"/>
      <c r="C194" s="85"/>
      <c r="D194" s="85"/>
      <c r="E194" s="84"/>
      <c r="F194" s="84"/>
      <c r="H194" s="306"/>
      <c r="I194" s="301"/>
      <c r="J194" s="301"/>
    </row>
    <row r="195" spans="1:15" ht="16.5" customHeight="1" x14ac:dyDescent="0.3">
      <c r="B195" s="84"/>
      <c r="C195" s="85"/>
      <c r="D195" s="85"/>
      <c r="E195" s="84"/>
      <c r="F195" s="84"/>
      <c r="I195" s="317"/>
      <c r="K195" s="317"/>
      <c r="L195" s="317"/>
      <c r="M195" s="317"/>
      <c r="N195" s="317"/>
      <c r="O195" s="317"/>
    </row>
    <row r="196" spans="1:15" ht="16.5" customHeight="1" x14ac:dyDescent="0.3">
      <c r="B196" s="84"/>
      <c r="C196" s="85"/>
      <c r="D196" s="85"/>
      <c r="E196" s="84"/>
      <c r="F196" s="84"/>
    </row>
    <row r="197" spans="1:15" ht="16.5" customHeight="1" x14ac:dyDescent="0.3">
      <c r="B197" s="84"/>
      <c r="C197" s="85"/>
      <c r="D197" s="85"/>
      <c r="E197" s="84"/>
      <c r="F197" s="84"/>
    </row>
    <row r="198" spans="1:15" ht="16.5" customHeight="1" x14ac:dyDescent="0.3">
      <c r="B198" s="318" t="s">
        <v>63</v>
      </c>
      <c r="C198" s="354">
        <f>C189</f>
        <v>12870</v>
      </c>
      <c r="D198" s="354">
        <f t="shared" ref="D198:E198" si="34">D189</f>
        <v>12870</v>
      </c>
      <c r="E198" s="354">
        <f t="shared" si="34"/>
        <v>7354.2857142857147</v>
      </c>
      <c r="F198" s="313"/>
      <c r="H198" s="318" t="s">
        <v>29</v>
      </c>
      <c r="I198" s="319">
        <f>Startår</f>
        <v>2023</v>
      </c>
      <c r="J198" s="319">
        <f t="shared" ref="J198:N198" si="35">I198+1</f>
        <v>2024</v>
      </c>
      <c r="K198" s="319">
        <f t="shared" si="35"/>
        <v>2025</v>
      </c>
      <c r="L198" s="319">
        <f t="shared" si="35"/>
        <v>2026</v>
      </c>
      <c r="M198" s="319">
        <f t="shared" si="35"/>
        <v>2027</v>
      </c>
      <c r="N198" s="319">
        <f t="shared" si="35"/>
        <v>2028</v>
      </c>
      <c r="O198" s="320" t="s">
        <v>4</v>
      </c>
    </row>
    <row r="199" spans="1:15" ht="16.5" customHeight="1" x14ac:dyDescent="0.3">
      <c r="B199" s="321"/>
      <c r="C199" s="321"/>
      <c r="H199" s="313" t="s">
        <v>8</v>
      </c>
      <c r="I199" s="354"/>
      <c r="J199" s="354">
        <f t="shared" ref="J199:N199" si="36">$C198</f>
        <v>12870</v>
      </c>
      <c r="K199" s="354">
        <f t="shared" si="36"/>
        <v>12870</v>
      </c>
      <c r="L199" s="354">
        <f t="shared" si="36"/>
        <v>12870</v>
      </c>
      <c r="M199" s="354">
        <f t="shared" si="36"/>
        <v>12870</v>
      </c>
      <c r="N199" s="354">
        <f t="shared" si="36"/>
        <v>12870</v>
      </c>
      <c r="O199" s="359">
        <f t="shared" ref="O199:O201" si="37">SUM(I199:N199)</f>
        <v>64350</v>
      </c>
    </row>
    <row r="200" spans="1:15" ht="16.5" customHeight="1" x14ac:dyDescent="0.3">
      <c r="B200" s="321"/>
      <c r="C200" s="321"/>
      <c r="H200" s="313" t="s">
        <v>136</v>
      </c>
      <c r="I200" s="354"/>
      <c r="J200" s="354">
        <f t="shared" ref="J200:N200" si="38">$D198</f>
        <v>12870</v>
      </c>
      <c r="K200" s="354">
        <f t="shared" si="38"/>
        <v>12870</v>
      </c>
      <c r="L200" s="354">
        <f t="shared" si="38"/>
        <v>12870</v>
      </c>
      <c r="M200" s="354">
        <f t="shared" si="38"/>
        <v>12870</v>
      </c>
      <c r="N200" s="354">
        <f t="shared" si="38"/>
        <v>12870</v>
      </c>
      <c r="O200" s="359">
        <f t="shared" si="37"/>
        <v>64350</v>
      </c>
    </row>
    <row r="201" spans="1:15" ht="16.5" customHeight="1" x14ac:dyDescent="0.3">
      <c r="B201" s="321"/>
      <c r="C201" s="321"/>
      <c r="H201" s="313" t="s">
        <v>137</v>
      </c>
      <c r="I201" s="354"/>
      <c r="J201" s="354">
        <f t="shared" ref="J201:N201" si="39">$E198</f>
        <v>7354.2857142857147</v>
      </c>
      <c r="K201" s="354">
        <f t="shared" si="39"/>
        <v>7354.2857142857147</v>
      </c>
      <c r="L201" s="354">
        <f t="shared" si="39"/>
        <v>7354.2857142857147</v>
      </c>
      <c r="M201" s="354">
        <f t="shared" si="39"/>
        <v>7354.2857142857147</v>
      </c>
      <c r="N201" s="354">
        <f t="shared" si="39"/>
        <v>7354.2857142857147</v>
      </c>
      <c r="O201" s="359">
        <f t="shared" si="37"/>
        <v>36771.428571428572</v>
      </c>
    </row>
    <row r="202" spans="1:15" ht="16.5" customHeight="1" x14ac:dyDescent="0.3">
      <c r="B202" s="321"/>
      <c r="C202" s="321"/>
    </row>
    <row r="203" spans="1:15" ht="16.5" customHeight="1" x14ac:dyDescent="0.3">
      <c r="B203" s="321"/>
      <c r="C203" s="321"/>
    </row>
    <row r="204" spans="1:15" s="322" customFormat="1" ht="21" x14ac:dyDescent="0.4">
      <c r="B204" s="90" t="str">
        <f>IF(B205=0,"9.","9. " &amp;B205)</f>
        <v>9. Konsultkostnad verksamhetsfrågor</v>
      </c>
      <c r="C204" s="91"/>
      <c r="D204" s="297"/>
      <c r="E204" s="297"/>
      <c r="F204" s="305"/>
      <c r="G204" s="296"/>
      <c r="H204" s="306"/>
      <c r="I204" s="301"/>
      <c r="J204" s="301"/>
      <c r="K204" s="301"/>
      <c r="L204" s="301"/>
      <c r="M204" s="301"/>
      <c r="N204" s="301"/>
      <c r="O204" s="301"/>
    </row>
    <row r="205" spans="1:15" ht="16.5" customHeight="1" x14ac:dyDescent="0.3">
      <c r="A205" s="296"/>
      <c r="B205" s="84" t="s">
        <v>812</v>
      </c>
      <c r="C205" s="313" t="s">
        <v>13</v>
      </c>
      <c r="D205" s="314"/>
      <c r="E205" s="315"/>
      <c r="F205" s="303"/>
      <c r="G205" s="315"/>
      <c r="H205" s="306"/>
      <c r="I205" s="301"/>
      <c r="J205" s="301"/>
    </row>
    <row r="206" spans="1:15" ht="16.5" customHeight="1" x14ac:dyDescent="0.3">
      <c r="A206" s="296"/>
      <c r="B206" s="92" t="str">
        <f>Start!C17</f>
        <v>Sigtuna kommun</v>
      </c>
      <c r="C206" s="313" t="s">
        <v>3</v>
      </c>
      <c r="G206" s="296"/>
      <c r="H206" s="306"/>
      <c r="I206" s="301"/>
      <c r="J206" s="301"/>
    </row>
    <row r="207" spans="1:15" ht="16.5" customHeight="1" x14ac:dyDescent="0.3">
      <c r="A207" s="296"/>
      <c r="B207" s="92" t="s">
        <v>215</v>
      </c>
      <c r="C207" s="313" t="s">
        <v>12</v>
      </c>
      <c r="G207" s="296"/>
      <c r="H207" s="306"/>
      <c r="I207" s="301"/>
      <c r="J207" s="301"/>
    </row>
    <row r="208" spans="1:15" ht="16.5" customHeight="1" x14ac:dyDescent="0.3">
      <c r="G208" s="296"/>
      <c r="H208" s="306"/>
      <c r="I208" s="301"/>
      <c r="J208" s="301"/>
    </row>
    <row r="209" spans="1:15" ht="16.5" customHeight="1" x14ac:dyDescent="0.3">
      <c r="A209" s="305"/>
      <c r="B209" s="313" t="s">
        <v>30</v>
      </c>
      <c r="C209" s="313" t="s">
        <v>8</v>
      </c>
      <c r="D209" s="313" t="s">
        <v>135</v>
      </c>
      <c r="E209" s="313" t="s">
        <v>137</v>
      </c>
      <c r="F209" s="313" t="s">
        <v>21</v>
      </c>
      <c r="G209" s="305"/>
      <c r="I209" s="316"/>
      <c r="J209" s="307"/>
      <c r="K209" s="307"/>
      <c r="L209" s="307"/>
      <c r="M209" s="307"/>
      <c r="N209" s="307"/>
      <c r="O209" s="307"/>
    </row>
    <row r="210" spans="1:15" ht="16.5" customHeight="1" x14ac:dyDescent="0.3">
      <c r="B210" s="84" t="str">
        <f>'Uppskatta kostnader'!B61</f>
        <v>Antal konsulttimmar, år 1</v>
      </c>
      <c r="C210" s="84">
        <f>'Uppskatta kostnader'!D61</f>
        <v>0</v>
      </c>
      <c r="D210" s="84">
        <f>'Uppskatta kostnader'!E61</f>
        <v>0</v>
      </c>
      <c r="E210" s="84">
        <f>'Uppskatta kostnader'!F61</f>
        <v>0</v>
      </c>
      <c r="F210" s="84" t="s">
        <v>709</v>
      </c>
      <c r="G210" s="305"/>
    </row>
    <row r="211" spans="1:15" ht="16.5" customHeight="1" x14ac:dyDescent="0.3">
      <c r="B211" s="84" t="str">
        <f>'Uppskatta kostnader'!B62</f>
        <v>Timkostnad för konsulter</v>
      </c>
      <c r="C211" s="84">
        <f>'Uppskatta kostnader'!D62</f>
        <v>0</v>
      </c>
      <c r="D211" s="84">
        <f>'Uppskatta kostnader'!E62</f>
        <v>0</v>
      </c>
      <c r="E211" s="84">
        <f>'Uppskatta kostnader'!F62</f>
        <v>0</v>
      </c>
      <c r="F211" s="84" t="s">
        <v>709</v>
      </c>
    </row>
    <row r="212" spans="1:15" ht="16.5" customHeight="1" x14ac:dyDescent="0.3">
      <c r="B212" s="369" t="s">
        <v>813</v>
      </c>
      <c r="C212" s="84">
        <f>'Uppskatta kostnader'!D63</f>
        <v>0</v>
      </c>
      <c r="D212" s="84">
        <f>'Uppskatta kostnader'!E63</f>
        <v>0</v>
      </c>
      <c r="E212" s="84">
        <f>'Uppskatta kostnader'!F63</f>
        <v>0</v>
      </c>
      <c r="F212" s="369" t="s">
        <v>332</v>
      </c>
    </row>
    <row r="213" spans="1:15" ht="16.5" customHeight="1" x14ac:dyDescent="0.3">
      <c r="B213" s="84"/>
      <c r="C213" s="85"/>
      <c r="D213" s="85"/>
      <c r="E213" s="84"/>
      <c r="F213" s="84"/>
    </row>
    <row r="214" spans="1:15" ht="16.5" customHeight="1" x14ac:dyDescent="0.3">
      <c r="B214" s="84"/>
      <c r="C214" s="85"/>
      <c r="D214" s="85"/>
      <c r="E214" s="84"/>
      <c r="F214" s="84"/>
    </row>
    <row r="215" spans="1:15" ht="16.5" customHeight="1" x14ac:dyDescent="0.3">
      <c r="B215" s="84"/>
      <c r="C215" s="85"/>
      <c r="D215" s="85"/>
      <c r="E215" s="84"/>
      <c r="F215" s="84"/>
    </row>
    <row r="216" spans="1:15" ht="16.5" customHeight="1" x14ac:dyDescent="0.3">
      <c r="B216" s="84"/>
      <c r="C216" s="85"/>
      <c r="D216" s="85"/>
      <c r="E216" s="84"/>
      <c r="F216" s="84"/>
    </row>
    <row r="217" spans="1:15" ht="16.5" customHeight="1" x14ac:dyDescent="0.3">
      <c r="B217" s="84"/>
      <c r="C217" s="85"/>
      <c r="D217" s="85"/>
      <c r="E217" s="84"/>
      <c r="F217" s="84"/>
      <c r="H217" s="306"/>
      <c r="I217" s="301"/>
      <c r="J217" s="301"/>
    </row>
    <row r="218" spans="1:15" ht="16.5" customHeight="1" x14ac:dyDescent="0.3">
      <c r="B218" s="84"/>
      <c r="C218" s="85"/>
      <c r="D218" s="85"/>
      <c r="E218" s="84"/>
      <c r="F218" s="84"/>
      <c r="I218" s="317"/>
      <c r="K218" s="317"/>
      <c r="L218" s="317"/>
      <c r="M218" s="317"/>
      <c r="N218" s="317"/>
      <c r="O218" s="317"/>
    </row>
    <row r="219" spans="1:15" ht="16.5" customHeight="1" x14ac:dyDescent="0.3">
      <c r="B219" s="84"/>
      <c r="C219" s="85"/>
      <c r="D219" s="85"/>
      <c r="E219" s="84"/>
      <c r="F219" s="84"/>
    </row>
    <row r="220" spans="1:15" ht="16.5" customHeight="1" x14ac:dyDescent="0.3">
      <c r="B220" s="84"/>
      <c r="C220" s="85"/>
      <c r="D220" s="85"/>
      <c r="E220" s="84"/>
      <c r="F220" s="84"/>
    </row>
    <row r="221" spans="1:15" ht="16.5" customHeight="1" x14ac:dyDescent="0.3">
      <c r="B221" s="318" t="s">
        <v>63</v>
      </c>
      <c r="C221" s="354">
        <f>C212</f>
        <v>0</v>
      </c>
      <c r="D221" s="354">
        <f t="shared" ref="D221:E221" si="40">D212</f>
        <v>0</v>
      </c>
      <c r="E221" s="354">
        <f t="shared" si="40"/>
        <v>0</v>
      </c>
      <c r="F221" s="313"/>
      <c r="H221" s="318" t="s">
        <v>29</v>
      </c>
      <c r="I221" s="319">
        <f>Startår</f>
        <v>2023</v>
      </c>
      <c r="J221" s="319">
        <f t="shared" ref="J221:N221" si="41">I221+1</f>
        <v>2024</v>
      </c>
      <c r="K221" s="319">
        <f t="shared" si="41"/>
        <v>2025</v>
      </c>
      <c r="L221" s="319">
        <f t="shared" si="41"/>
        <v>2026</v>
      </c>
      <c r="M221" s="319">
        <f t="shared" si="41"/>
        <v>2027</v>
      </c>
      <c r="N221" s="319">
        <f t="shared" si="41"/>
        <v>2028</v>
      </c>
      <c r="O221" s="320" t="s">
        <v>4</v>
      </c>
    </row>
    <row r="222" spans="1:15" ht="16.5" customHeight="1" x14ac:dyDescent="0.3">
      <c r="B222" s="321"/>
      <c r="C222" s="321"/>
      <c r="H222" s="313" t="s">
        <v>8</v>
      </c>
      <c r="I222" s="354">
        <f>$C221</f>
        <v>0</v>
      </c>
      <c r="J222" s="354"/>
      <c r="K222" s="354"/>
      <c r="L222" s="354"/>
      <c r="M222" s="354"/>
      <c r="N222" s="354"/>
      <c r="O222" s="359">
        <f t="shared" ref="O222:O224" si="42">SUM(I222:N222)</f>
        <v>0</v>
      </c>
    </row>
    <row r="223" spans="1:15" ht="16.5" customHeight="1" x14ac:dyDescent="0.3">
      <c r="B223" s="321"/>
      <c r="C223" s="321"/>
      <c r="H223" s="313" t="s">
        <v>136</v>
      </c>
      <c r="I223" s="354">
        <f>$D221</f>
        <v>0</v>
      </c>
      <c r="J223" s="354"/>
      <c r="K223" s="354"/>
      <c r="L223" s="354"/>
      <c r="M223" s="354"/>
      <c r="N223" s="354"/>
      <c r="O223" s="359">
        <f t="shared" si="42"/>
        <v>0</v>
      </c>
    </row>
    <row r="224" spans="1:15" ht="16.5" customHeight="1" x14ac:dyDescent="0.3">
      <c r="B224" s="321"/>
      <c r="C224" s="321"/>
      <c r="H224" s="313" t="s">
        <v>137</v>
      </c>
      <c r="I224" s="354">
        <f>$E221</f>
        <v>0</v>
      </c>
      <c r="J224" s="354"/>
      <c r="K224" s="354"/>
      <c r="L224" s="354"/>
      <c r="M224" s="354"/>
      <c r="N224" s="354"/>
      <c r="O224" s="359">
        <f t="shared" si="42"/>
        <v>0</v>
      </c>
    </row>
    <row r="225" spans="1:15" ht="16.5" customHeight="1" x14ac:dyDescent="0.3">
      <c r="B225" s="321"/>
      <c r="C225" s="321"/>
    </row>
    <row r="226" spans="1:15" ht="16.5" customHeight="1" x14ac:dyDescent="0.3">
      <c r="B226" s="321"/>
      <c r="C226" s="321"/>
    </row>
    <row r="227" spans="1:15" ht="27" x14ac:dyDescent="0.5">
      <c r="B227" s="304" t="s">
        <v>142</v>
      </c>
      <c r="C227" s="321"/>
    </row>
    <row r="228" spans="1:15" ht="16.5" customHeight="1" x14ac:dyDescent="0.3">
      <c r="B228" s="321"/>
      <c r="C228" s="321"/>
    </row>
    <row r="229" spans="1:15" ht="21" x14ac:dyDescent="0.4">
      <c r="B229" s="311" t="str">
        <f>IF(B230=0,"10.","10. " &amp;B230)</f>
        <v>10.</v>
      </c>
      <c r="C229" s="312"/>
    </row>
    <row r="230" spans="1:15" ht="16.5" customHeight="1" x14ac:dyDescent="0.3">
      <c r="A230" s="296"/>
      <c r="B230" s="92"/>
      <c r="C230" s="313" t="s">
        <v>13</v>
      </c>
      <c r="D230" s="315"/>
      <c r="E230" s="315"/>
      <c r="F230" s="303"/>
      <c r="G230" s="315"/>
    </row>
    <row r="231" spans="1:15" ht="16.5" customHeight="1" x14ac:dyDescent="0.3">
      <c r="A231" s="296"/>
      <c r="B231" s="92"/>
      <c r="C231" s="313" t="s">
        <v>12</v>
      </c>
      <c r="G231" s="296"/>
    </row>
    <row r="232" spans="1:15" ht="16.5" customHeight="1" x14ac:dyDescent="0.3">
      <c r="J232" s="301"/>
    </row>
    <row r="233" spans="1:15" ht="16.5" customHeight="1" x14ac:dyDescent="0.3">
      <c r="A233" s="305"/>
      <c r="B233" s="313" t="s">
        <v>30</v>
      </c>
      <c r="C233" s="313" t="s">
        <v>8</v>
      </c>
      <c r="D233" s="313" t="s">
        <v>135</v>
      </c>
      <c r="E233" s="313" t="s">
        <v>137</v>
      </c>
      <c r="F233" s="313" t="s">
        <v>21</v>
      </c>
      <c r="G233" s="305"/>
      <c r="J233" s="301"/>
    </row>
    <row r="234" spans="1:15" ht="16.5" customHeight="1" x14ac:dyDescent="0.3">
      <c r="B234" s="84"/>
      <c r="C234" s="85"/>
      <c r="D234" s="85"/>
      <c r="E234" s="84"/>
      <c r="F234" s="84"/>
      <c r="J234" s="301"/>
    </row>
    <row r="235" spans="1:15" ht="16.5" customHeight="1" x14ac:dyDescent="0.3">
      <c r="B235" s="84"/>
      <c r="C235" s="85"/>
      <c r="D235" s="85"/>
      <c r="E235" s="84"/>
      <c r="F235" s="84"/>
      <c r="J235" s="301"/>
    </row>
    <row r="236" spans="1:15" ht="16.5" customHeight="1" x14ac:dyDescent="0.3">
      <c r="B236" s="84"/>
      <c r="C236" s="85"/>
      <c r="D236" s="85"/>
      <c r="E236" s="84"/>
      <c r="F236" s="84"/>
      <c r="I236" s="316"/>
      <c r="J236" s="307"/>
      <c r="K236" s="307"/>
      <c r="L236" s="307"/>
      <c r="M236" s="307"/>
      <c r="N236" s="307"/>
      <c r="O236" s="307"/>
    </row>
    <row r="237" spans="1:15" ht="16.5" customHeight="1" x14ac:dyDescent="0.3">
      <c r="B237" s="84"/>
      <c r="C237" s="85"/>
      <c r="D237" s="85"/>
      <c r="E237" s="84"/>
      <c r="F237" s="84"/>
    </row>
    <row r="238" spans="1:15" ht="16.5" customHeight="1" x14ac:dyDescent="0.3">
      <c r="B238" s="84"/>
      <c r="C238" s="85"/>
      <c r="D238" s="85"/>
      <c r="E238" s="84"/>
      <c r="F238" s="84"/>
    </row>
    <row r="239" spans="1:15" ht="16.5" customHeight="1" x14ac:dyDescent="0.3">
      <c r="B239" s="84"/>
      <c r="C239" s="85"/>
      <c r="D239" s="85"/>
      <c r="E239" s="84"/>
      <c r="F239" s="84"/>
    </row>
    <row r="240" spans="1:15" ht="16.5" customHeight="1" x14ac:dyDescent="0.3">
      <c r="B240" s="84"/>
      <c r="C240" s="85"/>
      <c r="D240" s="85"/>
      <c r="E240" s="84"/>
      <c r="F240" s="84"/>
    </row>
    <row r="241" spans="1:15" ht="16.5" customHeight="1" x14ac:dyDescent="0.3">
      <c r="B241" s="84"/>
      <c r="C241" s="85"/>
      <c r="D241" s="85"/>
      <c r="E241" s="84"/>
      <c r="F241" s="84"/>
      <c r="H241" s="306"/>
      <c r="I241" s="301"/>
      <c r="J241" s="301"/>
    </row>
    <row r="242" spans="1:15" ht="16.5" customHeight="1" x14ac:dyDescent="0.3">
      <c r="B242" s="84"/>
      <c r="C242" s="85"/>
      <c r="D242" s="85"/>
      <c r="E242" s="84"/>
      <c r="F242" s="84"/>
      <c r="I242" s="317"/>
      <c r="K242" s="317"/>
      <c r="L242" s="317"/>
      <c r="M242" s="317"/>
      <c r="N242" s="317"/>
      <c r="O242" s="317"/>
    </row>
    <row r="243" spans="1:15" ht="16.5" customHeight="1" x14ac:dyDescent="0.3">
      <c r="B243" s="84"/>
      <c r="C243" s="85"/>
      <c r="D243" s="85"/>
      <c r="E243" s="84"/>
      <c r="F243" s="84"/>
    </row>
    <row r="244" spans="1:15" ht="16.5" customHeight="1" x14ac:dyDescent="0.3">
      <c r="B244" s="84"/>
      <c r="C244" s="85"/>
      <c r="D244" s="85"/>
      <c r="E244" s="84"/>
      <c r="F244" s="84"/>
    </row>
    <row r="245" spans="1:15" ht="16.5" customHeight="1" x14ac:dyDescent="0.3">
      <c r="B245" s="318" t="s">
        <v>63</v>
      </c>
      <c r="C245" s="354"/>
      <c r="D245" s="354"/>
      <c r="E245" s="354"/>
      <c r="F245" s="313"/>
      <c r="I245" s="317"/>
      <c r="K245" s="317"/>
      <c r="L245" s="317"/>
      <c r="M245" s="317"/>
      <c r="N245" s="317"/>
      <c r="O245" s="317"/>
    </row>
    <row r="246" spans="1:15" ht="16.5" customHeight="1" x14ac:dyDescent="0.3">
      <c r="B246" s="321"/>
      <c r="C246" s="321"/>
      <c r="I246" s="317"/>
      <c r="K246" s="317"/>
      <c r="L246" s="317"/>
      <c r="M246" s="317"/>
      <c r="N246" s="317"/>
      <c r="O246" s="317"/>
    </row>
    <row r="247" spans="1:15" ht="16.5" customHeight="1" x14ac:dyDescent="0.3">
      <c r="B247" s="321"/>
      <c r="C247" s="321"/>
    </row>
    <row r="248" spans="1:15" ht="16.5" customHeight="1" x14ac:dyDescent="0.3">
      <c r="B248" s="313" t="s">
        <v>3</v>
      </c>
      <c r="C248" s="313" t="s">
        <v>64</v>
      </c>
      <c r="G248" s="296"/>
      <c r="H248" s="313">
        <f>IF(OR(B230=0,B249=0),0, B230&amp; " - " &amp;B249)</f>
        <v>0</v>
      </c>
      <c r="I248" s="313"/>
      <c r="J248" s="313"/>
      <c r="K248" s="313"/>
      <c r="L248" s="313"/>
      <c r="M248" s="313"/>
      <c r="N248" s="313"/>
      <c r="O248" s="313"/>
    </row>
    <row r="249" spans="1:15" ht="16.5" customHeight="1" x14ac:dyDescent="0.3">
      <c r="B249" s="84"/>
      <c r="C249" s="85"/>
      <c r="H249" s="318" t="s">
        <v>29</v>
      </c>
      <c r="I249" s="319">
        <f>Startår</f>
        <v>2023</v>
      </c>
      <c r="J249" s="319">
        <f t="shared" ref="J249:N249" si="43">I249+1</f>
        <v>2024</v>
      </c>
      <c r="K249" s="319">
        <f t="shared" si="43"/>
        <v>2025</v>
      </c>
      <c r="L249" s="319">
        <f t="shared" si="43"/>
        <v>2026</v>
      </c>
      <c r="M249" s="319">
        <f t="shared" si="43"/>
        <v>2027</v>
      </c>
      <c r="N249" s="319">
        <f t="shared" si="43"/>
        <v>2028</v>
      </c>
      <c r="O249" s="320" t="s">
        <v>4</v>
      </c>
    </row>
    <row r="250" spans="1:15" ht="16.5" customHeight="1" x14ac:dyDescent="0.3">
      <c r="A250" s="296"/>
      <c r="B250" s="84"/>
      <c r="C250" s="85"/>
      <c r="H250" s="313" t="s">
        <v>8</v>
      </c>
      <c r="I250" s="354">
        <f>$C245*$C249</f>
        <v>0</v>
      </c>
      <c r="J250" s="354">
        <f t="shared" ref="J250:N250" si="44">$C245*$C249</f>
        <v>0</v>
      </c>
      <c r="K250" s="354">
        <f t="shared" si="44"/>
        <v>0</v>
      </c>
      <c r="L250" s="354">
        <f t="shared" si="44"/>
        <v>0</v>
      </c>
      <c r="M250" s="354">
        <f t="shared" si="44"/>
        <v>0</v>
      </c>
      <c r="N250" s="354">
        <f t="shared" si="44"/>
        <v>0</v>
      </c>
      <c r="O250" s="359">
        <f t="shared" ref="O250:O252" si="45">SUM(I250:N250)</f>
        <v>0</v>
      </c>
    </row>
    <row r="251" spans="1:15" ht="16.5" customHeight="1" x14ac:dyDescent="0.3">
      <c r="B251" s="84"/>
      <c r="C251" s="85"/>
      <c r="H251" s="313" t="s">
        <v>136</v>
      </c>
      <c r="I251" s="354">
        <f>$D245*$C249</f>
        <v>0</v>
      </c>
      <c r="J251" s="354">
        <f t="shared" ref="J251:N251" si="46">$D245*$C249</f>
        <v>0</v>
      </c>
      <c r="K251" s="354">
        <f t="shared" si="46"/>
        <v>0</v>
      </c>
      <c r="L251" s="354">
        <f t="shared" si="46"/>
        <v>0</v>
      </c>
      <c r="M251" s="354">
        <f t="shared" si="46"/>
        <v>0</v>
      </c>
      <c r="N251" s="354">
        <f t="shared" si="46"/>
        <v>0</v>
      </c>
      <c r="O251" s="359">
        <f t="shared" si="45"/>
        <v>0</v>
      </c>
    </row>
    <row r="252" spans="1:15" ht="16.5" customHeight="1" x14ac:dyDescent="0.3">
      <c r="B252" s="84"/>
      <c r="C252" s="85"/>
      <c r="F252" s="297"/>
      <c r="H252" s="313" t="s">
        <v>137</v>
      </c>
      <c r="I252" s="354">
        <f>$E245*$C249</f>
        <v>0</v>
      </c>
      <c r="J252" s="354">
        <f t="shared" ref="J252:N252" si="47">$E245*$C249</f>
        <v>0</v>
      </c>
      <c r="K252" s="354">
        <f t="shared" si="47"/>
        <v>0</v>
      </c>
      <c r="L252" s="354">
        <f t="shared" si="47"/>
        <v>0</v>
      </c>
      <c r="M252" s="354">
        <f t="shared" si="47"/>
        <v>0</v>
      </c>
      <c r="N252" s="354">
        <f t="shared" si="47"/>
        <v>0</v>
      </c>
      <c r="O252" s="359">
        <f t="shared" si="45"/>
        <v>0</v>
      </c>
    </row>
    <row r="253" spans="1:15" ht="16.5" customHeight="1" x14ac:dyDescent="0.3">
      <c r="B253" s="84"/>
      <c r="C253" s="85"/>
      <c r="F253" s="297"/>
      <c r="I253" s="317"/>
      <c r="K253" s="317"/>
      <c r="L253" s="317"/>
      <c r="M253" s="317"/>
      <c r="N253" s="317"/>
      <c r="O253" s="317"/>
    </row>
    <row r="254" spans="1:15" ht="16.5" customHeight="1" x14ac:dyDescent="0.3">
      <c r="B254" s="318" t="s">
        <v>4</v>
      </c>
      <c r="C254" s="313">
        <f>SUM(C249:C253)</f>
        <v>0</v>
      </c>
      <c r="F254" s="297"/>
      <c r="H254" s="313">
        <f>IF(OR($B230=0,B250=0),0,$B230&amp;" - "&amp;B250)</f>
        <v>0</v>
      </c>
      <c r="I254" s="313"/>
      <c r="J254" s="313"/>
      <c r="K254" s="313"/>
      <c r="L254" s="313"/>
      <c r="M254" s="313"/>
      <c r="N254" s="313"/>
      <c r="O254" s="313"/>
    </row>
    <row r="255" spans="1:15" ht="16.5" customHeight="1" x14ac:dyDescent="0.3">
      <c r="F255" s="297"/>
      <c r="H255" s="318" t="s">
        <v>29</v>
      </c>
      <c r="I255" s="319">
        <f>Startår</f>
        <v>2023</v>
      </c>
      <c r="J255" s="319">
        <f t="shared" ref="J255:N255" si="48">I255+1</f>
        <v>2024</v>
      </c>
      <c r="K255" s="319">
        <f t="shared" si="48"/>
        <v>2025</v>
      </c>
      <c r="L255" s="319">
        <f t="shared" si="48"/>
        <v>2026</v>
      </c>
      <c r="M255" s="319">
        <f t="shared" si="48"/>
        <v>2027</v>
      </c>
      <c r="N255" s="319">
        <f t="shared" si="48"/>
        <v>2028</v>
      </c>
      <c r="O255" s="320" t="s">
        <v>4</v>
      </c>
    </row>
    <row r="256" spans="1:15" ht="16.5" customHeight="1" x14ac:dyDescent="0.3">
      <c r="F256" s="297"/>
      <c r="H256" s="313" t="s">
        <v>8</v>
      </c>
      <c r="I256" s="354">
        <f>$C245*$C250</f>
        <v>0</v>
      </c>
      <c r="J256" s="354">
        <f t="shared" ref="J256:N256" si="49">$C245*$C250</f>
        <v>0</v>
      </c>
      <c r="K256" s="354">
        <f t="shared" si="49"/>
        <v>0</v>
      </c>
      <c r="L256" s="354">
        <f t="shared" si="49"/>
        <v>0</v>
      </c>
      <c r="M256" s="354">
        <f t="shared" si="49"/>
        <v>0</v>
      </c>
      <c r="N256" s="354">
        <f t="shared" si="49"/>
        <v>0</v>
      </c>
      <c r="O256" s="359">
        <f t="shared" ref="O256:O258" si="50">SUM(I256:N256)</f>
        <v>0</v>
      </c>
    </row>
    <row r="257" spans="2:15" ht="16.5" customHeight="1" x14ac:dyDescent="0.3">
      <c r="F257" s="297"/>
      <c r="H257" s="313" t="s">
        <v>136</v>
      </c>
      <c r="I257" s="354">
        <f>$D245*$C250</f>
        <v>0</v>
      </c>
      <c r="J257" s="354">
        <f t="shared" ref="J257:N257" si="51">$D245*$C250</f>
        <v>0</v>
      </c>
      <c r="K257" s="354">
        <f t="shared" si="51"/>
        <v>0</v>
      </c>
      <c r="L257" s="354">
        <f t="shared" si="51"/>
        <v>0</v>
      </c>
      <c r="M257" s="354">
        <f t="shared" si="51"/>
        <v>0</v>
      </c>
      <c r="N257" s="354">
        <f t="shared" si="51"/>
        <v>0</v>
      </c>
      <c r="O257" s="359">
        <f t="shared" si="50"/>
        <v>0</v>
      </c>
    </row>
    <row r="258" spans="2:15" ht="16.5" customHeight="1" x14ac:dyDescent="0.3">
      <c r="F258" s="297"/>
      <c r="H258" s="313" t="s">
        <v>137</v>
      </c>
      <c r="I258" s="354">
        <f>$E245*$C250</f>
        <v>0</v>
      </c>
      <c r="J258" s="354">
        <f t="shared" ref="J258:N258" si="52">$E245*$C250</f>
        <v>0</v>
      </c>
      <c r="K258" s="354">
        <f t="shared" si="52"/>
        <v>0</v>
      </c>
      <c r="L258" s="354">
        <f t="shared" si="52"/>
        <v>0</v>
      </c>
      <c r="M258" s="354">
        <f t="shared" si="52"/>
        <v>0</v>
      </c>
      <c r="N258" s="354">
        <f t="shared" si="52"/>
        <v>0</v>
      </c>
      <c r="O258" s="359">
        <f t="shared" si="50"/>
        <v>0</v>
      </c>
    </row>
    <row r="259" spans="2:15" ht="16.5" customHeight="1" x14ac:dyDescent="0.3">
      <c r="F259" s="297"/>
      <c r="I259" s="317"/>
      <c r="K259" s="317"/>
      <c r="L259" s="317"/>
      <c r="M259" s="317"/>
      <c r="N259" s="317"/>
      <c r="O259" s="317"/>
    </row>
    <row r="260" spans="2:15" s="323" customFormat="1" ht="16.5" customHeight="1" x14ac:dyDescent="0.3">
      <c r="B260" s="297"/>
      <c r="C260" s="297"/>
      <c r="D260" s="297"/>
      <c r="E260" s="297"/>
      <c r="F260" s="297"/>
      <c r="H260" s="313">
        <f>IF(OR($B230=0,B251=0),0,$B230&amp;" - "&amp;B251)</f>
        <v>0</v>
      </c>
      <c r="I260" s="313"/>
      <c r="J260" s="313"/>
      <c r="K260" s="313"/>
      <c r="L260" s="313"/>
      <c r="M260" s="313"/>
      <c r="N260" s="313"/>
      <c r="O260" s="313"/>
    </row>
    <row r="261" spans="2:15" ht="16.5" customHeight="1" x14ac:dyDescent="0.3">
      <c r="F261" s="297"/>
      <c r="H261" s="318" t="s">
        <v>29</v>
      </c>
      <c r="I261" s="319">
        <f>Startår</f>
        <v>2023</v>
      </c>
      <c r="J261" s="319">
        <f t="shared" ref="J261:N261" si="53">I261+1</f>
        <v>2024</v>
      </c>
      <c r="K261" s="319">
        <f t="shared" si="53"/>
        <v>2025</v>
      </c>
      <c r="L261" s="319">
        <f t="shared" si="53"/>
        <v>2026</v>
      </c>
      <c r="M261" s="319">
        <f t="shared" si="53"/>
        <v>2027</v>
      </c>
      <c r="N261" s="319">
        <f t="shared" si="53"/>
        <v>2028</v>
      </c>
      <c r="O261" s="320" t="s">
        <v>4</v>
      </c>
    </row>
    <row r="262" spans="2:15" ht="16.5" customHeight="1" x14ac:dyDescent="0.3">
      <c r="F262" s="297"/>
      <c r="H262" s="313" t="s">
        <v>8</v>
      </c>
      <c r="I262" s="354">
        <f>$C245*$C251</f>
        <v>0</v>
      </c>
      <c r="J262" s="354">
        <f t="shared" ref="J262:N262" si="54">$C245*$C251</f>
        <v>0</v>
      </c>
      <c r="K262" s="354">
        <f t="shared" si="54"/>
        <v>0</v>
      </c>
      <c r="L262" s="354">
        <f t="shared" si="54"/>
        <v>0</v>
      </c>
      <c r="M262" s="354">
        <f t="shared" si="54"/>
        <v>0</v>
      </c>
      <c r="N262" s="354">
        <f t="shared" si="54"/>
        <v>0</v>
      </c>
      <c r="O262" s="359">
        <f t="shared" ref="O262:O264" si="55">SUM(I262:N262)</f>
        <v>0</v>
      </c>
    </row>
    <row r="263" spans="2:15" ht="16.5" customHeight="1" x14ac:dyDescent="0.3">
      <c r="F263" s="297"/>
      <c r="H263" s="313" t="s">
        <v>136</v>
      </c>
      <c r="I263" s="354">
        <f>$D245*$C251</f>
        <v>0</v>
      </c>
      <c r="J263" s="354">
        <f t="shared" ref="J263:N263" si="56">$D245*$C251</f>
        <v>0</v>
      </c>
      <c r="K263" s="354">
        <f t="shared" si="56"/>
        <v>0</v>
      </c>
      <c r="L263" s="354">
        <f t="shared" si="56"/>
        <v>0</v>
      </c>
      <c r="M263" s="354">
        <f t="shared" si="56"/>
        <v>0</v>
      </c>
      <c r="N263" s="354">
        <f t="shared" si="56"/>
        <v>0</v>
      </c>
      <c r="O263" s="359">
        <f t="shared" si="55"/>
        <v>0</v>
      </c>
    </row>
    <row r="264" spans="2:15" ht="16.5" customHeight="1" x14ac:dyDescent="0.3">
      <c r="F264" s="297"/>
      <c r="H264" s="313" t="s">
        <v>137</v>
      </c>
      <c r="I264" s="354">
        <f>$E245*$C251</f>
        <v>0</v>
      </c>
      <c r="J264" s="354">
        <f t="shared" ref="J264:N264" si="57">$E245*$C251</f>
        <v>0</v>
      </c>
      <c r="K264" s="354">
        <f t="shared" si="57"/>
        <v>0</v>
      </c>
      <c r="L264" s="354">
        <f t="shared" si="57"/>
        <v>0</v>
      </c>
      <c r="M264" s="354">
        <f t="shared" si="57"/>
        <v>0</v>
      </c>
      <c r="N264" s="354">
        <f t="shared" si="57"/>
        <v>0</v>
      </c>
      <c r="O264" s="359">
        <f t="shared" si="55"/>
        <v>0</v>
      </c>
    </row>
    <row r="265" spans="2:15" ht="16.5" customHeight="1" x14ac:dyDescent="0.3">
      <c r="F265" s="297"/>
    </row>
    <row r="266" spans="2:15" ht="16.5" customHeight="1" x14ac:dyDescent="0.3">
      <c r="F266" s="297"/>
      <c r="H266" s="313">
        <f>IF(OR($B230=0,B252=0),0,$B230&amp;" - "&amp;B252)</f>
        <v>0</v>
      </c>
      <c r="I266" s="313"/>
      <c r="J266" s="313"/>
      <c r="K266" s="313"/>
      <c r="L266" s="313"/>
      <c r="M266" s="313"/>
      <c r="N266" s="313"/>
      <c r="O266" s="313"/>
    </row>
    <row r="267" spans="2:15" ht="16.5" customHeight="1" x14ac:dyDescent="0.3">
      <c r="F267" s="297"/>
      <c r="H267" s="318" t="s">
        <v>29</v>
      </c>
      <c r="I267" s="319">
        <f>Startår</f>
        <v>2023</v>
      </c>
      <c r="J267" s="319">
        <f t="shared" ref="J267:N267" si="58">I267+1</f>
        <v>2024</v>
      </c>
      <c r="K267" s="319">
        <f t="shared" si="58"/>
        <v>2025</v>
      </c>
      <c r="L267" s="319">
        <f t="shared" si="58"/>
        <v>2026</v>
      </c>
      <c r="M267" s="319">
        <f t="shared" si="58"/>
        <v>2027</v>
      </c>
      <c r="N267" s="319">
        <f t="shared" si="58"/>
        <v>2028</v>
      </c>
      <c r="O267" s="320" t="s">
        <v>4</v>
      </c>
    </row>
    <row r="268" spans="2:15" ht="16.5" customHeight="1" x14ac:dyDescent="0.3">
      <c r="B268" s="321"/>
      <c r="C268" s="321"/>
      <c r="H268" s="313" t="s">
        <v>8</v>
      </c>
      <c r="I268" s="354">
        <f>$C245*$C252</f>
        <v>0</v>
      </c>
      <c r="J268" s="354">
        <f t="shared" ref="J268:N268" si="59">$C245*$C252</f>
        <v>0</v>
      </c>
      <c r="K268" s="354">
        <f t="shared" si="59"/>
        <v>0</v>
      </c>
      <c r="L268" s="354">
        <f t="shared" si="59"/>
        <v>0</v>
      </c>
      <c r="M268" s="354">
        <f t="shared" si="59"/>
        <v>0</v>
      </c>
      <c r="N268" s="354">
        <f t="shared" si="59"/>
        <v>0</v>
      </c>
      <c r="O268" s="359">
        <f t="shared" ref="O268:O270" si="60">SUM(I268:N268)</f>
        <v>0</v>
      </c>
    </row>
    <row r="269" spans="2:15" ht="16.5" customHeight="1" x14ac:dyDescent="0.3">
      <c r="F269" s="297"/>
      <c r="H269" s="313" t="s">
        <v>136</v>
      </c>
      <c r="I269" s="354">
        <f>$D245*$C252</f>
        <v>0</v>
      </c>
      <c r="J269" s="354">
        <f t="shared" ref="J269:N269" si="61">$D245*$C252</f>
        <v>0</v>
      </c>
      <c r="K269" s="354">
        <f t="shared" si="61"/>
        <v>0</v>
      </c>
      <c r="L269" s="354">
        <f t="shared" si="61"/>
        <v>0</v>
      </c>
      <c r="M269" s="354">
        <f t="shared" si="61"/>
        <v>0</v>
      </c>
      <c r="N269" s="354">
        <f t="shared" si="61"/>
        <v>0</v>
      </c>
      <c r="O269" s="359">
        <f t="shared" si="60"/>
        <v>0</v>
      </c>
    </row>
    <row r="270" spans="2:15" ht="16.5" customHeight="1" x14ac:dyDescent="0.3">
      <c r="B270" s="321"/>
      <c r="C270" s="321"/>
      <c r="H270" s="313" t="s">
        <v>137</v>
      </c>
      <c r="I270" s="354">
        <f>$E245*$C252</f>
        <v>0</v>
      </c>
      <c r="J270" s="354">
        <f t="shared" ref="J270:N270" si="62">$E245*$C252</f>
        <v>0</v>
      </c>
      <c r="K270" s="354">
        <f t="shared" si="62"/>
        <v>0</v>
      </c>
      <c r="L270" s="354">
        <f t="shared" si="62"/>
        <v>0</v>
      </c>
      <c r="M270" s="354">
        <f t="shared" si="62"/>
        <v>0</v>
      </c>
      <c r="N270" s="354">
        <f t="shared" si="62"/>
        <v>0</v>
      </c>
      <c r="O270" s="359">
        <f t="shared" si="60"/>
        <v>0</v>
      </c>
    </row>
    <row r="271" spans="2:15" ht="16.5" customHeight="1" x14ac:dyDescent="0.3">
      <c r="B271" s="321"/>
      <c r="C271" s="321"/>
    </row>
    <row r="272" spans="2:15" ht="16.5" customHeight="1" x14ac:dyDescent="0.3">
      <c r="H272" s="313">
        <f>IF(OR($B230=0,B253=0),0,$B230&amp;" - "&amp;B253)</f>
        <v>0</v>
      </c>
      <c r="I272" s="313"/>
      <c r="J272" s="313"/>
      <c r="K272" s="313"/>
      <c r="L272" s="313"/>
      <c r="M272" s="313"/>
      <c r="N272" s="313"/>
      <c r="O272" s="313"/>
    </row>
    <row r="273" spans="2:15" ht="16.5" customHeight="1" x14ac:dyDescent="0.3">
      <c r="H273" s="318" t="s">
        <v>29</v>
      </c>
      <c r="I273" s="319">
        <f>Startår</f>
        <v>2023</v>
      </c>
      <c r="J273" s="319">
        <f t="shared" ref="J273:N273" si="63">I273+1</f>
        <v>2024</v>
      </c>
      <c r="K273" s="319">
        <f t="shared" si="63"/>
        <v>2025</v>
      </c>
      <c r="L273" s="319">
        <f t="shared" si="63"/>
        <v>2026</v>
      </c>
      <c r="M273" s="319">
        <f t="shared" si="63"/>
        <v>2027</v>
      </c>
      <c r="N273" s="319">
        <f t="shared" si="63"/>
        <v>2028</v>
      </c>
      <c r="O273" s="320" t="s">
        <v>4</v>
      </c>
    </row>
    <row r="274" spans="2:15" ht="16.5" customHeight="1" x14ac:dyDescent="0.3">
      <c r="H274" s="313" t="s">
        <v>8</v>
      </c>
      <c r="I274" s="354">
        <f>$C245*$C253</f>
        <v>0</v>
      </c>
      <c r="J274" s="354">
        <f t="shared" ref="J274:N274" si="64">$C245*$C253</f>
        <v>0</v>
      </c>
      <c r="K274" s="354">
        <f t="shared" si="64"/>
        <v>0</v>
      </c>
      <c r="L274" s="354">
        <f t="shared" si="64"/>
        <v>0</v>
      </c>
      <c r="M274" s="354">
        <f t="shared" si="64"/>
        <v>0</v>
      </c>
      <c r="N274" s="354">
        <f t="shared" si="64"/>
        <v>0</v>
      </c>
      <c r="O274" s="359">
        <f t="shared" ref="O274:O276" si="65">SUM(I274:N274)</f>
        <v>0</v>
      </c>
    </row>
    <row r="275" spans="2:15" ht="16.5" customHeight="1" x14ac:dyDescent="0.3">
      <c r="H275" s="313" t="s">
        <v>136</v>
      </c>
      <c r="I275" s="354">
        <f>$D245*$C253</f>
        <v>0</v>
      </c>
      <c r="J275" s="354">
        <f t="shared" ref="J275:N275" si="66">$D245*$C253</f>
        <v>0</v>
      </c>
      <c r="K275" s="354">
        <f t="shared" si="66"/>
        <v>0</v>
      </c>
      <c r="L275" s="354">
        <f t="shared" si="66"/>
        <v>0</v>
      </c>
      <c r="M275" s="354">
        <f t="shared" si="66"/>
        <v>0</v>
      </c>
      <c r="N275" s="354">
        <f t="shared" si="66"/>
        <v>0</v>
      </c>
      <c r="O275" s="359">
        <f t="shared" si="65"/>
        <v>0</v>
      </c>
    </row>
    <row r="276" spans="2:15" ht="16.5" customHeight="1" x14ac:dyDescent="0.3">
      <c r="H276" s="313" t="s">
        <v>137</v>
      </c>
      <c r="I276" s="354">
        <f>$E245*$C253</f>
        <v>0</v>
      </c>
      <c r="J276" s="354">
        <f t="shared" ref="J276:N276" si="67">$E245*$C253</f>
        <v>0</v>
      </c>
      <c r="K276" s="354">
        <f t="shared" si="67"/>
        <v>0</v>
      </c>
      <c r="L276" s="354">
        <f t="shared" si="67"/>
        <v>0</v>
      </c>
      <c r="M276" s="354">
        <f t="shared" si="67"/>
        <v>0</v>
      </c>
      <c r="N276" s="354">
        <f t="shared" si="67"/>
        <v>0</v>
      </c>
      <c r="O276" s="359">
        <f t="shared" si="65"/>
        <v>0</v>
      </c>
    </row>
    <row r="279" spans="2:15" ht="21" x14ac:dyDescent="0.4">
      <c r="B279" s="311" t="str">
        <f>IF(B280=0,"11.","11. " &amp;B280)</f>
        <v>11.</v>
      </c>
      <c r="C279" s="312"/>
    </row>
    <row r="280" spans="2:15" ht="16.5" customHeight="1" x14ac:dyDescent="0.3">
      <c r="B280" s="92"/>
      <c r="C280" s="313" t="s">
        <v>13</v>
      </c>
      <c r="D280" s="315"/>
      <c r="E280" s="315"/>
      <c r="F280" s="303"/>
      <c r="G280" s="315"/>
    </row>
    <row r="281" spans="2:15" ht="16.5" customHeight="1" x14ac:dyDescent="0.3">
      <c r="B281" s="92"/>
      <c r="C281" s="313" t="s">
        <v>12</v>
      </c>
      <c r="G281" s="296"/>
    </row>
    <row r="282" spans="2:15" ht="16.5" customHeight="1" x14ac:dyDescent="0.3">
      <c r="J282" s="301"/>
    </row>
    <row r="283" spans="2:15" ht="16.5" customHeight="1" x14ac:dyDescent="0.3">
      <c r="B283" s="313" t="s">
        <v>30</v>
      </c>
      <c r="C283" s="313" t="s">
        <v>8</v>
      </c>
      <c r="D283" s="313" t="s">
        <v>135</v>
      </c>
      <c r="E283" s="313" t="s">
        <v>137</v>
      </c>
      <c r="F283" s="313" t="s">
        <v>21</v>
      </c>
      <c r="G283" s="305"/>
      <c r="J283" s="301"/>
    </row>
    <row r="284" spans="2:15" ht="16.5" customHeight="1" x14ac:dyDescent="0.3">
      <c r="B284" s="84"/>
      <c r="C284" s="85"/>
      <c r="D284" s="85"/>
      <c r="E284" s="84"/>
      <c r="F284" s="84"/>
      <c r="J284" s="301"/>
    </row>
    <row r="285" spans="2:15" ht="16.5" customHeight="1" x14ac:dyDescent="0.3">
      <c r="B285" s="84"/>
      <c r="C285" s="85"/>
      <c r="D285" s="85"/>
      <c r="E285" s="84"/>
      <c r="F285" s="84"/>
      <c r="J285" s="301"/>
    </row>
    <row r="286" spans="2:15" ht="16.5" customHeight="1" x14ac:dyDescent="0.3">
      <c r="B286" s="84"/>
      <c r="C286" s="85"/>
      <c r="D286" s="85"/>
      <c r="E286" s="84"/>
      <c r="F286" s="84"/>
      <c r="I286" s="316"/>
      <c r="J286" s="307"/>
      <c r="K286" s="307"/>
      <c r="L286" s="307"/>
      <c r="M286" s="307"/>
      <c r="N286" s="307"/>
      <c r="O286" s="307"/>
    </row>
    <row r="287" spans="2:15" ht="16.5" customHeight="1" x14ac:dyDescent="0.3">
      <c r="B287" s="84"/>
      <c r="C287" s="85"/>
      <c r="D287" s="85"/>
      <c r="E287" s="84"/>
      <c r="F287" s="84"/>
    </row>
    <row r="288" spans="2:15" ht="16.5" customHeight="1" x14ac:dyDescent="0.3">
      <c r="B288" s="84"/>
      <c r="C288" s="85"/>
      <c r="D288" s="85"/>
      <c r="E288" s="84"/>
      <c r="F288" s="84"/>
    </row>
    <row r="289" spans="2:15" ht="16.5" customHeight="1" x14ac:dyDescent="0.3">
      <c r="B289" s="84"/>
      <c r="C289" s="85"/>
      <c r="D289" s="85"/>
      <c r="E289" s="84"/>
      <c r="F289" s="84"/>
    </row>
    <row r="290" spans="2:15" ht="16.5" customHeight="1" x14ac:dyDescent="0.3">
      <c r="B290" s="84"/>
      <c r="C290" s="85"/>
      <c r="D290" s="85"/>
      <c r="E290" s="84"/>
      <c r="F290" s="84"/>
    </row>
    <row r="291" spans="2:15" ht="16.5" customHeight="1" x14ac:dyDescent="0.3">
      <c r="B291" s="84"/>
      <c r="C291" s="85"/>
      <c r="D291" s="85"/>
      <c r="E291" s="84"/>
      <c r="F291" s="84"/>
      <c r="H291" s="306"/>
      <c r="I291" s="301"/>
      <c r="J291" s="301"/>
    </row>
    <row r="292" spans="2:15" ht="16.5" customHeight="1" x14ac:dyDescent="0.3">
      <c r="B292" s="84"/>
      <c r="C292" s="85"/>
      <c r="D292" s="85"/>
      <c r="E292" s="84"/>
      <c r="F292" s="84"/>
      <c r="I292" s="317"/>
      <c r="K292" s="317"/>
      <c r="L292" s="317"/>
      <c r="M292" s="317"/>
      <c r="N292" s="317"/>
      <c r="O292" s="317"/>
    </row>
    <row r="293" spans="2:15" ht="16.5" customHeight="1" x14ac:dyDescent="0.3">
      <c r="B293" s="84"/>
      <c r="C293" s="85"/>
      <c r="D293" s="85"/>
      <c r="E293" s="84"/>
      <c r="F293" s="84"/>
    </row>
    <row r="294" spans="2:15" ht="16.5" customHeight="1" x14ac:dyDescent="0.3">
      <c r="B294" s="84"/>
      <c r="C294" s="85"/>
      <c r="D294" s="85"/>
      <c r="E294" s="84"/>
      <c r="F294" s="84"/>
    </row>
    <row r="295" spans="2:15" ht="16.5" customHeight="1" x14ac:dyDescent="0.3">
      <c r="B295" s="318" t="s">
        <v>63</v>
      </c>
      <c r="C295" s="354"/>
      <c r="D295" s="354"/>
      <c r="E295" s="354"/>
      <c r="F295" s="313"/>
      <c r="I295" s="317"/>
      <c r="K295" s="317"/>
      <c r="L295" s="317"/>
      <c r="M295" s="317"/>
      <c r="N295" s="317"/>
      <c r="O295" s="317"/>
    </row>
    <row r="296" spans="2:15" ht="16.5" customHeight="1" x14ac:dyDescent="0.3">
      <c r="B296" s="321"/>
      <c r="C296" s="321"/>
      <c r="I296" s="317"/>
      <c r="K296" s="317"/>
      <c r="L296" s="317"/>
      <c r="M296" s="317"/>
      <c r="N296" s="317"/>
      <c r="O296" s="317"/>
    </row>
    <row r="297" spans="2:15" ht="16.5" customHeight="1" x14ac:dyDescent="0.3">
      <c r="B297" s="321"/>
      <c r="C297" s="321"/>
    </row>
    <row r="298" spans="2:15" ht="16.5" customHeight="1" x14ac:dyDescent="0.3">
      <c r="B298" s="313" t="s">
        <v>3</v>
      </c>
      <c r="C298" s="313" t="s">
        <v>64</v>
      </c>
      <c r="G298" s="296"/>
      <c r="H298" s="313">
        <f>IF(OR(B280=0,B299=0),0, B280&amp; " - " &amp;B299)</f>
        <v>0</v>
      </c>
      <c r="I298" s="313"/>
      <c r="J298" s="313"/>
      <c r="K298" s="313"/>
      <c r="L298" s="313"/>
      <c r="M298" s="313"/>
      <c r="N298" s="313"/>
      <c r="O298" s="313"/>
    </row>
    <row r="299" spans="2:15" ht="16.5" customHeight="1" x14ac:dyDescent="0.3">
      <c r="B299" s="84"/>
      <c r="C299" s="85"/>
      <c r="H299" s="318" t="s">
        <v>29</v>
      </c>
      <c r="I299" s="319">
        <f>Startår</f>
        <v>2023</v>
      </c>
      <c r="J299" s="319">
        <f t="shared" ref="J299:N299" si="68">I299+1</f>
        <v>2024</v>
      </c>
      <c r="K299" s="319">
        <f t="shared" si="68"/>
        <v>2025</v>
      </c>
      <c r="L299" s="319">
        <f t="shared" si="68"/>
        <v>2026</v>
      </c>
      <c r="M299" s="319">
        <f t="shared" si="68"/>
        <v>2027</v>
      </c>
      <c r="N299" s="319">
        <f t="shared" si="68"/>
        <v>2028</v>
      </c>
      <c r="O299" s="320" t="s">
        <v>4</v>
      </c>
    </row>
    <row r="300" spans="2:15" ht="16.5" customHeight="1" x14ac:dyDescent="0.3">
      <c r="B300" s="84"/>
      <c r="C300" s="85"/>
      <c r="H300" s="313" t="s">
        <v>8</v>
      </c>
      <c r="I300" s="354">
        <f>$C295*$C299</f>
        <v>0</v>
      </c>
      <c r="J300" s="354">
        <f t="shared" ref="J300:N300" si="69">$C295*$C299</f>
        <v>0</v>
      </c>
      <c r="K300" s="354">
        <f t="shared" si="69"/>
        <v>0</v>
      </c>
      <c r="L300" s="354">
        <f t="shared" si="69"/>
        <v>0</v>
      </c>
      <c r="M300" s="354">
        <f t="shared" si="69"/>
        <v>0</v>
      </c>
      <c r="N300" s="354">
        <f t="shared" si="69"/>
        <v>0</v>
      </c>
      <c r="O300" s="359">
        <f t="shared" ref="O300:O302" si="70">SUM(I300:N300)</f>
        <v>0</v>
      </c>
    </row>
    <row r="301" spans="2:15" ht="16.5" customHeight="1" x14ac:dyDescent="0.3">
      <c r="B301" s="84"/>
      <c r="C301" s="85"/>
      <c r="H301" s="313" t="s">
        <v>136</v>
      </c>
      <c r="I301" s="354">
        <f>$D295*$C299</f>
        <v>0</v>
      </c>
      <c r="J301" s="354">
        <f t="shared" ref="J301:N301" si="71">$D295*$C299</f>
        <v>0</v>
      </c>
      <c r="K301" s="354">
        <f t="shared" si="71"/>
        <v>0</v>
      </c>
      <c r="L301" s="354">
        <f t="shared" si="71"/>
        <v>0</v>
      </c>
      <c r="M301" s="354">
        <f t="shared" si="71"/>
        <v>0</v>
      </c>
      <c r="N301" s="354">
        <f t="shared" si="71"/>
        <v>0</v>
      </c>
      <c r="O301" s="359">
        <f t="shared" si="70"/>
        <v>0</v>
      </c>
    </row>
    <row r="302" spans="2:15" ht="16.5" customHeight="1" x14ac:dyDescent="0.3">
      <c r="B302" s="84"/>
      <c r="C302" s="85"/>
      <c r="F302" s="297"/>
      <c r="H302" s="313" t="s">
        <v>137</v>
      </c>
      <c r="I302" s="354">
        <f>$E295*$C299</f>
        <v>0</v>
      </c>
      <c r="J302" s="354">
        <f t="shared" ref="J302:N302" si="72">$E295*$C299</f>
        <v>0</v>
      </c>
      <c r="K302" s="354">
        <f t="shared" si="72"/>
        <v>0</v>
      </c>
      <c r="L302" s="354">
        <f t="shared" si="72"/>
        <v>0</v>
      </c>
      <c r="M302" s="354">
        <f t="shared" si="72"/>
        <v>0</v>
      </c>
      <c r="N302" s="354">
        <f t="shared" si="72"/>
        <v>0</v>
      </c>
      <c r="O302" s="359">
        <f t="shared" si="70"/>
        <v>0</v>
      </c>
    </row>
    <row r="303" spans="2:15" ht="16.5" customHeight="1" x14ac:dyDescent="0.3">
      <c r="B303" s="84"/>
      <c r="C303" s="85"/>
      <c r="F303" s="297"/>
      <c r="I303" s="317"/>
      <c r="K303" s="317"/>
      <c r="L303" s="317"/>
      <c r="M303" s="317"/>
      <c r="N303" s="317"/>
      <c r="O303" s="317"/>
    </row>
    <row r="304" spans="2:15" ht="16.5" customHeight="1" x14ac:dyDescent="0.3">
      <c r="B304" s="318" t="s">
        <v>4</v>
      </c>
      <c r="C304" s="313">
        <f>SUM(C299:C303)</f>
        <v>0</v>
      </c>
      <c r="F304" s="297"/>
      <c r="H304" s="313">
        <f>IF(OR($B280=0,B300=0),0,$B280&amp;" - "&amp;B300)</f>
        <v>0</v>
      </c>
      <c r="I304" s="313"/>
      <c r="J304" s="313"/>
      <c r="K304" s="313"/>
      <c r="L304" s="313"/>
      <c r="M304" s="313"/>
      <c r="N304" s="313"/>
      <c r="O304" s="313"/>
    </row>
    <row r="305" spans="2:15" ht="16.5" customHeight="1" x14ac:dyDescent="0.3">
      <c r="F305" s="297"/>
      <c r="H305" s="318" t="s">
        <v>29</v>
      </c>
      <c r="I305" s="319">
        <f>Startår</f>
        <v>2023</v>
      </c>
      <c r="J305" s="319">
        <f t="shared" ref="J305:N305" si="73">I305+1</f>
        <v>2024</v>
      </c>
      <c r="K305" s="319">
        <f t="shared" si="73"/>
        <v>2025</v>
      </c>
      <c r="L305" s="319">
        <f t="shared" si="73"/>
        <v>2026</v>
      </c>
      <c r="M305" s="319">
        <f t="shared" si="73"/>
        <v>2027</v>
      </c>
      <c r="N305" s="319">
        <f t="shared" si="73"/>
        <v>2028</v>
      </c>
      <c r="O305" s="320" t="s">
        <v>4</v>
      </c>
    </row>
    <row r="306" spans="2:15" ht="16.5" customHeight="1" x14ac:dyDescent="0.3">
      <c r="F306" s="297"/>
      <c r="H306" s="313" t="s">
        <v>8</v>
      </c>
      <c r="I306" s="354">
        <f>$C295*$C300</f>
        <v>0</v>
      </c>
      <c r="J306" s="354">
        <f t="shared" ref="J306:N306" si="74">$C295*$C300</f>
        <v>0</v>
      </c>
      <c r="K306" s="354">
        <f t="shared" si="74"/>
        <v>0</v>
      </c>
      <c r="L306" s="354">
        <f t="shared" si="74"/>
        <v>0</v>
      </c>
      <c r="M306" s="354">
        <f t="shared" si="74"/>
        <v>0</v>
      </c>
      <c r="N306" s="354">
        <f t="shared" si="74"/>
        <v>0</v>
      </c>
      <c r="O306" s="359">
        <f t="shared" ref="O306:O308" si="75">SUM(I306:N306)</f>
        <v>0</v>
      </c>
    </row>
    <row r="307" spans="2:15" ht="16.5" customHeight="1" x14ac:dyDescent="0.3">
      <c r="F307" s="297"/>
      <c r="H307" s="313" t="s">
        <v>136</v>
      </c>
      <c r="I307" s="354">
        <f>$D295*$C300</f>
        <v>0</v>
      </c>
      <c r="J307" s="354">
        <f t="shared" ref="J307:N307" si="76">$D295*$C300</f>
        <v>0</v>
      </c>
      <c r="K307" s="354">
        <f t="shared" si="76"/>
        <v>0</v>
      </c>
      <c r="L307" s="354">
        <f t="shared" si="76"/>
        <v>0</v>
      </c>
      <c r="M307" s="354">
        <f t="shared" si="76"/>
        <v>0</v>
      </c>
      <c r="N307" s="354">
        <f t="shared" si="76"/>
        <v>0</v>
      </c>
      <c r="O307" s="359">
        <f t="shared" si="75"/>
        <v>0</v>
      </c>
    </row>
    <row r="308" spans="2:15" ht="16.5" customHeight="1" x14ac:dyDescent="0.3">
      <c r="F308" s="297"/>
      <c r="H308" s="313" t="s">
        <v>137</v>
      </c>
      <c r="I308" s="354">
        <f>$E295*$C300</f>
        <v>0</v>
      </c>
      <c r="J308" s="354">
        <f t="shared" ref="J308:N308" si="77">$E295*$C300</f>
        <v>0</v>
      </c>
      <c r="K308" s="354">
        <f t="shared" si="77"/>
        <v>0</v>
      </c>
      <c r="L308" s="354">
        <f t="shared" si="77"/>
        <v>0</v>
      </c>
      <c r="M308" s="354">
        <f t="shared" si="77"/>
        <v>0</v>
      </c>
      <c r="N308" s="354">
        <f t="shared" si="77"/>
        <v>0</v>
      </c>
      <c r="O308" s="359">
        <f t="shared" si="75"/>
        <v>0</v>
      </c>
    </row>
    <row r="309" spans="2:15" ht="16.5" customHeight="1" x14ac:dyDescent="0.3">
      <c r="F309" s="297"/>
      <c r="I309" s="317"/>
      <c r="K309" s="317"/>
      <c r="L309" s="317"/>
      <c r="M309" s="317"/>
      <c r="N309" s="317"/>
      <c r="O309" s="317"/>
    </row>
    <row r="310" spans="2:15" ht="16.5" customHeight="1" x14ac:dyDescent="0.3">
      <c r="F310" s="297"/>
      <c r="G310" s="323"/>
      <c r="H310" s="313">
        <f>IF(OR($B280=0,B301=0),0,$B280&amp;" - "&amp;B301)</f>
        <v>0</v>
      </c>
      <c r="I310" s="313"/>
      <c r="J310" s="313"/>
      <c r="K310" s="313"/>
      <c r="L310" s="313"/>
      <c r="M310" s="313"/>
      <c r="N310" s="313"/>
      <c r="O310" s="313"/>
    </row>
    <row r="311" spans="2:15" ht="16.5" customHeight="1" x14ac:dyDescent="0.3">
      <c r="F311" s="297"/>
      <c r="H311" s="318" t="s">
        <v>29</v>
      </c>
      <c r="I311" s="319">
        <f>Startår</f>
        <v>2023</v>
      </c>
      <c r="J311" s="319">
        <f t="shared" ref="J311:N311" si="78">I311+1</f>
        <v>2024</v>
      </c>
      <c r="K311" s="319">
        <f t="shared" si="78"/>
        <v>2025</v>
      </c>
      <c r="L311" s="319">
        <f t="shared" si="78"/>
        <v>2026</v>
      </c>
      <c r="M311" s="319">
        <f t="shared" si="78"/>
        <v>2027</v>
      </c>
      <c r="N311" s="319">
        <f t="shared" si="78"/>
        <v>2028</v>
      </c>
      <c r="O311" s="320" t="s">
        <v>4</v>
      </c>
    </row>
    <row r="312" spans="2:15" ht="16.5" customHeight="1" x14ac:dyDescent="0.3">
      <c r="F312" s="297"/>
      <c r="H312" s="313" t="s">
        <v>8</v>
      </c>
      <c r="I312" s="354">
        <f>$C295*$C301</f>
        <v>0</v>
      </c>
      <c r="J312" s="354">
        <f t="shared" ref="J312:N312" si="79">$C295*$C301</f>
        <v>0</v>
      </c>
      <c r="K312" s="354">
        <f t="shared" si="79"/>
        <v>0</v>
      </c>
      <c r="L312" s="354">
        <f t="shared" si="79"/>
        <v>0</v>
      </c>
      <c r="M312" s="354">
        <f t="shared" si="79"/>
        <v>0</v>
      </c>
      <c r="N312" s="354">
        <f t="shared" si="79"/>
        <v>0</v>
      </c>
      <c r="O312" s="359">
        <f t="shared" ref="O312:O314" si="80">SUM(I312:N312)</f>
        <v>0</v>
      </c>
    </row>
    <row r="313" spans="2:15" ht="16.5" customHeight="1" x14ac:dyDescent="0.3">
      <c r="F313" s="297"/>
      <c r="H313" s="313" t="s">
        <v>136</v>
      </c>
      <c r="I313" s="354">
        <f>$D295*$C301</f>
        <v>0</v>
      </c>
      <c r="J313" s="354">
        <f t="shared" ref="J313:N313" si="81">$D295*$C301</f>
        <v>0</v>
      </c>
      <c r="K313" s="354">
        <f t="shared" si="81"/>
        <v>0</v>
      </c>
      <c r="L313" s="354">
        <f t="shared" si="81"/>
        <v>0</v>
      </c>
      <c r="M313" s="354">
        <f t="shared" si="81"/>
        <v>0</v>
      </c>
      <c r="N313" s="354">
        <f t="shared" si="81"/>
        <v>0</v>
      </c>
      <c r="O313" s="359">
        <f t="shared" si="80"/>
        <v>0</v>
      </c>
    </row>
    <row r="314" spans="2:15" ht="16.5" customHeight="1" x14ac:dyDescent="0.3">
      <c r="F314" s="297"/>
      <c r="H314" s="313" t="s">
        <v>137</v>
      </c>
      <c r="I314" s="354">
        <f>$E295*$C301</f>
        <v>0</v>
      </c>
      <c r="J314" s="354">
        <f t="shared" ref="J314:N314" si="82">$E295*$C301</f>
        <v>0</v>
      </c>
      <c r="K314" s="354">
        <f t="shared" si="82"/>
        <v>0</v>
      </c>
      <c r="L314" s="354">
        <f t="shared" si="82"/>
        <v>0</v>
      </c>
      <c r="M314" s="354">
        <f t="shared" si="82"/>
        <v>0</v>
      </c>
      <c r="N314" s="354">
        <f t="shared" si="82"/>
        <v>0</v>
      </c>
      <c r="O314" s="359">
        <f t="shared" si="80"/>
        <v>0</v>
      </c>
    </row>
    <row r="315" spans="2:15" ht="16.5" customHeight="1" x14ac:dyDescent="0.3">
      <c r="F315" s="297"/>
    </row>
    <row r="316" spans="2:15" ht="16.5" customHeight="1" x14ac:dyDescent="0.3">
      <c r="F316" s="297"/>
      <c r="H316" s="313">
        <f>IF(OR($B280=0,B302=0),0,$B280&amp;" - "&amp;B302)</f>
        <v>0</v>
      </c>
      <c r="I316" s="313"/>
      <c r="J316" s="313"/>
      <c r="K316" s="313"/>
      <c r="L316" s="313"/>
      <c r="M316" s="313"/>
      <c r="N316" s="313"/>
      <c r="O316" s="313"/>
    </row>
    <row r="317" spans="2:15" ht="16.5" customHeight="1" x14ac:dyDescent="0.3">
      <c r="F317" s="297"/>
      <c r="H317" s="318" t="s">
        <v>29</v>
      </c>
      <c r="I317" s="319">
        <f>Startår</f>
        <v>2023</v>
      </c>
      <c r="J317" s="319">
        <f t="shared" ref="J317:N317" si="83">I317+1</f>
        <v>2024</v>
      </c>
      <c r="K317" s="319">
        <f t="shared" si="83"/>
        <v>2025</v>
      </c>
      <c r="L317" s="319">
        <f t="shared" si="83"/>
        <v>2026</v>
      </c>
      <c r="M317" s="319">
        <f t="shared" si="83"/>
        <v>2027</v>
      </c>
      <c r="N317" s="319">
        <f t="shared" si="83"/>
        <v>2028</v>
      </c>
      <c r="O317" s="320" t="s">
        <v>4</v>
      </c>
    </row>
    <row r="318" spans="2:15" ht="16.5" customHeight="1" x14ac:dyDescent="0.3">
      <c r="B318" s="321"/>
      <c r="C318" s="321"/>
      <c r="H318" s="313" t="s">
        <v>8</v>
      </c>
      <c r="I318" s="354">
        <f>$C295*$C302</f>
        <v>0</v>
      </c>
      <c r="J318" s="354">
        <f t="shared" ref="J318:N318" si="84">$C295*$C302</f>
        <v>0</v>
      </c>
      <c r="K318" s="354">
        <f t="shared" si="84"/>
        <v>0</v>
      </c>
      <c r="L318" s="354">
        <f t="shared" si="84"/>
        <v>0</v>
      </c>
      <c r="M318" s="354">
        <f t="shared" si="84"/>
        <v>0</v>
      </c>
      <c r="N318" s="354">
        <f t="shared" si="84"/>
        <v>0</v>
      </c>
      <c r="O318" s="359">
        <f t="shared" ref="O318:O320" si="85">SUM(I318:N318)</f>
        <v>0</v>
      </c>
    </row>
    <row r="319" spans="2:15" ht="16.5" customHeight="1" x14ac:dyDescent="0.3">
      <c r="F319" s="297"/>
      <c r="H319" s="313" t="s">
        <v>136</v>
      </c>
      <c r="I319" s="354">
        <f>$D295*$C302</f>
        <v>0</v>
      </c>
      <c r="J319" s="354">
        <f t="shared" ref="J319:N319" si="86">$D295*$C302</f>
        <v>0</v>
      </c>
      <c r="K319" s="354">
        <f t="shared" si="86"/>
        <v>0</v>
      </c>
      <c r="L319" s="354">
        <f t="shared" si="86"/>
        <v>0</v>
      </c>
      <c r="M319" s="354">
        <f t="shared" si="86"/>
        <v>0</v>
      </c>
      <c r="N319" s="354">
        <f t="shared" si="86"/>
        <v>0</v>
      </c>
      <c r="O319" s="359">
        <f t="shared" si="85"/>
        <v>0</v>
      </c>
    </row>
    <row r="320" spans="2:15" ht="16.5" customHeight="1" x14ac:dyDescent="0.3">
      <c r="B320" s="321"/>
      <c r="C320" s="321"/>
      <c r="H320" s="313" t="s">
        <v>137</v>
      </c>
      <c r="I320" s="354">
        <f>$E295*$C302</f>
        <v>0</v>
      </c>
      <c r="J320" s="354">
        <f t="shared" ref="J320:N320" si="87">$E295*$C302</f>
        <v>0</v>
      </c>
      <c r="K320" s="354">
        <f t="shared" si="87"/>
        <v>0</v>
      </c>
      <c r="L320" s="354">
        <f t="shared" si="87"/>
        <v>0</v>
      </c>
      <c r="M320" s="354">
        <f t="shared" si="87"/>
        <v>0</v>
      </c>
      <c r="N320" s="354">
        <f t="shared" si="87"/>
        <v>0</v>
      </c>
      <c r="O320" s="359">
        <f t="shared" si="85"/>
        <v>0</v>
      </c>
    </row>
    <row r="321" spans="2:15" ht="16.5" customHeight="1" x14ac:dyDescent="0.3">
      <c r="B321" s="321"/>
      <c r="C321" s="321"/>
    </row>
    <row r="322" spans="2:15" ht="16.5" customHeight="1" x14ac:dyDescent="0.3">
      <c r="H322" s="313">
        <f>IF(OR($B280=0,B303=0),0,$B280&amp;" - "&amp;B303)</f>
        <v>0</v>
      </c>
      <c r="I322" s="313"/>
      <c r="J322" s="313"/>
      <c r="K322" s="313"/>
      <c r="L322" s="313"/>
      <c r="M322" s="313"/>
      <c r="N322" s="313"/>
      <c r="O322" s="313"/>
    </row>
    <row r="323" spans="2:15" ht="16.5" customHeight="1" x14ac:dyDescent="0.3">
      <c r="H323" s="318" t="s">
        <v>29</v>
      </c>
      <c r="I323" s="319">
        <f>Startår</f>
        <v>2023</v>
      </c>
      <c r="J323" s="319">
        <f t="shared" ref="J323:N323" si="88">I323+1</f>
        <v>2024</v>
      </c>
      <c r="K323" s="319">
        <f t="shared" si="88"/>
        <v>2025</v>
      </c>
      <c r="L323" s="319">
        <f t="shared" si="88"/>
        <v>2026</v>
      </c>
      <c r="M323" s="319">
        <f t="shared" si="88"/>
        <v>2027</v>
      </c>
      <c r="N323" s="319">
        <f t="shared" si="88"/>
        <v>2028</v>
      </c>
      <c r="O323" s="320" t="s">
        <v>4</v>
      </c>
    </row>
    <row r="324" spans="2:15" ht="16.5" customHeight="1" x14ac:dyDescent="0.3">
      <c r="H324" s="313" t="s">
        <v>8</v>
      </c>
      <c r="I324" s="354">
        <f>$C295*$C303</f>
        <v>0</v>
      </c>
      <c r="J324" s="354">
        <f t="shared" ref="J324:N324" si="89">$C295*$C303</f>
        <v>0</v>
      </c>
      <c r="K324" s="354">
        <f t="shared" si="89"/>
        <v>0</v>
      </c>
      <c r="L324" s="354">
        <f t="shared" si="89"/>
        <v>0</v>
      </c>
      <c r="M324" s="354">
        <f t="shared" si="89"/>
        <v>0</v>
      </c>
      <c r="N324" s="354">
        <f t="shared" si="89"/>
        <v>0</v>
      </c>
      <c r="O324" s="359">
        <f t="shared" ref="O324:O326" si="90">SUM(I324:N324)</f>
        <v>0</v>
      </c>
    </row>
    <row r="325" spans="2:15" ht="16.5" customHeight="1" x14ac:dyDescent="0.3">
      <c r="H325" s="313" t="s">
        <v>136</v>
      </c>
      <c r="I325" s="354">
        <f>$D295*$C303</f>
        <v>0</v>
      </c>
      <c r="J325" s="354">
        <f t="shared" ref="J325:N325" si="91">$D295*$C303</f>
        <v>0</v>
      </c>
      <c r="K325" s="354">
        <f t="shared" si="91"/>
        <v>0</v>
      </c>
      <c r="L325" s="354">
        <f t="shared" si="91"/>
        <v>0</v>
      </c>
      <c r="M325" s="354">
        <f t="shared" si="91"/>
        <v>0</v>
      </c>
      <c r="N325" s="354">
        <f t="shared" si="91"/>
        <v>0</v>
      </c>
      <c r="O325" s="359">
        <f t="shared" si="90"/>
        <v>0</v>
      </c>
    </row>
    <row r="326" spans="2:15" ht="16.5" customHeight="1" x14ac:dyDescent="0.3">
      <c r="H326" s="313" t="s">
        <v>137</v>
      </c>
      <c r="I326" s="354">
        <f>$E295*$C303</f>
        <v>0</v>
      </c>
      <c r="J326" s="354">
        <f t="shared" ref="J326:N326" si="92">$E295*$C303</f>
        <v>0</v>
      </c>
      <c r="K326" s="354">
        <f t="shared" si="92"/>
        <v>0</v>
      </c>
      <c r="L326" s="354">
        <f t="shared" si="92"/>
        <v>0</v>
      </c>
      <c r="M326" s="354">
        <f t="shared" si="92"/>
        <v>0</v>
      </c>
      <c r="N326" s="354">
        <f t="shared" si="92"/>
        <v>0</v>
      </c>
      <c r="O326" s="359">
        <f t="shared" si="90"/>
        <v>0</v>
      </c>
    </row>
    <row r="329" spans="2:15" ht="21" x14ac:dyDescent="0.4">
      <c r="B329" s="311" t="str">
        <f>IF(B330=0,"12.","12. " &amp;B330)</f>
        <v>12.</v>
      </c>
      <c r="C329" s="312"/>
    </row>
    <row r="330" spans="2:15" ht="16.5" customHeight="1" x14ac:dyDescent="0.3">
      <c r="B330" s="92"/>
      <c r="C330" s="313" t="s">
        <v>13</v>
      </c>
      <c r="D330" s="315"/>
      <c r="E330" s="315"/>
      <c r="F330" s="303"/>
      <c r="G330" s="315"/>
    </row>
    <row r="331" spans="2:15" ht="16.5" customHeight="1" x14ac:dyDescent="0.3">
      <c r="B331" s="92"/>
      <c r="C331" s="313" t="s">
        <v>12</v>
      </c>
      <c r="G331" s="296"/>
    </row>
    <row r="332" spans="2:15" ht="16.5" customHeight="1" x14ac:dyDescent="0.3">
      <c r="J332" s="301"/>
    </row>
    <row r="333" spans="2:15" ht="16.5" customHeight="1" x14ac:dyDescent="0.3">
      <c r="B333" s="313" t="s">
        <v>30</v>
      </c>
      <c r="C333" s="313" t="s">
        <v>8</v>
      </c>
      <c r="D333" s="313" t="s">
        <v>135</v>
      </c>
      <c r="E333" s="313" t="s">
        <v>137</v>
      </c>
      <c r="F333" s="313" t="s">
        <v>21</v>
      </c>
      <c r="G333" s="305"/>
      <c r="J333" s="301"/>
    </row>
    <row r="334" spans="2:15" ht="16.5" customHeight="1" x14ac:dyDescent="0.3">
      <c r="B334" s="84"/>
      <c r="C334" s="85"/>
      <c r="D334" s="85"/>
      <c r="E334" s="84"/>
      <c r="F334" s="84"/>
      <c r="J334" s="301"/>
    </row>
    <row r="335" spans="2:15" ht="16.5" customHeight="1" x14ac:dyDescent="0.3">
      <c r="B335" s="84"/>
      <c r="C335" s="85"/>
      <c r="D335" s="85"/>
      <c r="E335" s="84"/>
      <c r="F335" s="84"/>
      <c r="J335" s="301"/>
    </row>
    <row r="336" spans="2:15" ht="16.5" customHeight="1" x14ac:dyDescent="0.3">
      <c r="B336" s="84"/>
      <c r="C336" s="85"/>
      <c r="D336" s="85"/>
      <c r="E336" s="84"/>
      <c r="F336" s="84"/>
      <c r="I336" s="316"/>
      <c r="J336" s="307"/>
      <c r="K336" s="307"/>
      <c r="L336" s="307"/>
      <c r="M336" s="307"/>
      <c r="N336" s="307"/>
      <c r="O336" s="307"/>
    </row>
    <row r="337" spans="2:15" ht="16.5" customHeight="1" x14ac:dyDescent="0.3">
      <c r="B337" s="84"/>
      <c r="C337" s="85"/>
      <c r="D337" s="85"/>
      <c r="E337" s="84"/>
      <c r="F337" s="84"/>
    </row>
    <row r="338" spans="2:15" ht="16.5" customHeight="1" x14ac:dyDescent="0.3">
      <c r="B338" s="84"/>
      <c r="C338" s="85"/>
      <c r="D338" s="85"/>
      <c r="E338" s="84"/>
      <c r="F338" s="84"/>
    </row>
    <row r="339" spans="2:15" ht="16.5" customHeight="1" x14ac:dyDescent="0.3">
      <c r="B339" s="84"/>
      <c r="C339" s="85"/>
      <c r="D339" s="85"/>
      <c r="E339" s="84"/>
      <c r="F339" s="84"/>
    </row>
    <row r="340" spans="2:15" ht="16.5" customHeight="1" x14ac:dyDescent="0.3">
      <c r="B340" s="84"/>
      <c r="C340" s="85"/>
      <c r="D340" s="85"/>
      <c r="E340" s="84"/>
      <c r="F340" s="84"/>
    </row>
    <row r="341" spans="2:15" ht="16.5" customHeight="1" x14ac:dyDescent="0.3">
      <c r="B341" s="84"/>
      <c r="C341" s="85"/>
      <c r="D341" s="85"/>
      <c r="E341" s="84"/>
      <c r="F341" s="84"/>
      <c r="H341" s="306"/>
      <c r="I341" s="301"/>
      <c r="J341" s="301"/>
    </row>
    <row r="342" spans="2:15" ht="16.5" customHeight="1" x14ac:dyDescent="0.3">
      <c r="B342" s="84"/>
      <c r="C342" s="85"/>
      <c r="D342" s="85"/>
      <c r="E342" s="84"/>
      <c r="F342" s="84"/>
      <c r="I342" s="317"/>
      <c r="K342" s="317"/>
      <c r="L342" s="317"/>
      <c r="M342" s="317"/>
      <c r="N342" s="317"/>
      <c r="O342" s="317"/>
    </row>
    <row r="343" spans="2:15" ht="16.5" customHeight="1" x14ac:dyDescent="0.3">
      <c r="B343" s="84"/>
      <c r="C343" s="85"/>
      <c r="D343" s="85"/>
      <c r="E343" s="84"/>
      <c r="F343" s="84"/>
    </row>
    <row r="344" spans="2:15" ht="16.5" customHeight="1" x14ac:dyDescent="0.3">
      <c r="B344" s="84"/>
      <c r="C344" s="85"/>
      <c r="D344" s="85"/>
      <c r="E344" s="84"/>
      <c r="F344" s="84"/>
    </row>
    <row r="345" spans="2:15" ht="16.5" customHeight="1" x14ac:dyDescent="0.3">
      <c r="B345" s="318" t="s">
        <v>63</v>
      </c>
      <c r="C345" s="354"/>
      <c r="D345" s="354"/>
      <c r="E345" s="354"/>
      <c r="F345" s="313"/>
      <c r="I345" s="317"/>
      <c r="K345" s="317"/>
      <c r="L345" s="317"/>
      <c r="M345" s="317"/>
      <c r="N345" s="317"/>
      <c r="O345" s="317"/>
    </row>
    <row r="346" spans="2:15" ht="16.5" customHeight="1" x14ac:dyDescent="0.3">
      <c r="B346" s="321"/>
      <c r="C346" s="321"/>
      <c r="I346" s="317"/>
      <c r="K346" s="317"/>
      <c r="L346" s="317"/>
      <c r="M346" s="317"/>
      <c r="N346" s="317"/>
      <c r="O346" s="317"/>
    </row>
    <row r="347" spans="2:15" ht="16.5" customHeight="1" x14ac:dyDescent="0.3">
      <c r="B347" s="321"/>
      <c r="C347" s="321"/>
    </row>
    <row r="348" spans="2:15" ht="16.5" customHeight="1" x14ac:dyDescent="0.3">
      <c r="B348" s="313" t="s">
        <v>3</v>
      </c>
      <c r="C348" s="313" t="s">
        <v>64</v>
      </c>
      <c r="G348" s="296"/>
      <c r="H348" s="313">
        <f>IF(OR(B330=0,B349=0),0, B330&amp; " - " &amp;B349)</f>
        <v>0</v>
      </c>
      <c r="I348" s="313"/>
      <c r="J348" s="313"/>
      <c r="K348" s="313"/>
      <c r="L348" s="313"/>
      <c r="M348" s="313"/>
      <c r="N348" s="313"/>
      <c r="O348" s="313"/>
    </row>
    <row r="349" spans="2:15" ht="16.5" customHeight="1" x14ac:dyDescent="0.3">
      <c r="B349" s="84"/>
      <c r="C349" s="85"/>
      <c r="H349" s="318" t="s">
        <v>29</v>
      </c>
      <c r="I349" s="319">
        <f>Startår</f>
        <v>2023</v>
      </c>
      <c r="J349" s="319">
        <f t="shared" ref="J349:N349" si="93">I349+1</f>
        <v>2024</v>
      </c>
      <c r="K349" s="319">
        <f t="shared" si="93"/>
        <v>2025</v>
      </c>
      <c r="L349" s="319">
        <f t="shared" si="93"/>
        <v>2026</v>
      </c>
      <c r="M349" s="319">
        <f t="shared" si="93"/>
        <v>2027</v>
      </c>
      <c r="N349" s="319">
        <f t="shared" si="93"/>
        <v>2028</v>
      </c>
      <c r="O349" s="320" t="s">
        <v>4</v>
      </c>
    </row>
    <row r="350" spans="2:15" ht="16.5" customHeight="1" x14ac:dyDescent="0.3">
      <c r="B350" s="84"/>
      <c r="C350" s="85"/>
      <c r="H350" s="313" t="s">
        <v>8</v>
      </c>
      <c r="I350" s="354">
        <f>$C345*$C349</f>
        <v>0</v>
      </c>
      <c r="J350" s="354">
        <f t="shared" ref="J350:N350" si="94">$C345*$C349</f>
        <v>0</v>
      </c>
      <c r="K350" s="354">
        <f t="shared" si="94"/>
        <v>0</v>
      </c>
      <c r="L350" s="354">
        <f t="shared" si="94"/>
        <v>0</v>
      </c>
      <c r="M350" s="354">
        <f t="shared" si="94"/>
        <v>0</v>
      </c>
      <c r="N350" s="354">
        <f t="shared" si="94"/>
        <v>0</v>
      </c>
      <c r="O350" s="359">
        <f t="shared" ref="O350:O352" si="95">SUM(I350:N350)</f>
        <v>0</v>
      </c>
    </row>
    <row r="351" spans="2:15" ht="16.5" customHeight="1" x14ac:dyDescent="0.3">
      <c r="B351" s="84"/>
      <c r="C351" s="85"/>
      <c r="H351" s="313" t="s">
        <v>136</v>
      </c>
      <c r="I351" s="354">
        <f>$D345*$C349</f>
        <v>0</v>
      </c>
      <c r="J351" s="354">
        <f t="shared" ref="J351:N351" si="96">$D345*$C349</f>
        <v>0</v>
      </c>
      <c r="K351" s="354">
        <f t="shared" si="96"/>
        <v>0</v>
      </c>
      <c r="L351" s="354">
        <f t="shared" si="96"/>
        <v>0</v>
      </c>
      <c r="M351" s="354">
        <f t="shared" si="96"/>
        <v>0</v>
      </c>
      <c r="N351" s="354">
        <f t="shared" si="96"/>
        <v>0</v>
      </c>
      <c r="O351" s="359">
        <f t="shared" si="95"/>
        <v>0</v>
      </c>
    </row>
    <row r="352" spans="2:15" ht="16.5" customHeight="1" x14ac:dyDescent="0.3">
      <c r="B352" s="84"/>
      <c r="C352" s="85"/>
      <c r="F352" s="297"/>
      <c r="H352" s="313" t="s">
        <v>137</v>
      </c>
      <c r="I352" s="354">
        <f>$E345*$C349</f>
        <v>0</v>
      </c>
      <c r="J352" s="354">
        <f t="shared" ref="J352:N352" si="97">$E345*$C349</f>
        <v>0</v>
      </c>
      <c r="K352" s="354">
        <f t="shared" si="97"/>
        <v>0</v>
      </c>
      <c r="L352" s="354">
        <f t="shared" si="97"/>
        <v>0</v>
      </c>
      <c r="M352" s="354">
        <f t="shared" si="97"/>
        <v>0</v>
      </c>
      <c r="N352" s="354">
        <f t="shared" si="97"/>
        <v>0</v>
      </c>
      <c r="O352" s="359">
        <f t="shared" si="95"/>
        <v>0</v>
      </c>
    </row>
    <row r="353" spans="2:15" ht="16.5" customHeight="1" x14ac:dyDescent="0.3">
      <c r="B353" s="84"/>
      <c r="C353" s="85"/>
      <c r="F353" s="297"/>
      <c r="I353" s="317"/>
      <c r="K353" s="317"/>
      <c r="L353" s="317"/>
      <c r="M353" s="317"/>
      <c r="N353" s="317"/>
      <c r="O353" s="317"/>
    </row>
    <row r="354" spans="2:15" ht="16.5" customHeight="1" x14ac:dyDescent="0.3">
      <c r="B354" s="318" t="s">
        <v>4</v>
      </c>
      <c r="C354" s="313">
        <f>SUM(C349:C353)</f>
        <v>0</v>
      </c>
      <c r="F354" s="297"/>
      <c r="H354" s="313">
        <f>IF(OR($B330=0,B350=0),0,$B330&amp;" - "&amp;B350)</f>
        <v>0</v>
      </c>
      <c r="I354" s="313"/>
      <c r="J354" s="313"/>
      <c r="K354" s="313"/>
      <c r="L354" s="313"/>
      <c r="M354" s="313"/>
      <c r="N354" s="313"/>
      <c r="O354" s="313"/>
    </row>
    <row r="355" spans="2:15" ht="16.5" customHeight="1" x14ac:dyDescent="0.3">
      <c r="F355" s="297"/>
      <c r="H355" s="318" t="s">
        <v>29</v>
      </c>
      <c r="I355" s="319">
        <f>Startår</f>
        <v>2023</v>
      </c>
      <c r="J355" s="319">
        <f t="shared" ref="J355:N355" si="98">I355+1</f>
        <v>2024</v>
      </c>
      <c r="K355" s="319">
        <f t="shared" si="98"/>
        <v>2025</v>
      </c>
      <c r="L355" s="319">
        <f t="shared" si="98"/>
        <v>2026</v>
      </c>
      <c r="M355" s="319">
        <f t="shared" si="98"/>
        <v>2027</v>
      </c>
      <c r="N355" s="319">
        <f t="shared" si="98"/>
        <v>2028</v>
      </c>
      <c r="O355" s="320" t="s">
        <v>4</v>
      </c>
    </row>
    <row r="356" spans="2:15" ht="16.5" customHeight="1" x14ac:dyDescent="0.3">
      <c r="F356" s="297"/>
      <c r="H356" s="313" t="s">
        <v>8</v>
      </c>
      <c r="I356" s="354">
        <f>$C345*$C350</f>
        <v>0</v>
      </c>
      <c r="J356" s="354">
        <f t="shared" ref="J356:N356" si="99">$C345*$C350</f>
        <v>0</v>
      </c>
      <c r="K356" s="354">
        <f t="shared" si="99"/>
        <v>0</v>
      </c>
      <c r="L356" s="354">
        <f t="shared" si="99"/>
        <v>0</v>
      </c>
      <c r="M356" s="354">
        <f t="shared" si="99"/>
        <v>0</v>
      </c>
      <c r="N356" s="354">
        <f t="shared" si="99"/>
        <v>0</v>
      </c>
      <c r="O356" s="359">
        <f t="shared" ref="O356:O358" si="100">SUM(I356:N356)</f>
        <v>0</v>
      </c>
    </row>
    <row r="357" spans="2:15" ht="16.5" customHeight="1" x14ac:dyDescent="0.3">
      <c r="F357" s="297"/>
      <c r="H357" s="313" t="s">
        <v>136</v>
      </c>
      <c r="I357" s="354">
        <f>$D345*$C350</f>
        <v>0</v>
      </c>
      <c r="J357" s="354">
        <f t="shared" ref="J357:N357" si="101">$D345*$C350</f>
        <v>0</v>
      </c>
      <c r="K357" s="354">
        <f t="shared" si="101"/>
        <v>0</v>
      </c>
      <c r="L357" s="354">
        <f t="shared" si="101"/>
        <v>0</v>
      </c>
      <c r="M357" s="354">
        <f t="shared" si="101"/>
        <v>0</v>
      </c>
      <c r="N357" s="354">
        <f t="shared" si="101"/>
        <v>0</v>
      </c>
      <c r="O357" s="359">
        <f t="shared" si="100"/>
        <v>0</v>
      </c>
    </row>
    <row r="358" spans="2:15" ht="16.5" customHeight="1" x14ac:dyDescent="0.3">
      <c r="F358" s="297"/>
      <c r="H358" s="313" t="s">
        <v>137</v>
      </c>
      <c r="I358" s="354">
        <f>$E345*$C350</f>
        <v>0</v>
      </c>
      <c r="J358" s="354">
        <f t="shared" ref="J358:N358" si="102">$E345*$C350</f>
        <v>0</v>
      </c>
      <c r="K358" s="354">
        <f t="shared" si="102"/>
        <v>0</v>
      </c>
      <c r="L358" s="354">
        <f t="shared" si="102"/>
        <v>0</v>
      </c>
      <c r="M358" s="354">
        <f t="shared" si="102"/>
        <v>0</v>
      </c>
      <c r="N358" s="354">
        <f t="shared" si="102"/>
        <v>0</v>
      </c>
      <c r="O358" s="359">
        <f t="shared" si="100"/>
        <v>0</v>
      </c>
    </row>
    <row r="359" spans="2:15" ht="16.5" customHeight="1" x14ac:dyDescent="0.3">
      <c r="F359" s="297"/>
      <c r="I359" s="317"/>
      <c r="K359" s="317"/>
      <c r="L359" s="317"/>
      <c r="M359" s="317"/>
      <c r="N359" s="317"/>
      <c r="O359" s="317"/>
    </row>
    <row r="360" spans="2:15" ht="16.5" customHeight="1" x14ac:dyDescent="0.3">
      <c r="F360" s="297"/>
      <c r="G360" s="323"/>
      <c r="H360" s="313">
        <f>IF(OR($B330=0,B351=0),0,$B330&amp;" - "&amp;B351)</f>
        <v>0</v>
      </c>
      <c r="I360" s="313"/>
      <c r="J360" s="313"/>
      <c r="K360" s="313"/>
      <c r="L360" s="313"/>
      <c r="M360" s="313"/>
      <c r="N360" s="313"/>
      <c r="O360" s="313"/>
    </row>
    <row r="361" spans="2:15" ht="16.5" customHeight="1" x14ac:dyDescent="0.3">
      <c r="F361" s="297"/>
      <c r="H361" s="318" t="s">
        <v>29</v>
      </c>
      <c r="I361" s="319">
        <f>Startår</f>
        <v>2023</v>
      </c>
      <c r="J361" s="319">
        <f t="shared" ref="J361:N361" si="103">I361+1</f>
        <v>2024</v>
      </c>
      <c r="K361" s="319">
        <f t="shared" si="103"/>
        <v>2025</v>
      </c>
      <c r="L361" s="319">
        <f t="shared" si="103"/>
        <v>2026</v>
      </c>
      <c r="M361" s="319">
        <f t="shared" si="103"/>
        <v>2027</v>
      </c>
      <c r="N361" s="319">
        <f t="shared" si="103"/>
        <v>2028</v>
      </c>
      <c r="O361" s="320" t="s">
        <v>4</v>
      </c>
    </row>
    <row r="362" spans="2:15" ht="16.5" customHeight="1" x14ac:dyDescent="0.3">
      <c r="F362" s="297"/>
      <c r="H362" s="313" t="s">
        <v>8</v>
      </c>
      <c r="I362" s="354">
        <f>$C345*$C351</f>
        <v>0</v>
      </c>
      <c r="J362" s="354">
        <f t="shared" ref="J362:N362" si="104">$C345*$C351</f>
        <v>0</v>
      </c>
      <c r="K362" s="354">
        <f t="shared" si="104"/>
        <v>0</v>
      </c>
      <c r="L362" s="354">
        <f t="shared" si="104"/>
        <v>0</v>
      </c>
      <c r="M362" s="354">
        <f t="shared" si="104"/>
        <v>0</v>
      </c>
      <c r="N362" s="354">
        <f t="shared" si="104"/>
        <v>0</v>
      </c>
      <c r="O362" s="359">
        <f t="shared" ref="O362:O364" si="105">SUM(I362:N362)</f>
        <v>0</v>
      </c>
    </row>
    <row r="363" spans="2:15" ht="16.5" customHeight="1" x14ac:dyDescent="0.3">
      <c r="F363" s="297"/>
      <c r="H363" s="313" t="s">
        <v>136</v>
      </c>
      <c r="I363" s="354">
        <f>$D345*$C351</f>
        <v>0</v>
      </c>
      <c r="J363" s="354">
        <f t="shared" ref="J363:N363" si="106">$D345*$C351</f>
        <v>0</v>
      </c>
      <c r="K363" s="354">
        <f t="shared" si="106"/>
        <v>0</v>
      </c>
      <c r="L363" s="354">
        <f t="shared" si="106"/>
        <v>0</v>
      </c>
      <c r="M363" s="354">
        <f t="shared" si="106"/>
        <v>0</v>
      </c>
      <c r="N363" s="354">
        <f t="shared" si="106"/>
        <v>0</v>
      </c>
      <c r="O363" s="359">
        <f t="shared" si="105"/>
        <v>0</v>
      </c>
    </row>
    <row r="364" spans="2:15" ht="16.5" customHeight="1" x14ac:dyDescent="0.3">
      <c r="F364" s="297"/>
      <c r="H364" s="313" t="s">
        <v>137</v>
      </c>
      <c r="I364" s="354">
        <f>$E345*$C351</f>
        <v>0</v>
      </c>
      <c r="J364" s="354">
        <f t="shared" ref="J364:N364" si="107">$E345*$C351</f>
        <v>0</v>
      </c>
      <c r="K364" s="354">
        <f t="shared" si="107"/>
        <v>0</v>
      </c>
      <c r="L364" s="354">
        <f t="shared" si="107"/>
        <v>0</v>
      </c>
      <c r="M364" s="354">
        <f t="shared" si="107"/>
        <v>0</v>
      </c>
      <c r="N364" s="354">
        <f t="shared" si="107"/>
        <v>0</v>
      </c>
      <c r="O364" s="359">
        <f t="shared" si="105"/>
        <v>0</v>
      </c>
    </row>
    <row r="365" spans="2:15" ht="16.5" customHeight="1" x14ac:dyDescent="0.3">
      <c r="F365" s="297"/>
    </row>
    <row r="366" spans="2:15" ht="16.5" customHeight="1" x14ac:dyDescent="0.3">
      <c r="F366" s="297"/>
      <c r="H366" s="313">
        <f>IF(OR($B330=0,B352=0),0,$B330&amp;" - "&amp;B352)</f>
        <v>0</v>
      </c>
      <c r="I366" s="313"/>
      <c r="J366" s="313"/>
      <c r="K366" s="313"/>
      <c r="L366" s="313"/>
      <c r="M366" s="313"/>
      <c r="N366" s="313"/>
      <c r="O366" s="313"/>
    </row>
    <row r="367" spans="2:15" ht="16.5" customHeight="1" x14ac:dyDescent="0.3">
      <c r="F367" s="297"/>
      <c r="H367" s="318" t="s">
        <v>29</v>
      </c>
      <c r="I367" s="319">
        <f>Startår</f>
        <v>2023</v>
      </c>
      <c r="J367" s="319">
        <f t="shared" ref="J367:N367" si="108">I367+1</f>
        <v>2024</v>
      </c>
      <c r="K367" s="319">
        <f t="shared" si="108"/>
        <v>2025</v>
      </c>
      <c r="L367" s="319">
        <f t="shared" si="108"/>
        <v>2026</v>
      </c>
      <c r="M367" s="319">
        <f t="shared" si="108"/>
        <v>2027</v>
      </c>
      <c r="N367" s="319">
        <f t="shared" si="108"/>
        <v>2028</v>
      </c>
      <c r="O367" s="320" t="s">
        <v>4</v>
      </c>
    </row>
    <row r="368" spans="2:15" ht="16.5" customHeight="1" x14ac:dyDescent="0.3">
      <c r="B368" s="321"/>
      <c r="C368" s="321"/>
      <c r="H368" s="313" t="s">
        <v>8</v>
      </c>
      <c r="I368" s="354">
        <f>$C345*$C352</f>
        <v>0</v>
      </c>
      <c r="J368" s="354">
        <f t="shared" ref="J368:N368" si="109">$C345*$C352</f>
        <v>0</v>
      </c>
      <c r="K368" s="354">
        <f t="shared" si="109"/>
        <v>0</v>
      </c>
      <c r="L368" s="354">
        <f t="shared" si="109"/>
        <v>0</v>
      </c>
      <c r="M368" s="354">
        <f t="shared" si="109"/>
        <v>0</v>
      </c>
      <c r="N368" s="354">
        <f t="shared" si="109"/>
        <v>0</v>
      </c>
      <c r="O368" s="359">
        <f t="shared" ref="O368:O370" si="110">SUM(I368:N368)</f>
        <v>0</v>
      </c>
    </row>
    <row r="369" spans="2:15" ht="16.5" customHeight="1" x14ac:dyDescent="0.3">
      <c r="F369" s="297"/>
      <c r="H369" s="313" t="s">
        <v>136</v>
      </c>
      <c r="I369" s="354">
        <f>$D345*$C352</f>
        <v>0</v>
      </c>
      <c r="J369" s="354">
        <f t="shared" ref="J369:N369" si="111">$D345*$C352</f>
        <v>0</v>
      </c>
      <c r="K369" s="354">
        <f t="shared" si="111"/>
        <v>0</v>
      </c>
      <c r="L369" s="354">
        <f t="shared" si="111"/>
        <v>0</v>
      </c>
      <c r="M369" s="354">
        <f t="shared" si="111"/>
        <v>0</v>
      </c>
      <c r="N369" s="354">
        <f t="shared" si="111"/>
        <v>0</v>
      </c>
      <c r="O369" s="359">
        <f t="shared" si="110"/>
        <v>0</v>
      </c>
    </row>
    <row r="370" spans="2:15" ht="16.5" customHeight="1" x14ac:dyDescent="0.3">
      <c r="B370" s="321"/>
      <c r="C370" s="321"/>
      <c r="H370" s="313" t="s">
        <v>137</v>
      </c>
      <c r="I370" s="354">
        <f>$E345*$C352</f>
        <v>0</v>
      </c>
      <c r="J370" s="354">
        <f t="shared" ref="J370:N370" si="112">$E345*$C352</f>
        <v>0</v>
      </c>
      <c r="K370" s="354">
        <f>$E345*$C352</f>
        <v>0</v>
      </c>
      <c r="L370" s="354">
        <f t="shared" si="112"/>
        <v>0</v>
      </c>
      <c r="M370" s="354">
        <f t="shared" si="112"/>
        <v>0</v>
      </c>
      <c r="N370" s="354">
        <f t="shared" si="112"/>
        <v>0</v>
      </c>
      <c r="O370" s="359">
        <f t="shared" si="110"/>
        <v>0</v>
      </c>
    </row>
    <row r="371" spans="2:15" ht="16.5" customHeight="1" x14ac:dyDescent="0.3">
      <c r="B371" s="321"/>
      <c r="C371" s="321"/>
    </row>
    <row r="372" spans="2:15" ht="16.5" customHeight="1" x14ac:dyDescent="0.3">
      <c r="H372" s="313">
        <f>IF(OR($B330=0,B353=0),0,$B330&amp;" - "&amp;B353)</f>
        <v>0</v>
      </c>
      <c r="I372" s="313"/>
      <c r="J372" s="313"/>
      <c r="K372" s="313"/>
      <c r="L372" s="313"/>
      <c r="M372" s="313"/>
      <c r="N372" s="313"/>
      <c r="O372" s="313"/>
    </row>
    <row r="373" spans="2:15" ht="16.5" customHeight="1" x14ac:dyDescent="0.3">
      <c r="H373" s="318" t="s">
        <v>29</v>
      </c>
      <c r="I373" s="319">
        <f>Startår</f>
        <v>2023</v>
      </c>
      <c r="J373" s="319">
        <f t="shared" ref="J373:N373" si="113">I373+1</f>
        <v>2024</v>
      </c>
      <c r="K373" s="319">
        <f t="shared" si="113"/>
        <v>2025</v>
      </c>
      <c r="L373" s="319">
        <f t="shared" si="113"/>
        <v>2026</v>
      </c>
      <c r="M373" s="319">
        <f t="shared" si="113"/>
        <v>2027</v>
      </c>
      <c r="N373" s="319">
        <f t="shared" si="113"/>
        <v>2028</v>
      </c>
      <c r="O373" s="320" t="s">
        <v>4</v>
      </c>
    </row>
    <row r="374" spans="2:15" ht="16.5" customHeight="1" x14ac:dyDescent="0.3">
      <c r="H374" s="313" t="s">
        <v>8</v>
      </c>
      <c r="I374" s="354">
        <f>$C345*$C353</f>
        <v>0</v>
      </c>
      <c r="J374" s="354">
        <f t="shared" ref="J374:N374" si="114">$C345*$C353</f>
        <v>0</v>
      </c>
      <c r="K374" s="354">
        <f t="shared" si="114"/>
        <v>0</v>
      </c>
      <c r="L374" s="354">
        <f t="shared" si="114"/>
        <v>0</v>
      </c>
      <c r="M374" s="354">
        <f t="shared" si="114"/>
        <v>0</v>
      </c>
      <c r="N374" s="354">
        <f t="shared" si="114"/>
        <v>0</v>
      </c>
      <c r="O374" s="359">
        <f t="shared" ref="O374:O376" si="115">SUM(I374:N374)</f>
        <v>0</v>
      </c>
    </row>
    <row r="375" spans="2:15" ht="16.5" customHeight="1" x14ac:dyDescent="0.3">
      <c r="H375" s="313" t="s">
        <v>136</v>
      </c>
      <c r="I375" s="354">
        <f>$D345*$C353</f>
        <v>0</v>
      </c>
      <c r="J375" s="354">
        <f t="shared" ref="J375:N375" si="116">$D345*$C353</f>
        <v>0</v>
      </c>
      <c r="K375" s="354">
        <f t="shared" si="116"/>
        <v>0</v>
      </c>
      <c r="L375" s="354">
        <f t="shared" si="116"/>
        <v>0</v>
      </c>
      <c r="M375" s="354">
        <f t="shared" si="116"/>
        <v>0</v>
      </c>
      <c r="N375" s="354">
        <f t="shared" si="116"/>
        <v>0</v>
      </c>
      <c r="O375" s="359">
        <f t="shared" si="115"/>
        <v>0</v>
      </c>
    </row>
    <row r="376" spans="2:15" ht="16.5" customHeight="1" x14ac:dyDescent="0.3">
      <c r="H376" s="313" t="s">
        <v>137</v>
      </c>
      <c r="I376" s="354">
        <f>$E345*$C353</f>
        <v>0</v>
      </c>
      <c r="J376" s="354">
        <f t="shared" ref="J376:N376" si="117">$E345*$C353</f>
        <v>0</v>
      </c>
      <c r="K376" s="354">
        <f t="shared" si="117"/>
        <v>0</v>
      </c>
      <c r="L376" s="354">
        <f t="shared" si="117"/>
        <v>0</v>
      </c>
      <c r="M376" s="354">
        <f t="shared" si="117"/>
        <v>0</v>
      </c>
      <c r="N376" s="354">
        <f t="shared" si="117"/>
        <v>0</v>
      </c>
      <c r="O376" s="359">
        <f t="shared" si="115"/>
        <v>0</v>
      </c>
    </row>
  </sheetData>
  <sheetProtection sheet="1" formatCells="0" formatColumns="0" formatRows="0" insertColumns="0" insertRows="0" insertHyperlinks="0" deleteColumns="0" deleteRows="0" sort="0" autoFilter="0" pivotTables="0"/>
  <phoneticPr fontId="3" type="noConversion"/>
  <conditionalFormatting sqref="B5:F12">
    <cfRule type="expression" dxfId="162" priority="191">
      <formula>MOD(ROW(),2)=1</formula>
    </cfRule>
    <cfRule type="expression" dxfId="161" priority="192">
      <formula>MOD(ROW(),2)=0</formula>
    </cfRule>
  </conditionalFormatting>
  <conditionalFormatting sqref="B22:F32">
    <cfRule type="expression" dxfId="160" priority="337">
      <formula>MOD(ROW(),2)=1</formula>
    </cfRule>
    <cfRule type="expression" dxfId="159" priority="338">
      <formula>MOD(ROW(),2)=0</formula>
    </cfRule>
  </conditionalFormatting>
  <conditionalFormatting sqref="B17">
    <cfRule type="expression" dxfId="158" priority="335">
      <formula>MOD(ROW(),2)=1</formula>
    </cfRule>
    <cfRule type="expression" dxfId="157" priority="336">
      <formula>MOD(ROW(),2)=0</formula>
    </cfRule>
  </conditionalFormatting>
  <conditionalFormatting sqref="B18:B19">
    <cfRule type="expression" dxfId="156" priority="333">
      <formula>MOD(ROW(),2)=1</formula>
    </cfRule>
    <cfRule type="expression" dxfId="155" priority="334">
      <formula>MOD(ROW(),2)=0</formula>
    </cfRule>
  </conditionalFormatting>
  <conditionalFormatting sqref="C33:E33">
    <cfRule type="expression" dxfId="154" priority="331">
      <formula>MOD(ROW(),2)=1</formula>
    </cfRule>
    <cfRule type="expression" dxfId="153" priority="332">
      <formula>MOD(ROW(),2)=0</formula>
    </cfRule>
  </conditionalFormatting>
  <conditionalFormatting sqref="B234:F244">
    <cfRule type="expression" dxfId="152" priority="253">
      <formula>MOD(ROW(),2)=1</formula>
    </cfRule>
    <cfRule type="expression" dxfId="151" priority="254">
      <formula>MOD(ROW(),2)=0</formula>
    </cfRule>
  </conditionalFormatting>
  <conditionalFormatting sqref="C249:C253">
    <cfRule type="expression" dxfId="150" priority="245">
      <formula>MOD(ROW(),2)=1</formula>
    </cfRule>
    <cfRule type="expression" dxfId="149" priority="246">
      <formula>MOD(ROW(),2)=0</formula>
    </cfRule>
  </conditionalFormatting>
  <conditionalFormatting sqref="B230">
    <cfRule type="expression" dxfId="148" priority="257">
      <formula>MOD(ROW(),2)=1</formula>
    </cfRule>
    <cfRule type="expression" dxfId="147" priority="258">
      <formula>MOD(ROW(),2)=0</formula>
    </cfRule>
  </conditionalFormatting>
  <conditionalFormatting sqref="B231">
    <cfRule type="expression" dxfId="146" priority="255">
      <formula>MOD(ROW(),2)=1</formula>
    </cfRule>
    <cfRule type="expression" dxfId="145" priority="256">
      <formula>MOD(ROW(),2)=0</formula>
    </cfRule>
  </conditionalFormatting>
  <conditionalFormatting sqref="B249:B253">
    <cfRule type="expression" dxfId="144" priority="247">
      <formula>MOD(ROW(),2)=1</formula>
    </cfRule>
    <cfRule type="expression" dxfId="143" priority="248">
      <formula>MOD(ROW(),2)=0</formula>
    </cfRule>
  </conditionalFormatting>
  <conditionalFormatting sqref="I34:N36">
    <cfRule type="expression" dxfId="142" priority="163">
      <formula>MOD(ROW(),2)=1</formula>
    </cfRule>
    <cfRule type="expression" dxfId="141" priority="164">
      <formula>MOD(ROW(),2)=0</formula>
    </cfRule>
  </conditionalFormatting>
  <conditionalFormatting sqref="B45:F55">
    <cfRule type="expression" dxfId="140" priority="161">
      <formula>MOD(ROW(),2)=1</formula>
    </cfRule>
    <cfRule type="expression" dxfId="139" priority="162">
      <formula>MOD(ROW(),2)=0</formula>
    </cfRule>
  </conditionalFormatting>
  <conditionalFormatting sqref="B40">
    <cfRule type="expression" dxfId="138" priority="159">
      <formula>MOD(ROW(),2)=1</formula>
    </cfRule>
    <cfRule type="expression" dxfId="137" priority="160">
      <formula>MOD(ROW(),2)=0</formula>
    </cfRule>
  </conditionalFormatting>
  <conditionalFormatting sqref="B41:B42">
    <cfRule type="expression" dxfId="136" priority="157">
      <formula>MOD(ROW(),2)=1</formula>
    </cfRule>
    <cfRule type="expression" dxfId="135" priority="158">
      <formula>MOD(ROW(),2)=0</formula>
    </cfRule>
  </conditionalFormatting>
  <conditionalFormatting sqref="C56:E56">
    <cfRule type="expression" dxfId="134" priority="155">
      <formula>MOD(ROW(),2)=1</formula>
    </cfRule>
    <cfRule type="expression" dxfId="133" priority="156">
      <formula>MOD(ROW(),2)=0</formula>
    </cfRule>
  </conditionalFormatting>
  <conditionalFormatting sqref="I57:N59">
    <cfRule type="expression" dxfId="132" priority="153">
      <formula>MOD(ROW(),2)=1</formula>
    </cfRule>
    <cfRule type="expression" dxfId="131" priority="154">
      <formula>MOD(ROW(),2)=0</formula>
    </cfRule>
  </conditionalFormatting>
  <conditionalFormatting sqref="B73:F78 B68:E72">
    <cfRule type="expression" dxfId="130" priority="151">
      <formula>MOD(ROW(),2)=1</formula>
    </cfRule>
    <cfRule type="expression" dxfId="129" priority="152">
      <formula>MOD(ROW(),2)=0</formula>
    </cfRule>
  </conditionalFormatting>
  <conditionalFormatting sqref="B63">
    <cfRule type="expression" dxfId="128" priority="149">
      <formula>MOD(ROW(),2)=1</formula>
    </cfRule>
    <cfRule type="expression" dxfId="127" priority="150">
      <formula>MOD(ROW(),2)=0</formula>
    </cfRule>
  </conditionalFormatting>
  <conditionalFormatting sqref="B64:B65">
    <cfRule type="expression" dxfId="126" priority="147">
      <formula>MOD(ROW(),2)=1</formula>
    </cfRule>
    <cfRule type="expression" dxfId="125" priority="148">
      <formula>MOD(ROW(),2)=0</formula>
    </cfRule>
  </conditionalFormatting>
  <conditionalFormatting sqref="C79:E79">
    <cfRule type="expression" dxfId="124" priority="145">
      <formula>MOD(ROW(),2)=1</formula>
    </cfRule>
    <cfRule type="expression" dxfId="123" priority="146">
      <formula>MOD(ROW(),2)=0</formula>
    </cfRule>
  </conditionalFormatting>
  <conditionalFormatting sqref="I80:N82">
    <cfRule type="expression" dxfId="122" priority="143">
      <formula>MOD(ROW(),2)=1</formula>
    </cfRule>
    <cfRule type="expression" dxfId="121" priority="144">
      <formula>MOD(ROW(),2)=0</formula>
    </cfRule>
  </conditionalFormatting>
  <conditionalFormatting sqref="B91:F105">
    <cfRule type="expression" dxfId="392" priority="141">
      <formula>MOD(ROW(),2)=1</formula>
    </cfRule>
    <cfRule type="expression" dxfId="391" priority="142">
      <formula>MOD(ROW(),2)=0</formula>
    </cfRule>
  </conditionalFormatting>
  <conditionalFormatting sqref="B86">
    <cfRule type="expression" dxfId="120" priority="139">
      <formula>MOD(ROW(),2)=1</formula>
    </cfRule>
    <cfRule type="expression" dxfId="119" priority="140">
      <formula>MOD(ROW(),2)=0</formula>
    </cfRule>
  </conditionalFormatting>
  <conditionalFormatting sqref="B87:B88">
    <cfRule type="expression" dxfId="118" priority="137">
      <formula>MOD(ROW(),2)=1</formula>
    </cfRule>
    <cfRule type="expression" dxfId="117" priority="138">
      <formula>MOD(ROW(),2)=0</formula>
    </cfRule>
  </conditionalFormatting>
  <conditionalFormatting sqref="C106:E106">
    <cfRule type="expression" dxfId="116" priority="135">
      <formula>MOD(ROW(),2)=1</formula>
    </cfRule>
    <cfRule type="expression" dxfId="115" priority="136">
      <formula>MOD(ROW(),2)=0</formula>
    </cfRule>
  </conditionalFormatting>
  <conditionalFormatting sqref="I107:N109">
    <cfRule type="expression" dxfId="114" priority="133">
      <formula>MOD(ROW(),2)=1</formula>
    </cfRule>
    <cfRule type="expression" dxfId="113" priority="134">
      <formula>MOD(ROW(),2)=0</formula>
    </cfRule>
  </conditionalFormatting>
  <conditionalFormatting sqref="B118:F128">
    <cfRule type="expression" dxfId="112" priority="131">
      <formula>MOD(ROW(),2)=1</formula>
    </cfRule>
    <cfRule type="expression" dxfId="111" priority="132">
      <formula>MOD(ROW(),2)=0</formula>
    </cfRule>
  </conditionalFormatting>
  <conditionalFormatting sqref="B113">
    <cfRule type="expression" dxfId="110" priority="129">
      <formula>MOD(ROW(),2)=1</formula>
    </cfRule>
    <cfRule type="expression" dxfId="109" priority="130">
      <formula>MOD(ROW(),2)=0</formula>
    </cfRule>
  </conditionalFormatting>
  <conditionalFormatting sqref="B114:B115">
    <cfRule type="expression" dxfId="108" priority="127">
      <formula>MOD(ROW(),2)=1</formula>
    </cfRule>
    <cfRule type="expression" dxfId="107" priority="128">
      <formula>MOD(ROW(),2)=0</formula>
    </cfRule>
  </conditionalFormatting>
  <conditionalFormatting sqref="C129:E129">
    <cfRule type="expression" dxfId="106" priority="125">
      <formula>MOD(ROW(),2)=1</formula>
    </cfRule>
    <cfRule type="expression" dxfId="105" priority="126">
      <formula>MOD(ROW(),2)=0</formula>
    </cfRule>
  </conditionalFormatting>
  <conditionalFormatting sqref="I130:N132">
    <cfRule type="expression" dxfId="104" priority="123">
      <formula>MOD(ROW(),2)=1</formula>
    </cfRule>
    <cfRule type="expression" dxfId="103" priority="124">
      <formula>MOD(ROW(),2)=0</formula>
    </cfRule>
  </conditionalFormatting>
  <conditionalFormatting sqref="B141:F151">
    <cfRule type="expression" dxfId="102" priority="121">
      <formula>MOD(ROW(),2)=1</formula>
    </cfRule>
    <cfRule type="expression" dxfId="101" priority="122">
      <formula>MOD(ROW(),2)=0</formula>
    </cfRule>
  </conditionalFormatting>
  <conditionalFormatting sqref="B136">
    <cfRule type="expression" dxfId="100" priority="119">
      <formula>MOD(ROW(),2)=1</formula>
    </cfRule>
    <cfRule type="expression" dxfId="99" priority="120">
      <formula>MOD(ROW(),2)=0</formula>
    </cfRule>
  </conditionalFormatting>
  <conditionalFormatting sqref="B137:B138">
    <cfRule type="expression" dxfId="98" priority="117">
      <formula>MOD(ROW(),2)=1</formula>
    </cfRule>
    <cfRule type="expression" dxfId="97" priority="118">
      <formula>MOD(ROW(),2)=0</formula>
    </cfRule>
  </conditionalFormatting>
  <conditionalFormatting sqref="C152:E152">
    <cfRule type="expression" dxfId="96" priority="115">
      <formula>MOD(ROW(),2)=1</formula>
    </cfRule>
    <cfRule type="expression" dxfId="95" priority="116">
      <formula>MOD(ROW(),2)=0</formula>
    </cfRule>
  </conditionalFormatting>
  <conditionalFormatting sqref="I153:N155">
    <cfRule type="expression" dxfId="94" priority="113">
      <formula>MOD(ROW(),2)=1</formula>
    </cfRule>
    <cfRule type="expression" dxfId="93" priority="114">
      <formula>MOD(ROW(),2)=0</formula>
    </cfRule>
  </conditionalFormatting>
  <conditionalFormatting sqref="B164:F174">
    <cfRule type="expression" dxfId="92" priority="111">
      <formula>MOD(ROW(),2)=1</formula>
    </cfRule>
    <cfRule type="expression" dxfId="91" priority="112">
      <formula>MOD(ROW(),2)=0</formula>
    </cfRule>
  </conditionalFormatting>
  <conditionalFormatting sqref="B159">
    <cfRule type="expression" dxfId="90" priority="109">
      <formula>MOD(ROW(),2)=1</formula>
    </cfRule>
    <cfRule type="expression" dxfId="89" priority="110">
      <formula>MOD(ROW(),2)=0</formula>
    </cfRule>
  </conditionalFormatting>
  <conditionalFormatting sqref="B160:B161">
    <cfRule type="expression" dxfId="88" priority="107">
      <formula>MOD(ROW(),2)=1</formula>
    </cfRule>
    <cfRule type="expression" dxfId="87" priority="108">
      <formula>MOD(ROW(),2)=0</formula>
    </cfRule>
  </conditionalFormatting>
  <conditionalFormatting sqref="C175:E175">
    <cfRule type="expression" dxfId="86" priority="105">
      <formula>MOD(ROW(),2)=1</formula>
    </cfRule>
    <cfRule type="expression" dxfId="85" priority="106">
      <formula>MOD(ROW(),2)=0</formula>
    </cfRule>
  </conditionalFormatting>
  <conditionalFormatting sqref="I176:N178">
    <cfRule type="expression" dxfId="84" priority="103">
      <formula>MOD(ROW(),2)=1</formula>
    </cfRule>
    <cfRule type="expression" dxfId="83" priority="104">
      <formula>MOD(ROW(),2)=0</formula>
    </cfRule>
  </conditionalFormatting>
  <conditionalFormatting sqref="B187:F197">
    <cfRule type="expression" dxfId="82" priority="77">
      <formula>MOD(ROW(),2)=1</formula>
    </cfRule>
    <cfRule type="expression" dxfId="81" priority="78">
      <formula>MOD(ROW(),2)=0</formula>
    </cfRule>
  </conditionalFormatting>
  <conditionalFormatting sqref="B182">
    <cfRule type="expression" dxfId="80" priority="75">
      <formula>MOD(ROW(),2)=1</formula>
    </cfRule>
    <cfRule type="expression" dxfId="79" priority="76">
      <formula>MOD(ROW(),2)=0</formula>
    </cfRule>
  </conditionalFormatting>
  <conditionalFormatting sqref="B183:B184">
    <cfRule type="expression" dxfId="78" priority="73">
      <formula>MOD(ROW(),2)=1</formula>
    </cfRule>
    <cfRule type="expression" dxfId="77" priority="74">
      <formula>MOD(ROW(),2)=0</formula>
    </cfRule>
  </conditionalFormatting>
  <conditionalFormatting sqref="C198:E198">
    <cfRule type="expression" dxfId="76" priority="71">
      <formula>MOD(ROW(),2)=1</formula>
    </cfRule>
    <cfRule type="expression" dxfId="75" priority="72">
      <formula>MOD(ROW(),2)=0</formula>
    </cfRule>
  </conditionalFormatting>
  <conditionalFormatting sqref="I199:N201">
    <cfRule type="expression" dxfId="74" priority="69">
      <formula>MOD(ROW(),2)=1</formula>
    </cfRule>
    <cfRule type="expression" dxfId="73" priority="70">
      <formula>MOD(ROW(),2)=0</formula>
    </cfRule>
  </conditionalFormatting>
  <conditionalFormatting sqref="B210:F220">
    <cfRule type="expression" dxfId="72" priority="67">
      <formula>MOD(ROW(),2)=1</formula>
    </cfRule>
    <cfRule type="expression" dxfId="71" priority="68">
      <formula>MOD(ROW(),2)=0</formula>
    </cfRule>
  </conditionalFormatting>
  <conditionalFormatting sqref="B205">
    <cfRule type="expression" dxfId="70" priority="65">
      <formula>MOD(ROW(),2)=1</formula>
    </cfRule>
    <cfRule type="expression" dxfId="69" priority="66">
      <formula>MOD(ROW(),2)=0</formula>
    </cfRule>
  </conditionalFormatting>
  <conditionalFormatting sqref="B206:B207">
    <cfRule type="expression" dxfId="68" priority="63">
      <formula>MOD(ROW(),2)=1</formula>
    </cfRule>
    <cfRule type="expression" dxfId="67" priority="64">
      <formula>MOD(ROW(),2)=0</formula>
    </cfRule>
  </conditionalFormatting>
  <conditionalFormatting sqref="C221:E221">
    <cfRule type="expression" dxfId="66" priority="61">
      <formula>MOD(ROW(),2)=1</formula>
    </cfRule>
    <cfRule type="expression" dxfId="65" priority="62">
      <formula>MOD(ROW(),2)=0</formula>
    </cfRule>
  </conditionalFormatting>
  <conditionalFormatting sqref="I222:N224">
    <cfRule type="expression" dxfId="64" priority="59">
      <formula>MOD(ROW(),2)=1</formula>
    </cfRule>
    <cfRule type="expression" dxfId="63" priority="60">
      <formula>MOD(ROW(),2)=0</formula>
    </cfRule>
  </conditionalFormatting>
  <conditionalFormatting sqref="C245:E245">
    <cfRule type="expression" dxfId="62" priority="57">
      <formula>MOD(ROW(),2)=1</formula>
    </cfRule>
    <cfRule type="expression" dxfId="61" priority="58">
      <formula>MOD(ROW(),2)=0</formula>
    </cfRule>
  </conditionalFormatting>
  <conditionalFormatting sqref="I250:N252">
    <cfRule type="expression" dxfId="60" priority="55">
      <formula>MOD(ROW(),2)=1</formula>
    </cfRule>
    <cfRule type="expression" dxfId="59" priority="56">
      <formula>MOD(ROW(),2)=0</formula>
    </cfRule>
  </conditionalFormatting>
  <conditionalFormatting sqref="I256:N258">
    <cfRule type="expression" dxfId="58" priority="53">
      <formula>MOD(ROW(),2)=1</formula>
    </cfRule>
    <cfRule type="expression" dxfId="57" priority="54">
      <formula>MOD(ROW(),2)=0</formula>
    </cfRule>
  </conditionalFormatting>
  <conditionalFormatting sqref="I262:N264">
    <cfRule type="expression" dxfId="56" priority="51">
      <formula>MOD(ROW(),2)=1</formula>
    </cfRule>
    <cfRule type="expression" dxfId="55" priority="52">
      <formula>MOD(ROW(),2)=0</formula>
    </cfRule>
  </conditionalFormatting>
  <conditionalFormatting sqref="I268:N270">
    <cfRule type="expression" dxfId="54" priority="49">
      <formula>MOD(ROW(),2)=1</formula>
    </cfRule>
    <cfRule type="expression" dxfId="53" priority="50">
      <formula>MOD(ROW(),2)=0</formula>
    </cfRule>
  </conditionalFormatting>
  <conditionalFormatting sqref="I274:N276">
    <cfRule type="expression" dxfId="52" priority="47">
      <formula>MOD(ROW(),2)=1</formula>
    </cfRule>
    <cfRule type="expression" dxfId="51" priority="48">
      <formula>MOD(ROW(),2)=0</formula>
    </cfRule>
  </conditionalFormatting>
  <conditionalFormatting sqref="B284:F294">
    <cfRule type="expression" dxfId="50" priority="41">
      <formula>MOD(ROW(),2)=1</formula>
    </cfRule>
    <cfRule type="expression" dxfId="49" priority="42">
      <formula>MOD(ROW(),2)=0</formula>
    </cfRule>
  </conditionalFormatting>
  <conditionalFormatting sqref="C299:C303">
    <cfRule type="expression" dxfId="48" priority="37">
      <formula>MOD(ROW(),2)=1</formula>
    </cfRule>
    <cfRule type="expression" dxfId="47" priority="38">
      <formula>MOD(ROW(),2)=0</formula>
    </cfRule>
  </conditionalFormatting>
  <conditionalFormatting sqref="B280">
    <cfRule type="expression" dxfId="46" priority="45">
      <formula>MOD(ROW(),2)=1</formula>
    </cfRule>
    <cfRule type="expression" dxfId="45" priority="46">
      <formula>MOD(ROW(),2)=0</formula>
    </cfRule>
  </conditionalFormatting>
  <conditionalFormatting sqref="B281">
    <cfRule type="expression" dxfId="44" priority="43">
      <formula>MOD(ROW(),2)=1</formula>
    </cfRule>
    <cfRule type="expression" dxfId="43" priority="44">
      <formula>MOD(ROW(),2)=0</formula>
    </cfRule>
  </conditionalFormatting>
  <conditionalFormatting sqref="B299:B303">
    <cfRule type="expression" dxfId="42" priority="39">
      <formula>MOD(ROW(),2)=1</formula>
    </cfRule>
    <cfRule type="expression" dxfId="41" priority="40">
      <formula>MOD(ROW(),2)=0</formula>
    </cfRule>
  </conditionalFormatting>
  <conditionalFormatting sqref="C295:E295">
    <cfRule type="expression" dxfId="40" priority="35">
      <formula>MOD(ROW(),2)=1</formula>
    </cfRule>
    <cfRule type="expression" dxfId="39" priority="36">
      <formula>MOD(ROW(),2)=0</formula>
    </cfRule>
  </conditionalFormatting>
  <conditionalFormatting sqref="I300:N302">
    <cfRule type="expression" dxfId="38" priority="33">
      <formula>MOD(ROW(),2)=1</formula>
    </cfRule>
    <cfRule type="expression" dxfId="37" priority="34">
      <formula>MOD(ROW(),2)=0</formula>
    </cfRule>
  </conditionalFormatting>
  <conditionalFormatting sqref="I306:N308">
    <cfRule type="expression" dxfId="36" priority="31">
      <formula>MOD(ROW(),2)=1</formula>
    </cfRule>
    <cfRule type="expression" dxfId="35" priority="32">
      <formula>MOD(ROW(),2)=0</formula>
    </cfRule>
  </conditionalFormatting>
  <conditionalFormatting sqref="I312:N314">
    <cfRule type="expression" dxfId="34" priority="29">
      <formula>MOD(ROW(),2)=1</formula>
    </cfRule>
    <cfRule type="expression" dxfId="33" priority="30">
      <formula>MOD(ROW(),2)=0</formula>
    </cfRule>
  </conditionalFormatting>
  <conditionalFormatting sqref="I318:N320">
    <cfRule type="expression" dxfId="32" priority="27">
      <formula>MOD(ROW(),2)=1</formula>
    </cfRule>
    <cfRule type="expression" dxfId="31" priority="28">
      <formula>MOD(ROW(),2)=0</formula>
    </cfRule>
  </conditionalFormatting>
  <conditionalFormatting sqref="I324:N326">
    <cfRule type="expression" dxfId="30" priority="25">
      <formula>MOD(ROW(),2)=1</formula>
    </cfRule>
    <cfRule type="expression" dxfId="29" priority="26">
      <formula>MOD(ROW(),2)=0</formula>
    </cfRule>
  </conditionalFormatting>
  <conditionalFormatting sqref="B334:F344">
    <cfRule type="expression" dxfId="28" priority="19">
      <formula>MOD(ROW(),2)=1</formula>
    </cfRule>
    <cfRule type="expression" dxfId="27" priority="20">
      <formula>MOD(ROW(),2)=0</formula>
    </cfRule>
  </conditionalFormatting>
  <conditionalFormatting sqref="C349:C353">
    <cfRule type="expression" dxfId="26" priority="15">
      <formula>MOD(ROW(),2)=1</formula>
    </cfRule>
    <cfRule type="expression" dxfId="25" priority="16">
      <formula>MOD(ROW(),2)=0</formula>
    </cfRule>
  </conditionalFormatting>
  <conditionalFormatting sqref="B330">
    <cfRule type="expression" dxfId="24" priority="23">
      <formula>MOD(ROW(),2)=1</formula>
    </cfRule>
    <cfRule type="expression" dxfId="23" priority="24">
      <formula>MOD(ROW(),2)=0</formula>
    </cfRule>
  </conditionalFormatting>
  <conditionalFormatting sqref="B331">
    <cfRule type="expression" dxfId="22" priority="21">
      <formula>MOD(ROW(),2)=1</formula>
    </cfRule>
    <cfRule type="expression" dxfId="21" priority="22">
      <formula>MOD(ROW(),2)=0</formula>
    </cfRule>
  </conditionalFormatting>
  <conditionalFormatting sqref="B349:B353">
    <cfRule type="expression" dxfId="20" priority="17">
      <formula>MOD(ROW(),2)=1</formula>
    </cfRule>
    <cfRule type="expression" dxfId="19" priority="18">
      <formula>MOD(ROW(),2)=0</formula>
    </cfRule>
  </conditionalFormatting>
  <conditionalFormatting sqref="C345:E345">
    <cfRule type="expression" dxfId="18" priority="13">
      <formula>MOD(ROW(),2)=1</formula>
    </cfRule>
    <cfRule type="expression" dxfId="17" priority="14">
      <formula>MOD(ROW(),2)=0</formula>
    </cfRule>
  </conditionalFormatting>
  <conditionalFormatting sqref="I350:N352">
    <cfRule type="expression" dxfId="16" priority="11">
      <formula>MOD(ROW(),2)=1</formula>
    </cfRule>
    <cfRule type="expression" dxfId="15" priority="12">
      <formula>MOD(ROW(),2)=0</formula>
    </cfRule>
  </conditionalFormatting>
  <conditionalFormatting sqref="I356:N358">
    <cfRule type="expression" dxfId="14" priority="9">
      <formula>MOD(ROW(),2)=1</formula>
    </cfRule>
    <cfRule type="expression" dxfId="13" priority="10">
      <formula>MOD(ROW(),2)=0</formula>
    </cfRule>
  </conditionalFormatting>
  <conditionalFormatting sqref="I362:N364">
    <cfRule type="expression" dxfId="12" priority="7">
      <formula>MOD(ROW(),2)=1</formula>
    </cfRule>
    <cfRule type="expression" dxfId="11" priority="8">
      <formula>MOD(ROW(),2)=0</formula>
    </cfRule>
  </conditionalFormatting>
  <conditionalFormatting sqref="I368:N370">
    <cfRule type="expression" dxfId="10" priority="5">
      <formula>MOD(ROW(),2)=1</formula>
    </cfRule>
    <cfRule type="expression" dxfId="9" priority="6">
      <formula>MOD(ROW(),2)=0</formula>
    </cfRule>
  </conditionalFormatting>
  <conditionalFormatting sqref="I374:N376">
    <cfRule type="expression" dxfId="8" priority="3">
      <formula>MOD(ROW(),2)=1</formula>
    </cfRule>
    <cfRule type="expression" dxfId="7" priority="4">
      <formula>MOD(ROW(),2)=0</formula>
    </cfRule>
  </conditionalFormatting>
  <conditionalFormatting sqref="F68:F72">
    <cfRule type="expression" dxfId="6" priority="1">
      <formula>MOD(ROW(),2)=1</formula>
    </cfRule>
    <cfRule type="expression" dxfId="5"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ett namn som får plats i fältet (=ca 62 tecken)" prompt="Ge kostnaden ett namn" sqref="B17 B40 B63 B86 B330 B136 B159 B182 B205 B230 B280 B113" xr:uid="{90FBEBFB-D023-4B13-B55B-47E3B5917FF3}">
      <formula1>65</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i listan" prompt="Välj kostnads-kategori i listan." xr:uid="{0AD04219-3341-4867-B2FF-0925E4EF349E}">
          <x14:formula1>
            <xm:f>Grafunderlag!$F$12:$F$13</xm:f>
          </x14:formula1>
          <xm:sqref>B19 B331 B281 B231 B207 B184 B161 B138 B115 B88 B65 B42</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ACD49F37-1799-459C-BACD-64387E014DA4}">
          <x14:formula1>
            <xm:f>OFFSET(Start!$C$32,1,0,COUNTIF(Start!$C$33:$C$37,"&lt;&gt;"))</xm:f>
          </x14:formula1>
          <xm:sqref>B299:B303 B349:B353 B41 B64 B87 B114 B137 B160 B183 B249:B253 B18 B206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9" tint="0.59999389629810485"/>
  </sheetPr>
  <dimension ref="B1:AK203"/>
  <sheetViews>
    <sheetView showGridLines="0" topLeftCell="A79" zoomScale="80" zoomScaleNormal="80" workbookViewId="0">
      <selection activeCell="B2" sqref="B2"/>
    </sheetView>
  </sheetViews>
  <sheetFormatPr defaultRowHeight="15" x14ac:dyDescent="0.3"/>
  <cols>
    <col min="1" max="1" width="3.42578125" style="66" customWidth="1"/>
    <col min="2" max="2" width="40.5703125" style="66" customWidth="1"/>
    <col min="3" max="4" width="20.28515625" style="66" bestFit="1" customWidth="1"/>
    <col min="5" max="5" width="15" style="66" bestFit="1" customWidth="1"/>
    <col min="6" max="6" width="23.85546875" style="66" bestFit="1" customWidth="1"/>
    <col min="7" max="8" width="17.140625" style="66" bestFit="1" customWidth="1"/>
    <col min="9" max="9" width="10.140625" style="66" bestFit="1" customWidth="1"/>
    <col min="10" max="10" width="8.5703125" style="66" bestFit="1" customWidth="1"/>
    <col min="11" max="11" width="9.5703125" style="66" bestFit="1" customWidth="1"/>
    <col min="12" max="12" width="15.5703125" style="1" bestFit="1" customWidth="1"/>
    <col min="13" max="13" width="15.5703125" style="232" bestFit="1" customWidth="1"/>
    <col min="14" max="14" width="19.140625" style="232" bestFit="1" customWidth="1"/>
    <col min="15" max="15" width="6" style="232" bestFit="1" customWidth="1"/>
    <col min="16" max="16" width="19.140625" style="232" bestFit="1" customWidth="1"/>
    <col min="17" max="17" width="19.5703125" style="232" bestFit="1" customWidth="1"/>
    <col min="18" max="18" width="6" style="233" bestFit="1" customWidth="1"/>
    <col min="19" max="20" width="7.7109375" style="232" bestFit="1" customWidth="1"/>
    <col min="21" max="21" width="7.7109375" style="233" bestFit="1" customWidth="1"/>
    <col min="22" max="23" width="7.7109375" style="232" bestFit="1" customWidth="1"/>
    <col min="24" max="24" width="12.42578125" style="232" bestFit="1" customWidth="1"/>
    <col min="25" max="25" width="58.5703125" style="232" customWidth="1"/>
    <col min="26" max="26" width="44.85546875" style="232" customWidth="1"/>
    <col min="27" max="27" width="29.140625" style="232" customWidth="1"/>
    <col min="28" max="28" width="9.140625" style="232"/>
    <col min="29" max="29" width="19.5703125" style="232" customWidth="1"/>
    <col min="30" max="30" width="6.42578125" style="66" customWidth="1"/>
    <col min="31" max="31" width="29" style="66" customWidth="1"/>
    <col min="32" max="32" width="62.85546875" style="66" customWidth="1"/>
    <col min="33" max="33" width="12.5703125" style="66" customWidth="1"/>
    <col min="34" max="34" width="58.85546875" style="66" customWidth="1"/>
    <col min="35" max="35" width="58.28515625" style="66" customWidth="1"/>
    <col min="36" max="16384" width="9.140625" style="66"/>
  </cols>
  <sheetData>
    <row r="1" spans="2:35" s="24" customFormat="1" ht="27" x14ac:dyDescent="0.2">
      <c r="B1" s="136" t="s">
        <v>209</v>
      </c>
      <c r="M1" s="228"/>
      <c r="N1" s="228"/>
      <c r="O1" s="228"/>
      <c r="P1" s="228"/>
      <c r="Q1" s="228"/>
      <c r="R1" s="229"/>
      <c r="S1" s="228"/>
      <c r="T1" s="228"/>
      <c r="U1" s="229"/>
      <c r="V1" s="228"/>
      <c r="W1" s="228"/>
      <c r="X1" s="228"/>
      <c r="Y1" s="228"/>
      <c r="Z1" s="228"/>
      <c r="AA1" s="228"/>
      <c r="AB1" s="228"/>
      <c r="AC1" s="228"/>
    </row>
    <row r="2" spans="2:35" s="25" customFormat="1" x14ac:dyDescent="0.2">
      <c r="B2" s="30" t="s">
        <v>49</v>
      </c>
      <c r="C2" s="24"/>
      <c r="D2" s="24"/>
      <c r="E2" s="26"/>
      <c r="F2" s="27"/>
      <c r="G2" s="27"/>
      <c r="H2" s="27"/>
      <c r="I2" s="27"/>
      <c r="J2" s="27"/>
      <c r="K2" s="27"/>
      <c r="L2" s="27"/>
      <c r="M2" s="230"/>
      <c r="N2" s="230"/>
      <c r="O2" s="230"/>
      <c r="P2" s="230"/>
      <c r="Q2" s="231"/>
      <c r="R2" s="229"/>
      <c r="S2" s="231"/>
      <c r="T2" s="231"/>
      <c r="U2" s="229"/>
      <c r="V2" s="231"/>
      <c r="W2" s="231"/>
      <c r="X2" s="231"/>
      <c r="Y2" s="231"/>
      <c r="Z2" s="231"/>
      <c r="AA2" s="231"/>
      <c r="AB2" s="231"/>
      <c r="AC2" s="231"/>
    </row>
    <row r="3" spans="2:35" s="28" customFormat="1" x14ac:dyDescent="0.3">
      <c r="B3" s="31" t="s">
        <v>50</v>
      </c>
      <c r="C3" s="31"/>
      <c r="D3" s="31"/>
      <c r="M3" s="232"/>
      <c r="N3" s="232"/>
      <c r="O3" s="232"/>
      <c r="P3" s="232"/>
      <c r="Q3" s="232"/>
      <c r="R3" s="233"/>
      <c r="S3" s="232"/>
      <c r="T3" s="232"/>
      <c r="U3" s="233"/>
      <c r="V3" s="232"/>
      <c r="W3" s="232"/>
      <c r="X3" s="232"/>
      <c r="Y3" s="232"/>
      <c r="Z3" s="232"/>
      <c r="AA3" s="232"/>
      <c r="AB3" s="232"/>
      <c r="AC3" s="232"/>
    </row>
    <row r="4" spans="2:35" s="28" customFormat="1" x14ac:dyDescent="0.3">
      <c r="B4" s="31"/>
      <c r="C4" s="31"/>
      <c r="D4" s="31"/>
      <c r="M4" s="232"/>
      <c r="N4" s="232"/>
      <c r="O4" s="232"/>
      <c r="P4" s="232"/>
      <c r="Q4" s="232"/>
      <c r="R4" s="233"/>
      <c r="S4" s="232"/>
      <c r="T4" s="232"/>
      <c r="U4" s="233"/>
      <c r="V4" s="232"/>
      <c r="W4" s="232"/>
      <c r="X4" s="232"/>
      <c r="Y4" s="232"/>
      <c r="Z4" s="232"/>
      <c r="AA4" s="232"/>
      <c r="AB4" s="232"/>
      <c r="AC4" s="232"/>
    </row>
    <row r="5" spans="2:35" s="28" customFormat="1" x14ac:dyDescent="0.3">
      <c r="B5" s="31" t="s">
        <v>224</v>
      </c>
      <c r="C5" s="31"/>
      <c r="D5" s="31"/>
      <c r="M5" s="232"/>
      <c r="N5" s="232"/>
      <c r="O5" s="232"/>
      <c r="P5" s="232"/>
      <c r="Q5" s="232"/>
      <c r="R5" s="233"/>
      <c r="S5" s="232"/>
      <c r="T5" s="232"/>
      <c r="U5" s="233"/>
      <c r="V5" s="232"/>
      <c r="W5" s="232"/>
      <c r="X5" s="232"/>
      <c r="Y5" s="232"/>
      <c r="Z5" s="232"/>
      <c r="AA5" s="232"/>
      <c r="AB5" s="232"/>
      <c r="AC5" s="232"/>
    </row>
    <row r="6" spans="2:35" s="28" customFormat="1" x14ac:dyDescent="0.3">
      <c r="B6" s="31" t="s">
        <v>226</v>
      </c>
      <c r="C6" s="31"/>
      <c r="D6" s="31"/>
      <c r="M6" s="232"/>
      <c r="N6" s="232"/>
      <c r="O6" s="232"/>
      <c r="P6" s="232"/>
      <c r="Q6" s="232"/>
      <c r="R6" s="233"/>
      <c r="S6" s="232"/>
      <c r="T6" s="232"/>
      <c r="U6" s="233"/>
      <c r="V6" s="232"/>
      <c r="W6" s="232"/>
      <c r="X6" s="232"/>
      <c r="Y6" s="232"/>
      <c r="Z6" s="232"/>
      <c r="AA6" s="232"/>
      <c r="AB6" s="232"/>
      <c r="AC6" s="232"/>
    </row>
    <row r="7" spans="2:35" x14ac:dyDescent="0.3">
      <c r="B7" s="168"/>
      <c r="C7" s="168"/>
      <c r="D7" s="168"/>
    </row>
    <row r="9" spans="2:35" ht="27" x14ac:dyDescent="0.5">
      <c r="B9" s="170" t="s">
        <v>207</v>
      </c>
    </row>
    <row r="10" spans="2:35" s="171" customFormat="1" x14ac:dyDescent="0.3">
      <c r="K10" s="172"/>
      <c r="L10" s="29"/>
      <c r="M10" s="234"/>
      <c r="N10" s="234"/>
      <c r="O10" s="234"/>
      <c r="P10" s="234"/>
      <c r="Q10" s="235"/>
      <c r="R10" s="236"/>
      <c r="S10" s="235"/>
      <c r="T10" s="235"/>
      <c r="U10" s="236"/>
      <c r="V10" s="235"/>
      <c r="W10" s="235"/>
      <c r="X10" s="235"/>
      <c r="Y10" s="235"/>
      <c r="Z10" s="235"/>
      <c r="AA10" s="235"/>
      <c r="AB10" s="235"/>
      <c r="AC10" s="235"/>
    </row>
    <row r="11" spans="2:35" x14ac:dyDescent="0.3">
      <c r="B11" s="173" t="s">
        <v>17</v>
      </c>
      <c r="C11" s="171"/>
      <c r="D11" s="171"/>
      <c r="F11" s="168" t="s">
        <v>65</v>
      </c>
      <c r="H11" s="168" t="s">
        <v>230</v>
      </c>
    </row>
    <row r="12" spans="2:35" x14ac:dyDescent="0.3">
      <c r="B12" s="168" t="s">
        <v>15</v>
      </c>
      <c r="F12" s="174" t="str">
        <f>"Finansiell " &amp; _xlfn.UNICHAR(128176)</f>
        <v>Finansiell 💰</v>
      </c>
      <c r="H12" s="175" t="str">
        <f>"Kvalitet " &amp; _xlfn.UNICHAR(128420)</f>
        <v>Kvalitet 🖤</v>
      </c>
    </row>
    <row r="13" spans="2:35" x14ac:dyDescent="0.3">
      <c r="B13" s="66" t="s">
        <v>26</v>
      </c>
      <c r="F13" s="176" t="str">
        <f>"Omfördelning " &amp; _xlfn.UNICHAR(8634)</f>
        <v>Omfördelning ↺</v>
      </c>
      <c r="H13" s="177" t="s">
        <v>214</v>
      </c>
      <c r="AG13" s="169"/>
      <c r="AI13" s="178"/>
    </row>
    <row r="14" spans="2:35" x14ac:dyDescent="0.3">
      <c r="H14" s="176" t="str">
        <f>"Omfördelning " &amp; _xlfn.UNICHAR(8634)</f>
        <v>Omfördelning ↺</v>
      </c>
      <c r="AG14" s="169"/>
      <c r="AI14" s="178"/>
    </row>
    <row r="15" spans="2:35" x14ac:dyDescent="0.3">
      <c r="H15" s="176" t="str">
        <f>"Finansiell " &amp; _xlfn.UNICHAR(128176)</f>
        <v>Finansiell 💰</v>
      </c>
      <c r="AG15" s="178"/>
      <c r="AI15" s="178"/>
    </row>
    <row r="16" spans="2:35" x14ac:dyDescent="0.3">
      <c r="H16" s="179"/>
      <c r="AG16" s="178"/>
      <c r="AI16" s="178"/>
    </row>
    <row r="17" spans="2:35" ht="27" x14ac:dyDescent="0.5">
      <c r="B17" s="170" t="s">
        <v>225</v>
      </c>
      <c r="AG17" s="178"/>
      <c r="AI17" s="178"/>
    </row>
    <row r="18" spans="2:35" x14ac:dyDescent="0.3">
      <c r="AG18" s="178"/>
      <c r="AI18" s="178"/>
    </row>
    <row r="19" spans="2:35" x14ac:dyDescent="0.3">
      <c r="B19" s="168" t="s">
        <v>233</v>
      </c>
      <c r="R19" s="232"/>
      <c r="W19" s="237"/>
      <c r="AG19" s="178"/>
    </row>
    <row r="20" spans="2:35" x14ac:dyDescent="0.3">
      <c r="B20" s="67" t="s">
        <v>171</v>
      </c>
      <c r="C20" s="67" t="s">
        <v>173</v>
      </c>
      <c r="D20" s="67" t="s">
        <v>174</v>
      </c>
      <c r="E20" s="67" t="s">
        <v>131</v>
      </c>
      <c r="F20" s="67" t="s">
        <v>175</v>
      </c>
      <c r="G20" s="67" t="s">
        <v>176</v>
      </c>
      <c r="H20" s="67" t="s">
        <v>170</v>
      </c>
      <c r="I20" s="180"/>
      <c r="J20" s="180"/>
      <c r="M20" s="238"/>
      <c r="R20" s="232"/>
      <c r="AG20" s="178"/>
    </row>
    <row r="21" spans="2:35" x14ac:dyDescent="0.3">
      <c r="B21" s="207" t="s">
        <v>215</v>
      </c>
      <c r="C21" s="181">
        <v>0</v>
      </c>
      <c r="D21" s="181">
        <v>8800.8737864077684</v>
      </c>
      <c r="E21" s="181">
        <v>8544.5376567065723</v>
      </c>
      <c r="F21" s="181">
        <v>8295.6676278704581</v>
      </c>
      <c r="G21" s="181">
        <v>8054.0462406509305</v>
      </c>
      <c r="H21" s="181">
        <v>7819.4623695640103</v>
      </c>
      <c r="I21" s="182"/>
      <c r="J21" s="182"/>
      <c r="M21" s="238"/>
      <c r="R21" s="232"/>
      <c r="AG21" s="178"/>
    </row>
    <row r="22" spans="2:35" x14ac:dyDescent="0.3">
      <c r="B22" s="207" t="s">
        <v>228</v>
      </c>
      <c r="C22" s="181">
        <v>0</v>
      </c>
      <c r="D22" s="181">
        <v>0</v>
      </c>
      <c r="E22" s="181">
        <v>0</v>
      </c>
      <c r="F22" s="181">
        <v>0</v>
      </c>
      <c r="G22" s="181">
        <v>0</v>
      </c>
      <c r="H22" s="181">
        <v>0</v>
      </c>
      <c r="I22" s="180"/>
      <c r="J22" s="180"/>
      <c r="M22" s="238"/>
      <c r="R22" s="232"/>
      <c r="AG22" s="178"/>
    </row>
    <row r="23" spans="2:35" x14ac:dyDescent="0.3">
      <c r="B23" s="207" t="s">
        <v>231</v>
      </c>
      <c r="C23" s="181">
        <v>0</v>
      </c>
      <c r="D23" s="181">
        <v>0</v>
      </c>
      <c r="E23" s="181">
        <v>0</v>
      </c>
      <c r="F23" s="181">
        <v>0</v>
      </c>
      <c r="G23" s="181">
        <v>0</v>
      </c>
      <c r="H23" s="181">
        <v>0</v>
      </c>
      <c r="I23" s="180"/>
      <c r="J23" s="180"/>
      <c r="M23" s="238"/>
      <c r="R23" s="232"/>
      <c r="AG23" s="178"/>
      <c r="AI23" s="178"/>
    </row>
    <row r="24" spans="2:35" x14ac:dyDescent="0.3">
      <c r="B24" s="207" t="s">
        <v>217</v>
      </c>
      <c r="C24" s="181">
        <v>0</v>
      </c>
      <c r="D24" s="181">
        <v>522178.08599167829</v>
      </c>
      <c r="E24" s="181">
        <v>506969.01552590128</v>
      </c>
      <c r="F24" s="181">
        <v>492202.92769504973</v>
      </c>
      <c r="G24" s="181">
        <v>477866.92009228136</v>
      </c>
      <c r="H24" s="181">
        <v>463948.46610901103</v>
      </c>
      <c r="I24" s="180"/>
      <c r="J24" s="180"/>
      <c r="M24" s="238"/>
      <c r="R24" s="232"/>
      <c r="AG24" s="178"/>
      <c r="AI24" s="178"/>
    </row>
    <row r="25" spans="2:35" x14ac:dyDescent="0.3">
      <c r="B25" s="219" t="s">
        <v>345</v>
      </c>
      <c r="C25" s="181">
        <v>0</v>
      </c>
      <c r="D25" s="181">
        <v>530978.95977808605</v>
      </c>
      <c r="E25" s="181">
        <v>515513.55318260787</v>
      </c>
      <c r="F25" s="181">
        <v>500498.59532292018</v>
      </c>
      <c r="G25" s="181">
        <v>485920.96633293229</v>
      </c>
      <c r="H25" s="181">
        <v>471767.92847857502</v>
      </c>
      <c r="M25" s="238"/>
      <c r="R25" s="232"/>
      <c r="AG25" s="178"/>
      <c r="AI25" s="178"/>
    </row>
    <row r="26" spans="2:35" x14ac:dyDescent="0.3">
      <c r="B26" s="219"/>
      <c r="C26" s="181"/>
      <c r="D26" s="181"/>
      <c r="E26" s="181"/>
      <c r="F26" s="181"/>
      <c r="G26" s="181"/>
      <c r="H26" s="181"/>
      <c r="M26" s="238"/>
      <c r="R26" s="232"/>
      <c r="AG26" s="178"/>
      <c r="AI26" s="178"/>
    </row>
    <row r="27" spans="2:35" x14ac:dyDescent="0.3">
      <c r="B27" s="183" t="s">
        <v>234</v>
      </c>
      <c r="C27" s="67"/>
      <c r="D27" s="67"/>
      <c r="E27" s="68"/>
      <c r="F27" s="68"/>
      <c r="G27" s="68"/>
      <c r="H27" s="68"/>
      <c r="I27" s="180"/>
      <c r="J27" s="180"/>
      <c r="M27" s="238"/>
      <c r="R27" s="232"/>
      <c r="AG27" s="178"/>
      <c r="AI27" s="178"/>
    </row>
    <row r="28" spans="2:35" x14ac:dyDescent="0.3">
      <c r="B28" s="67" t="s">
        <v>171</v>
      </c>
      <c r="C28" s="67" t="s">
        <v>177</v>
      </c>
      <c r="D28" s="67" t="s">
        <v>178</v>
      </c>
      <c r="E28" s="67" t="s">
        <v>179</v>
      </c>
      <c r="F28" s="67" t="s">
        <v>180</v>
      </c>
      <c r="G28" s="67" t="s">
        <v>181</v>
      </c>
      <c r="H28" s="67" t="s">
        <v>182</v>
      </c>
      <c r="I28" s="180"/>
      <c r="J28" s="180"/>
      <c r="M28" s="238"/>
      <c r="R28" s="232"/>
      <c r="AG28" s="178"/>
      <c r="AI28" s="178"/>
    </row>
    <row r="29" spans="2:35" x14ac:dyDescent="0.3">
      <c r="B29" s="207" t="s">
        <v>215</v>
      </c>
      <c r="C29" s="181">
        <v>-121625</v>
      </c>
      <c r="D29" s="181">
        <v>-138349.51456310679</v>
      </c>
      <c r="E29" s="181">
        <v>-134319.91705156001</v>
      </c>
      <c r="F29" s="181">
        <v>-130407.68645782524</v>
      </c>
      <c r="G29" s="181">
        <v>-126609.40432798569</v>
      </c>
      <c r="H29" s="181">
        <v>-122921.75177474339</v>
      </c>
      <c r="I29" s="180"/>
      <c r="J29" s="180"/>
      <c r="M29" s="238"/>
      <c r="R29" s="232"/>
      <c r="AG29" s="178"/>
      <c r="AI29" s="178"/>
    </row>
    <row r="30" spans="2:35" x14ac:dyDescent="0.3">
      <c r="B30" s="207" t="s">
        <v>217</v>
      </c>
      <c r="C30" s="181">
        <v>-142795.71428571429</v>
      </c>
      <c r="D30" s="181">
        <v>-31535.367545076282</v>
      </c>
      <c r="E30" s="181">
        <v>-30616.861694248822</v>
      </c>
      <c r="F30" s="181">
        <v>-18508.086387803829</v>
      </c>
      <c r="G30" s="181">
        <v>-17969.015910489157</v>
      </c>
      <c r="H30" s="181">
        <v>-17445.646515038017</v>
      </c>
      <c r="I30" s="180"/>
      <c r="J30" s="180"/>
      <c r="M30" s="238"/>
      <c r="R30" s="232"/>
      <c r="AG30" s="178"/>
      <c r="AI30" s="178"/>
    </row>
    <row r="31" spans="2:35" x14ac:dyDescent="0.3">
      <c r="B31" s="219" t="s">
        <v>345</v>
      </c>
      <c r="C31" s="181">
        <v>-264420.71428571426</v>
      </c>
      <c r="D31" s="181">
        <v>-169884.88210818305</v>
      </c>
      <c r="E31" s="181">
        <v>-164936.77874580881</v>
      </c>
      <c r="F31" s="181">
        <v>-148915.77284562908</v>
      </c>
      <c r="G31" s="181">
        <v>-144578.42023847485</v>
      </c>
      <c r="H31" s="181">
        <v>-140367.39828978141</v>
      </c>
      <c r="I31" s="180"/>
      <c r="J31" s="182"/>
      <c r="M31" s="238"/>
      <c r="R31" s="232"/>
      <c r="AG31" s="178"/>
      <c r="AI31" s="178"/>
    </row>
    <row r="32" spans="2:35" x14ac:dyDescent="0.3">
      <c r="B32"/>
      <c r="C32"/>
      <c r="D32"/>
      <c r="E32"/>
      <c r="F32"/>
      <c r="G32"/>
      <c r="H32"/>
      <c r="I32" s="180"/>
      <c r="J32" s="182"/>
      <c r="M32" s="238"/>
      <c r="R32" s="232"/>
      <c r="AG32" s="178"/>
      <c r="AI32" s="178"/>
    </row>
    <row r="33" spans="2:35" x14ac:dyDescent="0.3">
      <c r="B33"/>
      <c r="C33"/>
      <c r="D33"/>
      <c r="E33"/>
      <c r="F33"/>
      <c r="G33"/>
      <c r="H33"/>
      <c r="I33" s="180"/>
      <c r="J33" s="180"/>
      <c r="L33" s="2"/>
      <c r="M33" s="238"/>
      <c r="R33" s="232"/>
      <c r="AG33" s="178"/>
      <c r="AI33" s="178"/>
    </row>
    <row r="34" spans="2:35" x14ac:dyDescent="0.3">
      <c r="B34" s="67"/>
      <c r="C34" s="67"/>
      <c r="D34" s="67"/>
      <c r="E34" s="67"/>
      <c r="F34" s="180"/>
      <c r="G34" s="180"/>
      <c r="H34" s="180"/>
      <c r="I34" s="180"/>
      <c r="J34" s="180"/>
      <c r="L34" s="2"/>
      <c r="M34" s="238"/>
      <c r="R34" s="232"/>
      <c r="AG34" s="178"/>
      <c r="AI34" s="178"/>
    </row>
    <row r="35" spans="2:35" x14ac:dyDescent="0.3">
      <c r="B35" s="67"/>
      <c r="C35" s="67"/>
      <c r="D35" s="67"/>
      <c r="E35" s="67"/>
      <c r="F35" s="180"/>
      <c r="G35" s="180"/>
      <c r="H35" s="180"/>
      <c r="I35" s="180"/>
      <c r="J35" s="180"/>
      <c r="L35" s="2"/>
      <c r="M35" s="238"/>
      <c r="R35" s="232"/>
      <c r="AG35" s="169"/>
      <c r="AI35" s="178"/>
    </row>
    <row r="36" spans="2:35" x14ac:dyDescent="0.3">
      <c r="B36" s="67"/>
      <c r="C36" s="67"/>
      <c r="D36" s="67"/>
      <c r="E36" s="67"/>
      <c r="L36" s="2"/>
      <c r="M36" s="238"/>
      <c r="R36" s="232"/>
      <c r="AG36" s="169"/>
      <c r="AI36" s="178"/>
    </row>
    <row r="37" spans="2:35" x14ac:dyDescent="0.3">
      <c r="L37" s="2"/>
      <c r="M37" s="238"/>
      <c r="R37" s="232"/>
      <c r="AG37" s="169"/>
      <c r="AI37" s="178"/>
    </row>
    <row r="38" spans="2:35" x14ac:dyDescent="0.3">
      <c r="L38" s="2"/>
      <c r="M38" s="238"/>
      <c r="R38" s="232"/>
      <c r="AG38" s="169"/>
      <c r="AI38" s="178"/>
    </row>
    <row r="39" spans="2:35" x14ac:dyDescent="0.3">
      <c r="L39" s="2"/>
      <c r="M39" s="237"/>
      <c r="R39" s="232"/>
      <c r="AG39" s="169"/>
      <c r="AI39" s="178"/>
    </row>
    <row r="40" spans="2:35" x14ac:dyDescent="0.3">
      <c r="B40" s="168" t="s">
        <v>56</v>
      </c>
      <c r="C40" s="65"/>
      <c r="D40" s="65"/>
      <c r="E40" s="65"/>
      <c r="F40" s="65"/>
      <c r="G40" s="65"/>
      <c r="H40" s="185"/>
      <c r="I40" s="65"/>
      <c r="L40" s="3"/>
      <c r="R40" s="232"/>
      <c r="AG40" s="169"/>
      <c r="AI40" s="178"/>
    </row>
    <row r="41" spans="2:35" x14ac:dyDescent="0.3">
      <c r="B41" s="186"/>
      <c r="C41" s="186">
        <f>Startår</f>
        <v>2023</v>
      </c>
      <c r="D41" s="186">
        <f>C41+1</f>
        <v>2024</v>
      </c>
      <c r="E41" s="186">
        <f>D41+1</f>
        <v>2025</v>
      </c>
      <c r="F41" s="186">
        <f>E41+1</f>
        <v>2026</v>
      </c>
      <c r="G41" s="186">
        <f>F41+1</f>
        <v>2027</v>
      </c>
      <c r="H41" s="186">
        <f>G41+1</f>
        <v>2028</v>
      </c>
      <c r="I41" s="186" t="s">
        <v>7</v>
      </c>
      <c r="J41" s="187" t="s">
        <v>238</v>
      </c>
      <c r="R41" s="232"/>
      <c r="AG41" s="169"/>
      <c r="AI41" s="178"/>
    </row>
    <row r="42" spans="2:35" x14ac:dyDescent="0.3">
      <c r="B42" s="188" t="s">
        <v>14</v>
      </c>
      <c r="C42" s="189">
        <f>C43+C44</f>
        <v>0</v>
      </c>
      <c r="D42" s="189">
        <f t="shared" ref="D42:H42" si="0">D43+D44</f>
        <v>530978.95977808605</v>
      </c>
      <c r="E42" s="189">
        <f t="shared" si="0"/>
        <v>515513.55318260787</v>
      </c>
      <c r="F42" s="189">
        <f t="shared" si="0"/>
        <v>500498.59532292018</v>
      </c>
      <c r="G42" s="189">
        <f t="shared" si="0"/>
        <v>485920.96633293229</v>
      </c>
      <c r="H42" s="190">
        <f t="shared" si="0"/>
        <v>471767.92847857502</v>
      </c>
      <c r="I42" s="189">
        <f>I43+I44</f>
        <v>2504680.0030951216</v>
      </c>
      <c r="J42" s="191">
        <f>I42/6</f>
        <v>417446.66718252026</v>
      </c>
      <c r="R42" s="232"/>
      <c r="AG42" s="192"/>
      <c r="AI42" s="178"/>
    </row>
    <row r="43" spans="2:35" x14ac:dyDescent="0.3">
      <c r="B43" s="193" t="s">
        <v>16</v>
      </c>
      <c r="C43" s="194">
        <f>IFERROR(GETPIVOTDATA("[Measures].[Sum of Troligt år 1]",$B$20,"[Nyttor_Kategori].[Kategori]","[Nyttor_Kategori].[Kategori].&amp;[Finansiell 💰]"),0)</f>
        <v>0</v>
      </c>
      <c r="D43" s="194">
        <f>IFERROR(GETPIVOTDATA("[Measures].[Sum of Troligt år 2]",$B$20,"[Nyttor_Kategori].[Kategori]","[Nyttor_Kategori].[Kategori].&amp;[Finansiell 💰]"),0)</f>
        <v>8800.8737864077684</v>
      </c>
      <c r="E43" s="194">
        <f>IFERROR(GETPIVOTDATA("[Measures].[Sum of Troligt år 3]",$B$20,"[Nyttor_Kategori].[Kategori]","[Nyttor_Kategori].[Kategori].&amp;[Finansiell 💰]"),0)</f>
        <v>8544.5376567065723</v>
      </c>
      <c r="F43" s="194">
        <f>IFERROR(GETPIVOTDATA("[Measures].[Sum of Troligt år 4]",$B$20,"[Nyttor_Kategori].[Kategori]","[Nyttor_Kategori].[Kategori].&amp;[Finansiell 💰]"),0)</f>
        <v>8295.6676278704581</v>
      </c>
      <c r="G43" s="194">
        <f>IFERROR(GETPIVOTDATA("[Measures].[Sum of Troligt år 5]",$B$20,"[Nyttor_Kategori].[Kategori]","[Nyttor_Kategori].[Kategori].&amp;[Finansiell 💰]"),0)</f>
        <v>8054.0462406509305</v>
      </c>
      <c r="H43" s="194">
        <f>IFERROR(GETPIVOTDATA("[Measures].[Sum of Troligt år 6 2]",$B$20,"[Nyttor_Kategori].[Kategori]","[Nyttor_Kategori].[Kategori].&amp;[Finansiell 💰]"),)</f>
        <v>7819.4623695640103</v>
      </c>
      <c r="I43" s="194">
        <f>SUM(C43:H43)</f>
        <v>41514.587681199737</v>
      </c>
      <c r="J43" s="191">
        <f t="shared" ref="J43:J51" si="1">I43/6</f>
        <v>6919.0979468666228</v>
      </c>
      <c r="R43" s="232"/>
      <c r="AG43" s="192"/>
      <c r="AI43" s="178"/>
    </row>
    <row r="44" spans="2:35" x14ac:dyDescent="0.3">
      <c r="B44" s="193" t="s">
        <v>20</v>
      </c>
      <c r="C44" s="194">
        <f>IFERROR(GETPIVOTDATA("[Measures].[Sum of Troligt år 1]",$B$20,"[Nyttor_Kategori].[Kategori]","[Nyttor_Kategori].[Kategori].&amp;[Omfördelning ↺]"),0)</f>
        <v>0</v>
      </c>
      <c r="D44" s="194">
        <f>IFERROR(GETPIVOTDATA("[Measures].[Sum of Troligt år 2]",$B$20,"[Nyttor_Kategori].[Kategori]","[Nyttor_Kategori].[Kategori].&amp;[Omfördelning ↺]"),0)</f>
        <v>522178.08599167829</v>
      </c>
      <c r="E44" s="194">
        <f>IFERROR(GETPIVOTDATA("[Measures].[Sum of Troligt år 3]",$B$20,"[Nyttor_Kategori].[Kategori]","[Nyttor_Kategori].[Kategori].&amp;[Omfördelning ↺]"),0)</f>
        <v>506969.01552590128</v>
      </c>
      <c r="F44" s="194">
        <f>IFERROR(GETPIVOTDATA("[Measures].[Sum of Troligt år 4]",$B$20,"[Nyttor_Kategori].[Kategori]","[Nyttor_Kategori].[Kategori].&amp;[Omfördelning ↺]"),0)</f>
        <v>492202.92769504973</v>
      </c>
      <c r="G44" s="194">
        <f>IFERROR(GETPIVOTDATA("[Measures].[Sum of Troligt år 5]",$B$20,"[Nyttor_Kategori].[Kategori]","[Nyttor_Kategori].[Kategori].&amp;[Omfördelning ↺]"),0)</f>
        <v>477866.92009228136</v>
      </c>
      <c r="H44" s="194">
        <f>IFERROR(GETPIVOTDATA("[Measures].[Sum of Troligt år 6 2]",$B$20,"[Nyttor_Kategori].[Kategori]","[Nyttor_Kategori].[Kategori].&amp;[Omfördelning ↺]"),)</f>
        <v>463948.46610901103</v>
      </c>
      <c r="I44" s="194">
        <f>SUM(C44:H44)</f>
        <v>2463165.4154139217</v>
      </c>
      <c r="J44" s="191">
        <f t="shared" si="1"/>
        <v>410527.56923565362</v>
      </c>
      <c r="R44" s="232"/>
      <c r="AG44" s="192"/>
      <c r="AI44" s="178"/>
    </row>
    <row r="45" spans="2:35" x14ac:dyDescent="0.3">
      <c r="B45" s="184"/>
      <c r="C45" s="65"/>
      <c r="D45" s="65"/>
      <c r="E45" s="65"/>
      <c r="F45" s="65"/>
      <c r="G45" s="65"/>
      <c r="H45" s="185"/>
      <c r="I45" s="184"/>
      <c r="R45" s="232"/>
      <c r="AG45" s="192"/>
      <c r="AI45" s="178"/>
    </row>
    <row r="46" spans="2:35" x14ac:dyDescent="0.3">
      <c r="B46" s="188" t="s">
        <v>1</v>
      </c>
      <c r="C46" s="189">
        <f t="shared" ref="C46:H46" si="2">SUM(C47:C49)</f>
        <v>-264420.71428571432</v>
      </c>
      <c r="D46" s="189">
        <f t="shared" si="2"/>
        <v>-169884.88210818305</v>
      </c>
      <c r="E46" s="189">
        <f t="shared" si="2"/>
        <v>-164936.77874580884</v>
      </c>
      <c r="F46" s="189">
        <f t="shared" si="2"/>
        <v>-148915.77284562908</v>
      </c>
      <c r="G46" s="189">
        <f t="shared" si="2"/>
        <v>-144578.42023847485</v>
      </c>
      <c r="H46" s="190">
        <f t="shared" si="2"/>
        <v>-140367.39828978141</v>
      </c>
      <c r="I46" s="189">
        <f>SUM(C46:H46)</f>
        <v>-1033103.9665135915</v>
      </c>
      <c r="J46" s="191">
        <f t="shared" si="1"/>
        <v>-172183.99441893192</v>
      </c>
      <c r="R46" s="232"/>
      <c r="AG46" s="192"/>
      <c r="AI46" s="178"/>
    </row>
    <row r="47" spans="2:35" x14ac:dyDescent="0.3">
      <c r="B47" s="193" t="s">
        <v>52</v>
      </c>
      <c r="C47" s="194">
        <f>IFERROR(GETPIVOTDATA("[Measures].[Sum of -Troligt år 1]",$B$28,"[Kostnader_Kategori].[Kategori]","[Kostnader_Kategori].[Kategori].&amp;[Finansiell 💰]"),0)</f>
        <v>-121625</v>
      </c>
      <c r="D47" s="194">
        <f>IFERROR(GETPIVOTDATA("[Measures].[Sum of -Troligt år 2]",$B$28,"[Kostnader_Kategori].[Kategori]","[Kostnader_Kategori].[Kategori].&amp;[Finansiell 💰]"),0)</f>
        <v>-138349.51456310679</v>
      </c>
      <c r="E47" s="194">
        <f>IFERROR(GETPIVOTDATA("[Measures].[Sum of -Troligt år 3]",$B$28,"[Kostnader_Kategori].[Kategori]","[Kostnader_Kategori].[Kategori].&amp;[Finansiell 💰]"),0)</f>
        <v>-134319.91705156001</v>
      </c>
      <c r="F47" s="194">
        <f>IFERROR(GETPIVOTDATA("[Measures].[Sum of -Troligt år 4]",$B$28,"[Kostnader_Kategori].[Kategori]","[Kostnader_Kategori].[Kategori].&amp;[Finansiell 💰]"),0)</f>
        <v>-130407.68645782524</v>
      </c>
      <c r="G47" s="194">
        <f>IFERROR(GETPIVOTDATA("[Measures].[Sum of -Troligt år 5]",$B$28,"[Kostnader_Kategori].[Kategori]","[Kostnader_Kategori].[Kategori].&amp;[Finansiell 💰]"),0)</f>
        <v>-126609.40432798569</v>
      </c>
      <c r="H47" s="194">
        <f>IFERROR(GETPIVOTDATA("[Measures].[Sum of -Troligt år 6]",$B$28,"[Kostnader_Kategori].[Kategori]","[Kostnader_Kategori].[Kategori].&amp;[Finansiell 💰]"),0)</f>
        <v>-122921.75177474339</v>
      </c>
      <c r="I47" s="194">
        <f>SUM(C47:H47)</f>
        <v>-774233.27417522122</v>
      </c>
      <c r="J47" s="191">
        <f t="shared" si="1"/>
        <v>-129038.87902920354</v>
      </c>
      <c r="R47" s="232"/>
      <c r="AG47" s="192"/>
      <c r="AI47" s="178"/>
    </row>
    <row r="48" spans="2:35" x14ac:dyDescent="0.3">
      <c r="B48" s="193" t="s">
        <v>53</v>
      </c>
      <c r="C48" s="194">
        <f>IFERROR(GETPIVOTDATA("[Measures].[Sum of -Troligt år 1]",$B$28,"[Kostnader_Kategori].[Kategori]","[Kostnader_Kategori].[Kategori].&amp;[Omfördelning ↺]"),0)</f>
        <v>-142795.71428571429</v>
      </c>
      <c r="D48" s="194">
        <f>IFERROR(GETPIVOTDATA("[Measures].[Sum of -Troligt år 2]",$B$28,"[Kostnader_Kategori].[Kategori]","[Kostnader_Kategori].[Kategori].&amp;[Omfördelning ↺]"),0)</f>
        <v>-31535.367545076282</v>
      </c>
      <c r="E48" s="194">
        <f>IFERROR(GETPIVOTDATA("[Measures].[Sum of -Troligt år 3]",$B$28,"[Kostnader_Kategori].[Kategori]","[Kostnader_Kategori].[Kategori].&amp;[Omfördelning ↺]"),0)</f>
        <v>-30616.861694248822</v>
      </c>
      <c r="F48" s="194">
        <f>IFERROR(GETPIVOTDATA("[Measures].[Sum of -Troligt år 4]",$B$28,"[Kostnader_Kategori].[Kategori]","[Kostnader_Kategori].[Kategori].&amp;[Omfördelning ↺]"),0)</f>
        <v>-18508.086387803829</v>
      </c>
      <c r="G48" s="194">
        <f>IFERROR(GETPIVOTDATA("[Measures].[Sum of -Troligt år 5]",$B$28,"[Kostnader_Kategori].[Kategori]","[Kostnader_Kategori].[Kategori].&amp;[Omfördelning ↺]"),0)</f>
        <v>-17969.015910489157</v>
      </c>
      <c r="H48" s="194">
        <f>IFERROR(GETPIVOTDATA("[Measures].[Sum of -Troligt år 6]",$B$28,"[Kostnader_Kategori].[Kategori]","[Kostnader_Kategori].[Kategori].&amp;[Omfördelning ↺]"),0)</f>
        <v>-17445.646515038017</v>
      </c>
      <c r="I48" s="194">
        <f>SUM(C48:H48)</f>
        <v>-258870.6923383704</v>
      </c>
      <c r="J48" s="191">
        <f t="shared" si="1"/>
        <v>-43145.115389728402</v>
      </c>
      <c r="R48" s="232"/>
      <c r="AG48" s="169"/>
      <c r="AI48" s="178"/>
    </row>
    <row r="49" spans="2:35" x14ac:dyDescent="0.3">
      <c r="H49" s="169"/>
      <c r="R49" s="232"/>
      <c r="AG49" s="169"/>
      <c r="AI49" s="178"/>
    </row>
    <row r="50" spans="2:35" x14ac:dyDescent="0.3">
      <c r="B50" s="188" t="s">
        <v>2</v>
      </c>
      <c r="C50" s="189">
        <f t="shared" ref="C50:I50" si="3">C42+C46</f>
        <v>-264420.71428571432</v>
      </c>
      <c r="D50" s="189">
        <f t="shared" si="3"/>
        <v>361094.077669903</v>
      </c>
      <c r="E50" s="189">
        <f t="shared" si="3"/>
        <v>350576.77443679899</v>
      </c>
      <c r="F50" s="189">
        <f t="shared" si="3"/>
        <v>351582.82247729111</v>
      </c>
      <c r="G50" s="189">
        <f t="shared" si="3"/>
        <v>341342.54609445744</v>
      </c>
      <c r="H50" s="190">
        <f t="shared" si="3"/>
        <v>331400.53018879361</v>
      </c>
      <c r="I50" s="189">
        <f t="shared" si="3"/>
        <v>1471576.0365815302</v>
      </c>
      <c r="J50" s="191">
        <f t="shared" si="1"/>
        <v>245262.67276358837</v>
      </c>
      <c r="R50" s="232"/>
      <c r="AG50" s="169"/>
      <c r="AI50" s="178"/>
    </row>
    <row r="51" spans="2:35" x14ac:dyDescent="0.3">
      <c r="B51" s="188" t="s">
        <v>138</v>
      </c>
      <c r="C51" s="189">
        <f>C50</f>
        <v>-264420.71428571432</v>
      </c>
      <c r="D51" s="189">
        <f>IF(D50=0,C51,C51+D50)</f>
        <v>96673.363384188677</v>
      </c>
      <c r="E51" s="189">
        <f>IF(E50=0,D51,D51+E50)</f>
        <v>447250.13782098767</v>
      </c>
      <c r="F51" s="189">
        <f>IF(F50=0,E51,E51+F50)</f>
        <v>798832.96029827883</v>
      </c>
      <c r="G51" s="189">
        <f>IF(G50=0,F51,F51+G50)</f>
        <v>1140175.5063927362</v>
      </c>
      <c r="H51" s="190">
        <f>IF(H50=0,G51,G51+H50)</f>
        <v>1471576.0365815298</v>
      </c>
      <c r="I51" s="189">
        <f>H51</f>
        <v>1471576.0365815298</v>
      </c>
      <c r="J51" s="191">
        <f t="shared" si="1"/>
        <v>245262.67276358829</v>
      </c>
      <c r="R51" s="232"/>
      <c r="AG51" s="192"/>
      <c r="AI51" s="178"/>
    </row>
    <row r="52" spans="2:35" x14ac:dyDescent="0.3">
      <c r="B52" s="67"/>
      <c r="C52" s="67"/>
      <c r="D52" s="67"/>
      <c r="R52" s="232"/>
      <c r="AG52" s="192"/>
      <c r="AI52" s="178"/>
    </row>
    <row r="53" spans="2:35" x14ac:dyDescent="0.3">
      <c r="B53" s="180"/>
      <c r="C53" s="180"/>
      <c r="D53" s="180"/>
      <c r="R53" s="232"/>
      <c r="AG53" s="192"/>
      <c r="AI53" s="178"/>
    </row>
    <row r="54" spans="2:35" x14ac:dyDescent="0.3">
      <c r="B54" s="173" t="s">
        <v>204</v>
      </c>
      <c r="C54" s="171"/>
      <c r="D54" s="171"/>
      <c r="E54" s="195"/>
      <c r="F54" s="172"/>
      <c r="G54" s="172"/>
      <c r="H54" s="169"/>
      <c r="R54" s="232"/>
      <c r="AG54" s="192"/>
      <c r="AI54" s="178"/>
    </row>
    <row r="55" spans="2:35" x14ac:dyDescent="0.3">
      <c r="H55" s="169"/>
      <c r="R55" s="232"/>
      <c r="AG55" s="192"/>
      <c r="AI55" s="178"/>
    </row>
    <row r="56" spans="2:35" x14ac:dyDescent="0.3">
      <c r="B56" s="168" t="s">
        <v>25</v>
      </c>
      <c r="C56" s="196">
        <f>Startår</f>
        <v>2023</v>
      </c>
      <c r="D56" s="196">
        <f>C56+1</f>
        <v>2024</v>
      </c>
      <c r="E56" s="196">
        <f>D56+1</f>
        <v>2025</v>
      </c>
      <c r="F56" s="196">
        <f>E56+1</f>
        <v>2026</v>
      </c>
      <c r="G56" s="196">
        <f>F56+1</f>
        <v>2027</v>
      </c>
      <c r="H56" s="196">
        <f>G56+1</f>
        <v>2028</v>
      </c>
      <c r="R56" s="232"/>
      <c r="AG56" s="192"/>
      <c r="AI56" s="178"/>
    </row>
    <row r="57" spans="2:35" x14ac:dyDescent="0.3">
      <c r="B57" s="197" t="s">
        <v>54</v>
      </c>
      <c r="C57" s="198" t="b">
        <f t="shared" ref="C57:H57" si="4">C51&gt;0</f>
        <v>0</v>
      </c>
      <c r="D57" s="198" t="b">
        <f t="shared" si="4"/>
        <v>1</v>
      </c>
      <c r="E57" s="198" t="b">
        <f t="shared" si="4"/>
        <v>1</v>
      </c>
      <c r="F57" s="198" t="b">
        <f t="shared" si="4"/>
        <v>1</v>
      </c>
      <c r="G57" s="198" t="b">
        <f t="shared" si="4"/>
        <v>1</v>
      </c>
      <c r="H57" s="199" t="b">
        <f t="shared" si="4"/>
        <v>1</v>
      </c>
      <c r="R57" s="232"/>
      <c r="AG57" s="192"/>
      <c r="AI57" s="178"/>
    </row>
    <row r="58" spans="2:35" x14ac:dyDescent="0.3">
      <c r="B58" s="197" t="s">
        <v>18</v>
      </c>
      <c r="C58" s="200" t="str">
        <f>IF(C57=FALSE,"x",C56)</f>
        <v>x</v>
      </c>
      <c r="D58" s="200">
        <f t="shared" ref="D58:H58" si="5">IF(D57=FALSE,"x",D56)</f>
        <v>2024</v>
      </c>
      <c r="E58" s="200">
        <f t="shared" si="5"/>
        <v>2025</v>
      </c>
      <c r="F58" s="200">
        <f t="shared" si="5"/>
        <v>2026</v>
      </c>
      <c r="G58" s="200">
        <f t="shared" si="5"/>
        <v>2027</v>
      </c>
      <c r="H58" s="201">
        <f t="shared" si="5"/>
        <v>2028</v>
      </c>
      <c r="N58" s="239"/>
      <c r="R58" s="232"/>
      <c r="AG58" s="192"/>
      <c r="AI58" s="178"/>
    </row>
    <row r="59" spans="2:35" x14ac:dyDescent="0.3">
      <c r="B59" s="197" t="s">
        <v>19</v>
      </c>
      <c r="C59" s="203">
        <f>MIN(C58:H58)</f>
        <v>2024</v>
      </c>
      <c r="H59" s="169"/>
      <c r="R59" s="232"/>
      <c r="AG59" s="192"/>
      <c r="AI59" s="178"/>
    </row>
    <row r="60" spans="2:35" x14ac:dyDescent="0.3">
      <c r="B60" s="197" t="s">
        <v>203</v>
      </c>
      <c r="C60" s="204">
        <f>IF(C59=0,"aldrig",C59)</f>
        <v>2024</v>
      </c>
      <c r="H60" s="169"/>
      <c r="R60" s="232"/>
      <c r="AG60" s="192"/>
      <c r="AI60" s="178"/>
    </row>
    <row r="61" spans="2:35" x14ac:dyDescent="0.3">
      <c r="H61" s="169"/>
      <c r="R61" s="232"/>
      <c r="AG61" s="192"/>
      <c r="AI61" s="178"/>
    </row>
    <row r="62" spans="2:35" x14ac:dyDescent="0.3">
      <c r="B62" s="168" t="s">
        <v>55</v>
      </c>
      <c r="D62" s="202"/>
      <c r="H62" s="169"/>
      <c r="R62" s="232"/>
      <c r="AG62" s="192"/>
      <c r="AI62" s="178"/>
    </row>
    <row r="63" spans="2:35" x14ac:dyDescent="0.3">
      <c r="B63" s="205" t="s">
        <v>51</v>
      </c>
      <c r="C63" s="204" t="str">
        <f>IF(Startår=0,"-",Startår &amp; " - " &amp; Startår+5)</f>
        <v>2023 - 2028</v>
      </c>
      <c r="D63" s="202"/>
      <c r="H63" s="169"/>
      <c r="R63" s="232"/>
      <c r="AG63" s="192"/>
      <c r="AI63" s="178"/>
    </row>
    <row r="64" spans="2:35" x14ac:dyDescent="0.3">
      <c r="B64" s="180"/>
      <c r="E64" s="67"/>
      <c r="R64" s="232"/>
      <c r="AG64" s="192"/>
      <c r="AI64" s="178"/>
    </row>
    <row r="65" spans="2:35" x14ac:dyDescent="0.3">
      <c r="B65" s="180"/>
      <c r="E65" s="67"/>
      <c r="R65" s="232"/>
      <c r="AG65" s="192"/>
      <c r="AI65" s="178"/>
    </row>
    <row r="66" spans="2:35" x14ac:dyDescent="0.3">
      <c r="B66" s="168" t="s">
        <v>223</v>
      </c>
      <c r="E66" s="206" t="s">
        <v>229</v>
      </c>
      <c r="R66" s="232"/>
      <c r="AG66" s="192"/>
      <c r="AI66" s="178"/>
    </row>
    <row r="67" spans="2:35" x14ac:dyDescent="0.3">
      <c r="B67" s="67" t="s">
        <v>239</v>
      </c>
      <c r="C67" s="67" t="s" vm="1">
        <v>227</v>
      </c>
      <c r="E67" s="89" t="s">
        <v>239</v>
      </c>
      <c r="F67" t="s" vm="2">
        <v>227</v>
      </c>
      <c r="K67" s="67"/>
      <c r="R67" s="232"/>
      <c r="AG67" s="192"/>
      <c r="AI67" s="178"/>
    </row>
    <row r="68" spans="2:35" x14ac:dyDescent="0.3">
      <c r="B68" s="168"/>
      <c r="E68" s="168"/>
      <c r="K68" s="67"/>
      <c r="R68" s="232"/>
      <c r="AG68" s="192"/>
      <c r="AI68" s="178"/>
    </row>
    <row r="69" spans="2:35" x14ac:dyDescent="0.3">
      <c r="B69" s="67" t="s">
        <v>171</v>
      </c>
      <c r="C69" s="67" t="s">
        <v>222</v>
      </c>
      <c r="D69" s="67"/>
      <c r="E69"/>
      <c r="F69" t="s">
        <v>222</v>
      </c>
      <c r="G69"/>
      <c r="H69" s="67"/>
      <c r="K69" s="67"/>
      <c r="R69" s="232"/>
      <c r="AG69" s="192"/>
      <c r="AI69" s="178"/>
    </row>
    <row r="70" spans="2:35" x14ac:dyDescent="0.3">
      <c r="B70" s="207" t="s">
        <v>215</v>
      </c>
      <c r="C70" s="181">
        <v>1</v>
      </c>
      <c r="D70" s="67"/>
      <c r="E70" s="370" t="s">
        <v>215</v>
      </c>
      <c r="F70" s="371">
        <v>3</v>
      </c>
      <c r="G70"/>
      <c r="H70" s="67"/>
      <c r="I70" s="67"/>
      <c r="J70" s="67"/>
      <c r="K70" s="67"/>
      <c r="R70" s="232"/>
      <c r="AG70" s="192"/>
      <c r="AI70" s="178"/>
    </row>
    <row r="71" spans="2:35" x14ac:dyDescent="0.3">
      <c r="B71" s="207" t="s">
        <v>228</v>
      </c>
      <c r="C71" s="181">
        <v>4</v>
      </c>
      <c r="D71" s="67"/>
      <c r="E71" s="370" t="s">
        <v>217</v>
      </c>
      <c r="F71" s="371">
        <v>5</v>
      </c>
      <c r="G71"/>
      <c r="H71" s="67"/>
      <c r="I71" s="67"/>
      <c r="J71" s="67"/>
      <c r="K71" s="67"/>
      <c r="L71" s="47"/>
      <c r="M71" s="238"/>
      <c r="R71" s="232"/>
      <c r="AG71" s="192"/>
      <c r="AI71" s="178"/>
    </row>
    <row r="72" spans="2:35" x14ac:dyDescent="0.3">
      <c r="B72" s="207" t="s">
        <v>231</v>
      </c>
      <c r="C72" s="181">
        <v>1</v>
      </c>
      <c r="E72" s="370" t="s">
        <v>345</v>
      </c>
      <c r="F72" s="371">
        <v>8</v>
      </c>
      <c r="G72"/>
      <c r="I72" s="67"/>
      <c r="J72" s="67"/>
      <c r="K72" s="67"/>
      <c r="L72" s="47"/>
      <c r="M72" s="238"/>
      <c r="R72" s="232"/>
      <c r="AG72" s="192"/>
      <c r="AI72" s="178"/>
    </row>
    <row r="73" spans="2:35" x14ac:dyDescent="0.3">
      <c r="B73" s="207" t="s">
        <v>217</v>
      </c>
      <c r="C73" s="181">
        <v>4</v>
      </c>
      <c r="E73"/>
      <c r="F73"/>
      <c r="G73"/>
      <c r="I73" s="67"/>
      <c r="J73" s="67"/>
      <c r="K73" s="67"/>
      <c r="L73" s="47"/>
      <c r="M73" s="238"/>
      <c r="R73" s="232"/>
      <c r="AG73" s="192"/>
      <c r="AI73" s="178"/>
    </row>
    <row r="74" spans="2:35" x14ac:dyDescent="0.3">
      <c r="B74" s="219" t="s">
        <v>7</v>
      </c>
      <c r="C74" s="181">
        <v>10</v>
      </c>
      <c r="E74"/>
      <c r="F74"/>
      <c r="G74"/>
      <c r="I74" s="67"/>
      <c r="J74" s="67"/>
      <c r="K74" s="67"/>
      <c r="L74" s="47"/>
      <c r="M74" s="238"/>
      <c r="R74" s="232"/>
      <c r="AG74" s="192"/>
      <c r="AI74" s="178"/>
    </row>
    <row r="75" spans="2:35" x14ac:dyDescent="0.3">
      <c r="B75" s="67"/>
      <c r="C75" s="67"/>
      <c r="E75"/>
      <c r="F75"/>
      <c r="G75"/>
      <c r="I75" s="67"/>
      <c r="J75" s="67"/>
      <c r="K75" s="67"/>
      <c r="L75" s="47"/>
      <c r="M75" s="238"/>
      <c r="R75" s="232"/>
      <c r="AG75" s="192"/>
      <c r="AI75" s="178"/>
    </row>
    <row r="76" spans="2:35" x14ac:dyDescent="0.3">
      <c r="B76" s="67"/>
      <c r="C76" s="67"/>
      <c r="E76"/>
      <c r="F76"/>
      <c r="G76"/>
      <c r="I76" s="67"/>
      <c r="J76" s="67"/>
      <c r="K76" s="67"/>
      <c r="L76" s="47"/>
      <c r="M76" s="238"/>
      <c r="R76" s="232"/>
      <c r="AG76" s="192"/>
      <c r="AI76" s="178"/>
    </row>
    <row r="77" spans="2:35" x14ac:dyDescent="0.3">
      <c r="B77" s="67"/>
      <c r="C77" s="67"/>
      <c r="E77"/>
      <c r="F77"/>
      <c r="G77"/>
      <c r="I77" s="67"/>
      <c r="J77" s="67"/>
      <c r="K77" s="67"/>
      <c r="L77" s="47"/>
      <c r="M77" s="238"/>
      <c r="R77" s="232"/>
      <c r="AG77" s="192"/>
      <c r="AI77" s="178"/>
    </row>
    <row r="78" spans="2:35" x14ac:dyDescent="0.3">
      <c r="B78" s="67"/>
      <c r="C78" s="67"/>
      <c r="E78"/>
      <c r="F78"/>
      <c r="G78"/>
      <c r="I78" s="67"/>
      <c r="J78" s="67"/>
      <c r="K78" s="67"/>
      <c r="L78" s="47"/>
      <c r="M78" s="238"/>
      <c r="R78" s="232"/>
      <c r="AG78" s="192"/>
      <c r="AI78" s="178"/>
    </row>
    <row r="79" spans="2:35" x14ac:dyDescent="0.3">
      <c r="B79" s="67"/>
      <c r="C79" s="67"/>
      <c r="E79"/>
      <c r="F79"/>
      <c r="G79"/>
      <c r="I79" s="67"/>
      <c r="J79" s="67"/>
      <c r="K79" s="67"/>
      <c r="L79" s="47"/>
      <c r="M79" s="238"/>
      <c r="R79" s="232"/>
      <c r="AG79" s="192"/>
      <c r="AI79" s="178"/>
    </row>
    <row r="80" spans="2:35" x14ac:dyDescent="0.3">
      <c r="B80" s="67"/>
      <c r="C80" s="67"/>
      <c r="E80"/>
      <c r="F80"/>
      <c r="G80"/>
      <c r="I80" s="67"/>
      <c r="J80" s="67"/>
      <c r="K80" s="67"/>
      <c r="L80" s="47"/>
      <c r="M80" s="238"/>
      <c r="R80" s="232"/>
      <c r="AG80" s="192"/>
      <c r="AI80" s="178"/>
    </row>
    <row r="81" spans="2:35" ht="27" x14ac:dyDescent="0.5">
      <c r="B81" s="170" t="s">
        <v>146</v>
      </c>
      <c r="D81" s="67"/>
      <c r="E81"/>
      <c r="F81"/>
      <c r="G81"/>
      <c r="L81" s="47"/>
      <c r="M81" s="238"/>
      <c r="R81" s="232"/>
      <c r="AG81" s="192"/>
      <c r="AI81" s="178"/>
    </row>
    <row r="82" spans="2:35" x14ac:dyDescent="0.3">
      <c r="B82" s="206" t="s">
        <v>220</v>
      </c>
      <c r="D82" s="67"/>
      <c r="E82"/>
      <c r="F82"/>
      <c r="G82"/>
      <c r="R82" s="232"/>
      <c r="AG82" s="192"/>
      <c r="AI82" s="178"/>
    </row>
    <row r="83" spans="2:35" x14ac:dyDescent="0.3">
      <c r="B83" s="168" t="s">
        <v>201</v>
      </c>
      <c r="C83" s="67"/>
      <c r="D83" s="67"/>
      <c r="R83" s="232"/>
      <c r="AG83" s="192"/>
      <c r="AI83" s="178"/>
    </row>
    <row r="84" spans="2:35" x14ac:dyDescent="0.3">
      <c r="B84" s="67" t="s">
        <v>185</v>
      </c>
      <c r="C84" s="67"/>
      <c r="D84" s="67"/>
      <c r="R84" s="232"/>
      <c r="AG84" s="192"/>
      <c r="AI84" s="178"/>
    </row>
    <row r="85" spans="2:35" x14ac:dyDescent="0.3">
      <c r="B85" s="207" t="s">
        <v>172</v>
      </c>
      <c r="C85" s="181">
        <v>2504680.0030951216</v>
      </c>
      <c r="D85" s="67"/>
      <c r="R85" s="232"/>
      <c r="AG85" s="192"/>
      <c r="AI85" s="178"/>
    </row>
    <row r="86" spans="2:35" x14ac:dyDescent="0.3">
      <c r="B86" s="207" t="s">
        <v>183</v>
      </c>
      <c r="C86" s="181">
        <v>2508489.9154139217</v>
      </c>
      <c r="D86" s="67"/>
      <c r="R86" s="232"/>
      <c r="AG86" s="192"/>
      <c r="AI86" s="178"/>
    </row>
    <row r="87" spans="2:35" x14ac:dyDescent="0.3">
      <c r="B87" s="207" t="s">
        <v>184</v>
      </c>
      <c r="C87" s="181">
        <v>3070693.7857142864</v>
      </c>
      <c r="D87" s="67"/>
      <c r="R87" s="232"/>
      <c r="AG87" s="192"/>
      <c r="AI87" s="178"/>
    </row>
    <row r="88" spans="2:35" x14ac:dyDescent="0.3">
      <c r="D88" s="67"/>
      <c r="R88" s="232"/>
      <c r="AG88" s="192"/>
      <c r="AI88" s="178"/>
    </row>
    <row r="89" spans="2:35" x14ac:dyDescent="0.3">
      <c r="B89" s="183" t="s">
        <v>202</v>
      </c>
      <c r="C89" s="67"/>
      <c r="D89" s="67"/>
      <c r="R89" s="232"/>
      <c r="AG89" s="192"/>
      <c r="AI89" s="178"/>
    </row>
    <row r="90" spans="2:35" x14ac:dyDescent="0.3">
      <c r="B90" s="67" t="s">
        <v>185</v>
      </c>
      <c r="C90" s="67"/>
      <c r="D90" s="67"/>
      <c r="R90" s="232"/>
      <c r="AG90" s="192"/>
      <c r="AI90" s="178"/>
    </row>
    <row r="91" spans="2:35" x14ac:dyDescent="0.3">
      <c r="B91" s="207" t="s">
        <v>186</v>
      </c>
      <c r="C91" s="181">
        <v>-1033103.9665135917</v>
      </c>
      <c r="D91" s="67"/>
      <c r="R91" s="232"/>
      <c r="AG91" s="192"/>
      <c r="AI91" s="178"/>
    </row>
    <row r="92" spans="2:35" x14ac:dyDescent="0.3">
      <c r="B92" s="207" t="s">
        <v>187</v>
      </c>
      <c r="C92" s="181">
        <v>-687355.51043710031</v>
      </c>
      <c r="D92" s="67"/>
      <c r="R92" s="232"/>
      <c r="AG92" s="192"/>
      <c r="AI92" s="178"/>
    </row>
    <row r="93" spans="2:35" x14ac:dyDescent="0.3">
      <c r="B93" s="207" t="s">
        <v>188</v>
      </c>
      <c r="C93" s="181">
        <v>-1399842.0662332852</v>
      </c>
      <c r="D93" s="67"/>
      <c r="R93" s="232"/>
      <c r="AG93" s="192"/>
      <c r="AI93" s="178"/>
    </row>
    <row r="94" spans="2:35" x14ac:dyDescent="0.3">
      <c r="B94" s="67"/>
      <c r="C94" s="67"/>
      <c r="D94" s="67"/>
      <c r="R94" s="232"/>
      <c r="AG94" s="192"/>
      <c r="AI94" s="178"/>
    </row>
    <row r="95" spans="2:35" x14ac:dyDescent="0.3">
      <c r="B95" s="67"/>
      <c r="C95" s="67"/>
      <c r="D95" s="67"/>
      <c r="R95" s="232"/>
      <c r="AG95" s="192"/>
      <c r="AI95" s="178"/>
    </row>
    <row r="96" spans="2:35" x14ac:dyDescent="0.3">
      <c r="C96" s="168" t="s">
        <v>148</v>
      </c>
      <c r="R96" s="232"/>
      <c r="AG96" s="192"/>
      <c r="AI96" s="178"/>
    </row>
    <row r="97" spans="2:18" x14ac:dyDescent="0.3">
      <c r="R97" s="232"/>
    </row>
    <row r="98" spans="2:18" x14ac:dyDescent="0.3">
      <c r="B98" s="208"/>
      <c r="C98" s="209" t="s">
        <v>6</v>
      </c>
      <c r="D98" s="210" t="s">
        <v>5</v>
      </c>
      <c r="E98" s="211" t="s">
        <v>2</v>
      </c>
      <c r="R98" s="232"/>
    </row>
    <row r="99" spans="2:18" x14ac:dyDescent="0.3">
      <c r="B99" s="213" t="s">
        <v>132</v>
      </c>
      <c r="C99" s="198">
        <f>GETPIVOTDATA("[Measures].[Sum of Summa min]",$B$84)</f>
        <v>2508489.9154139217</v>
      </c>
      <c r="D99" s="198">
        <f>(GETPIVOTDATA("[Measures].[Sum of -Summa max]",$B$90))</f>
        <v>-1399842.0662332852</v>
      </c>
      <c r="E99" s="198">
        <f>C99+D99</f>
        <v>1108647.8491806365</v>
      </c>
      <c r="R99" s="232"/>
    </row>
    <row r="100" spans="2:18" x14ac:dyDescent="0.3">
      <c r="B100" s="213" t="s">
        <v>8</v>
      </c>
      <c r="C100" s="198">
        <f>GETPIVOTDATA("[Measures].[Sum of Summa trolig 2]",$B$84)</f>
        <v>2504680.0030951216</v>
      </c>
      <c r="D100" s="198">
        <f>GETPIVOTDATA("[Measures].[Sum of -Summa trolig]",$B$90)</f>
        <v>-1033103.9665135917</v>
      </c>
      <c r="E100" s="198">
        <f>C100+D100</f>
        <v>1471576.0365815298</v>
      </c>
      <c r="R100" s="232"/>
    </row>
    <row r="101" spans="2:18" x14ac:dyDescent="0.3">
      <c r="B101" s="213" t="s">
        <v>133</v>
      </c>
      <c r="C101" s="198">
        <f>GETPIVOTDATA("[Measures].[Sum of Summa max]",$B$84)</f>
        <v>3070693.7857142864</v>
      </c>
      <c r="D101" s="198">
        <f>GETPIVOTDATA("[Measures].[Sum of -Summa min]",$B$90)</f>
        <v>-687355.51043710031</v>
      </c>
      <c r="E101" s="198">
        <f>C101+D101</f>
        <v>2383338.2752771862</v>
      </c>
      <c r="R101" s="232"/>
    </row>
    <row r="102" spans="2:18" x14ac:dyDescent="0.3">
      <c r="B102" s="357"/>
      <c r="C102" s="358"/>
      <c r="D102" s="358"/>
      <c r="E102" s="358"/>
      <c r="R102" s="232"/>
    </row>
    <row r="103" spans="2:18" x14ac:dyDescent="0.3">
      <c r="R103" s="232"/>
    </row>
    <row r="104" spans="2:18" x14ac:dyDescent="0.3">
      <c r="C104" s="168" t="s">
        <v>278</v>
      </c>
      <c r="R104" s="232"/>
    </row>
    <row r="105" spans="2:18" x14ac:dyDescent="0.3">
      <c r="R105" s="232"/>
    </row>
    <row r="106" spans="2:18" x14ac:dyDescent="0.3">
      <c r="B106" s="208"/>
      <c r="C106" s="209" t="s">
        <v>6</v>
      </c>
      <c r="D106" s="210" t="s">
        <v>5</v>
      </c>
      <c r="E106" s="211" t="s">
        <v>2</v>
      </c>
      <c r="F106" s="356" t="s">
        <v>277</v>
      </c>
      <c r="G106" s="212" t="s">
        <v>163</v>
      </c>
      <c r="R106" s="232"/>
    </row>
    <row r="107" spans="2:18" x14ac:dyDescent="0.3">
      <c r="B107" s="213" t="s">
        <v>132</v>
      </c>
      <c r="C107" s="198">
        <f>GETPIVOTDATA("[Measures].[Sum of Summa min]",$B$84)</f>
        <v>2508489.9154139217</v>
      </c>
      <c r="D107" s="198">
        <f>ABS(GETPIVOTDATA("[Measures].[Sum of -Summa max]",$B$90))</f>
        <v>1399842.0662332852</v>
      </c>
      <c r="E107" s="214">
        <f>C107-D107</f>
        <v>1108647.8491806365</v>
      </c>
      <c r="F107" s="360">
        <f>IFERROR((E107/D107),"? ")</f>
        <v>0.79198066405005363</v>
      </c>
      <c r="G107" s="215">
        <f>IFERROR(IF(E107&gt;0,ABS(F107),F107),"Ange kostnader")</f>
        <v>0.79198066405005363</v>
      </c>
      <c r="R107" s="232"/>
    </row>
    <row r="108" spans="2:18" x14ac:dyDescent="0.3">
      <c r="B108" s="213" t="s">
        <v>8</v>
      </c>
      <c r="C108" s="198">
        <f>GETPIVOTDATA("[Measures].[Sum of Summa trolig 2]",$B$84)</f>
        <v>2504680.0030951216</v>
      </c>
      <c r="D108" s="198">
        <f>ABS(GETPIVOTDATA("[Measures].[Sum of -Summa trolig]",$B$90))</f>
        <v>1033103.9665135917</v>
      </c>
      <c r="E108" s="214">
        <f t="shared" ref="E108:E109" si="6">C108-D108</f>
        <v>1471576.0365815298</v>
      </c>
      <c r="F108" s="360">
        <f t="shared" ref="F108:F109" si="7">IFERROR((E108/D108),"? ")</f>
        <v>1.4244220178029579</v>
      </c>
      <c r="G108" s="215">
        <f>IFERROR(IF(E108&gt;0,ABS(F108),F108),"Ange kostnader")</f>
        <v>1.4244220178029579</v>
      </c>
      <c r="H108" s="67"/>
      <c r="I108" s="67"/>
      <c r="J108" s="67"/>
      <c r="R108" s="232"/>
    </row>
    <row r="109" spans="2:18" x14ac:dyDescent="0.3">
      <c r="B109" s="213" t="s">
        <v>133</v>
      </c>
      <c r="C109" s="198">
        <f>GETPIVOTDATA("[Measures].[Sum of Summa max]",$B$84)</f>
        <v>3070693.7857142864</v>
      </c>
      <c r="D109" s="198">
        <f>ABS(GETPIVOTDATA("[Measures].[Sum of -Summa min]",$B$90))</f>
        <v>687355.51043710031</v>
      </c>
      <c r="E109" s="214">
        <f t="shared" si="6"/>
        <v>2383338.2752771862</v>
      </c>
      <c r="F109" s="360">
        <f t="shared" si="7"/>
        <v>3.4674025872893393</v>
      </c>
      <c r="G109" s="215">
        <f>IFERROR(IF(E109&gt;0,ABS(F109),F109),"Ange kostnader")</f>
        <v>3.4674025872893393</v>
      </c>
      <c r="H109" s="67"/>
      <c r="I109" s="67"/>
      <c r="J109" s="67"/>
      <c r="R109" s="232"/>
    </row>
    <row r="110" spans="2:18" x14ac:dyDescent="0.3">
      <c r="B110" s="180"/>
      <c r="C110" s="67"/>
      <c r="D110" s="67"/>
      <c r="E110" s="67"/>
      <c r="H110" s="67"/>
      <c r="I110" s="67"/>
      <c r="J110" s="67"/>
      <c r="R110" s="232"/>
    </row>
    <row r="111" spans="2:18" x14ac:dyDescent="0.3">
      <c r="B111" s="180"/>
      <c r="C111" s="67"/>
      <c r="D111" s="67"/>
      <c r="E111" s="67"/>
      <c r="H111" s="67"/>
      <c r="I111" s="67"/>
      <c r="J111" s="67"/>
      <c r="R111" s="232"/>
    </row>
    <row r="112" spans="2:18" x14ac:dyDescent="0.3">
      <c r="B112" s="221"/>
      <c r="C112" s="222"/>
      <c r="D112" s="222"/>
      <c r="E112" s="222"/>
      <c r="F112" s="223"/>
      <c r="G112" s="223"/>
      <c r="H112" s="222"/>
      <c r="I112" s="222"/>
      <c r="J112" s="222"/>
      <c r="K112" s="223"/>
      <c r="R112" s="232"/>
    </row>
    <row r="113" spans="2:29" s="227" customFormat="1" ht="21" x14ac:dyDescent="0.4">
      <c r="B113" s="224" t="s">
        <v>271</v>
      </c>
      <c r="C113" s="225"/>
      <c r="D113" s="225"/>
      <c r="E113" s="225"/>
      <c r="F113" s="225"/>
      <c r="G113" s="226"/>
      <c r="H113" s="225"/>
      <c r="I113" s="225"/>
      <c r="J113" s="225"/>
      <c r="K113" s="226"/>
      <c r="L113" s="245"/>
      <c r="M113" s="240"/>
      <c r="N113" s="240"/>
      <c r="O113" s="240"/>
      <c r="P113" s="240"/>
      <c r="Q113" s="240"/>
      <c r="R113" s="240"/>
      <c r="S113" s="240"/>
      <c r="T113" s="240"/>
      <c r="U113" s="241"/>
      <c r="V113" s="240"/>
      <c r="W113" s="240"/>
      <c r="X113" s="240"/>
      <c r="Y113" s="240"/>
      <c r="Z113" s="240"/>
      <c r="AA113" s="240"/>
      <c r="AB113" s="240"/>
      <c r="AC113" s="240"/>
    </row>
    <row r="114" spans="2:29" x14ac:dyDescent="0.3">
      <c r="C114" s="67"/>
      <c r="D114" s="67"/>
      <c r="E114" s="67"/>
      <c r="F114" s="67"/>
      <c r="H114" s="67"/>
      <c r="I114" s="67"/>
      <c r="J114" s="67"/>
      <c r="R114" s="232"/>
    </row>
    <row r="115" spans="2:29" x14ac:dyDescent="0.3">
      <c r="B115" s="216" t="s">
        <v>211</v>
      </c>
      <c r="C115" s="67"/>
      <c r="D115" s="67"/>
      <c r="E115" s="67"/>
      <c r="F115" s="67"/>
      <c r="H115" s="67"/>
      <c r="I115" s="67"/>
      <c r="J115" s="67"/>
      <c r="R115" s="232"/>
    </row>
    <row r="116" spans="2:29" x14ac:dyDescent="0.3">
      <c r="R116" s="232"/>
    </row>
    <row r="117" spans="2:29" x14ac:dyDescent="0.3">
      <c r="P117" s="238"/>
    </row>
    <row r="118" spans="2:29" x14ac:dyDescent="0.3">
      <c r="B118" s="217" t="s">
        <v>205</v>
      </c>
      <c r="C118" s="67"/>
      <c r="D118" s="67"/>
      <c r="H118" s="168" t="s">
        <v>206</v>
      </c>
      <c r="P118" s="238"/>
    </row>
    <row r="119" spans="2:29" x14ac:dyDescent="0.3">
      <c r="B119" s="67" t="s">
        <v>171</v>
      </c>
      <c r="C119" s="67" t="s">
        <v>135</v>
      </c>
      <c r="D119" s="67" t="s">
        <v>192</v>
      </c>
      <c r="E119" s="67" t="s">
        <v>137</v>
      </c>
      <c r="H119" s="67" t="s">
        <v>171</v>
      </c>
      <c r="I119" s="67" t="s">
        <v>192</v>
      </c>
      <c r="J119" s="67" t="s">
        <v>135</v>
      </c>
      <c r="K119" s="67" t="s">
        <v>137</v>
      </c>
      <c r="P119" s="238"/>
    </row>
    <row r="120" spans="2:29" x14ac:dyDescent="0.3">
      <c r="B120" s="207" t="s">
        <v>337</v>
      </c>
      <c r="C120" s="181">
        <v>0</v>
      </c>
      <c r="D120" s="181">
        <v>0</v>
      </c>
      <c r="E120" s="181">
        <v>0</v>
      </c>
      <c r="H120" s="207" t="s">
        <v>325</v>
      </c>
      <c r="I120" s="181">
        <v>-33680.475142396375</v>
      </c>
      <c r="J120" s="181">
        <v>-33680.475142396375</v>
      </c>
      <c r="K120" s="181">
        <v>-33680.475142396375</v>
      </c>
      <c r="P120" s="238"/>
    </row>
    <row r="121" spans="2:29" x14ac:dyDescent="0.3">
      <c r="B121" s="207" t="s">
        <v>348</v>
      </c>
      <c r="C121" s="181">
        <v>2463165.4154139217</v>
      </c>
      <c r="D121" s="181">
        <v>2463165.4154139217</v>
      </c>
      <c r="E121" s="181">
        <v>3025369.2857142864</v>
      </c>
      <c r="H121" s="207" t="s">
        <v>324</v>
      </c>
      <c r="I121" s="181">
        <v>-36771.428571428572</v>
      </c>
      <c r="J121" s="181">
        <v>-36771.428571428572</v>
      </c>
      <c r="K121" s="181">
        <v>-36771.428571428572</v>
      </c>
      <c r="P121" s="238"/>
    </row>
    <row r="122" spans="2:29" x14ac:dyDescent="0.3">
      <c r="B122" s="207" t="s">
        <v>344</v>
      </c>
      <c r="C122" s="181">
        <v>0</v>
      </c>
      <c r="D122" s="181">
        <v>0</v>
      </c>
      <c r="E122" s="181">
        <v>0</v>
      </c>
      <c r="H122" s="207" t="s">
        <v>812</v>
      </c>
      <c r="I122" s="181">
        <v>0</v>
      </c>
      <c r="J122" s="181">
        <v>0</v>
      </c>
      <c r="K122" s="181">
        <v>0</v>
      </c>
      <c r="P122" s="238"/>
    </row>
    <row r="123" spans="2:29" x14ac:dyDescent="0.3">
      <c r="B123" s="207" t="s">
        <v>352</v>
      </c>
      <c r="C123" s="181">
        <v>45324.500000000007</v>
      </c>
      <c r="D123" s="181">
        <v>41514.587681199737</v>
      </c>
      <c r="E123" s="181">
        <v>45324.500000000007</v>
      </c>
      <c r="H123" s="207" t="s">
        <v>353</v>
      </c>
      <c r="I123" s="181">
        <v>-652608.27417522122</v>
      </c>
      <c r="J123" s="181">
        <v>-393854.81809872988</v>
      </c>
      <c r="K123" s="181">
        <v>-911361.73025171226</v>
      </c>
      <c r="P123" s="238"/>
    </row>
    <row r="124" spans="2:29" x14ac:dyDescent="0.3">
      <c r="B124" s="207" t="s">
        <v>340</v>
      </c>
      <c r="C124" s="181">
        <v>0</v>
      </c>
      <c r="D124" s="181">
        <v>0</v>
      </c>
      <c r="E124" s="181">
        <v>0</v>
      </c>
      <c r="H124" s="207" t="s">
        <v>323</v>
      </c>
      <c r="I124" s="181">
        <v>-121625</v>
      </c>
      <c r="J124" s="181">
        <v>-47500</v>
      </c>
      <c r="K124" s="181">
        <v>-242000</v>
      </c>
      <c r="P124" s="238"/>
    </row>
    <row r="125" spans="2:29" x14ac:dyDescent="0.3">
      <c r="B125" s="207" t="s">
        <v>341</v>
      </c>
      <c r="C125" s="181">
        <v>0</v>
      </c>
      <c r="D125" s="181">
        <v>0</v>
      </c>
      <c r="E125" s="181">
        <v>0</v>
      </c>
      <c r="H125" s="207" t="s">
        <v>710</v>
      </c>
      <c r="I125" s="181">
        <v>-98222.242839637518</v>
      </c>
      <c r="J125" s="181">
        <v>-98222.242839637518</v>
      </c>
      <c r="K125" s="181">
        <v>-98222.242839637518</v>
      </c>
      <c r="P125" s="238"/>
    </row>
    <row r="126" spans="2:29" x14ac:dyDescent="0.3">
      <c r="B126" s="207" t="s">
        <v>343</v>
      </c>
      <c r="C126" s="181">
        <v>0</v>
      </c>
      <c r="D126" s="181">
        <v>0</v>
      </c>
      <c r="E126" s="181">
        <v>0</v>
      </c>
      <c r="H126" s="207" t="s">
        <v>327</v>
      </c>
      <c r="I126" s="181">
        <v>-58940.83149919365</v>
      </c>
      <c r="J126" s="181">
        <v>-58940.83149919365</v>
      </c>
      <c r="K126" s="181">
        <v>-33680.475142396375</v>
      </c>
      <c r="P126" s="238"/>
    </row>
    <row r="127" spans="2:29" x14ac:dyDescent="0.3">
      <c r="B127" s="207" t="s">
        <v>338</v>
      </c>
      <c r="C127" s="181">
        <v>0</v>
      </c>
      <c r="D127" s="181">
        <v>0</v>
      </c>
      <c r="E127" s="181">
        <v>0</v>
      </c>
      <c r="F127" s="67"/>
      <c r="H127" s="207" t="s">
        <v>326</v>
      </c>
      <c r="I127" s="181">
        <v>-31255.714285714286</v>
      </c>
      <c r="J127" s="181">
        <v>-18385.714285714286</v>
      </c>
      <c r="K127" s="181">
        <v>-44125.71428571429</v>
      </c>
      <c r="P127" s="238"/>
    </row>
    <row r="128" spans="2:29" x14ac:dyDescent="0.3">
      <c r="B128" s="207" t="s">
        <v>339</v>
      </c>
      <c r="C128" s="181">
        <v>0</v>
      </c>
      <c r="D128" s="181">
        <v>0</v>
      </c>
      <c r="E128" s="181">
        <v>0</v>
      </c>
      <c r="F128" s="67"/>
      <c r="H128" s="207" t="s">
        <v>345</v>
      </c>
      <c r="I128" s="181">
        <v>-1033103.9665135917</v>
      </c>
      <c r="J128" s="181">
        <v>-687355.51043710031</v>
      </c>
      <c r="K128" s="181">
        <v>-1399842.0662332852</v>
      </c>
      <c r="P128" s="238"/>
    </row>
    <row r="129" spans="2:16" x14ac:dyDescent="0.3">
      <c r="B129" s="207" t="s">
        <v>342</v>
      </c>
      <c r="C129" s="181">
        <v>0</v>
      </c>
      <c r="D129" s="181">
        <v>0</v>
      </c>
      <c r="E129" s="181">
        <v>0</v>
      </c>
      <c r="F129" s="67"/>
      <c r="H129"/>
      <c r="I129"/>
      <c r="J129"/>
      <c r="K129"/>
      <c r="P129" s="238"/>
    </row>
    <row r="130" spans="2:16" x14ac:dyDescent="0.3">
      <c r="B130" s="207" t="s">
        <v>345</v>
      </c>
      <c r="C130" s="181">
        <v>2508489.9154139217</v>
      </c>
      <c r="D130" s="181">
        <v>2504680.0030951216</v>
      </c>
      <c r="E130" s="181">
        <v>3070693.7857142864</v>
      </c>
      <c r="F130" s="67"/>
      <c r="H130"/>
      <c r="I130"/>
      <c r="J130"/>
      <c r="K130"/>
      <c r="P130" s="238"/>
    </row>
    <row r="131" spans="2:16" x14ac:dyDescent="0.3">
      <c r="B131"/>
      <c r="C131"/>
      <c r="D131"/>
      <c r="E131"/>
      <c r="F131" s="67"/>
      <c r="H131"/>
      <c r="I131"/>
      <c r="J131"/>
      <c r="K131"/>
      <c r="P131" s="238"/>
    </row>
    <row r="132" spans="2:16" x14ac:dyDescent="0.3">
      <c r="B132"/>
      <c r="C132"/>
      <c r="D132"/>
      <c r="E132"/>
      <c r="F132" s="67"/>
      <c r="H132"/>
      <c r="I132"/>
      <c r="J132"/>
      <c r="K132"/>
      <c r="P132" s="238"/>
    </row>
    <row r="133" spans="2:16" x14ac:dyDescent="0.3">
      <c r="B133"/>
      <c r="C133"/>
      <c r="D133"/>
      <c r="E133"/>
      <c r="H133"/>
      <c r="I133"/>
      <c r="J133"/>
      <c r="K133"/>
      <c r="P133" s="238"/>
    </row>
    <row r="134" spans="2:16" x14ac:dyDescent="0.3">
      <c r="B134"/>
      <c r="C134"/>
      <c r="D134"/>
      <c r="E134"/>
      <c r="H134"/>
      <c r="I134"/>
      <c r="J134"/>
      <c r="K134"/>
      <c r="P134" s="238"/>
    </row>
    <row r="135" spans="2:16" x14ac:dyDescent="0.3">
      <c r="B135"/>
      <c r="C135"/>
      <c r="D135"/>
      <c r="E135"/>
      <c r="H135"/>
      <c r="I135"/>
      <c r="J135"/>
      <c r="K135"/>
      <c r="P135" s="238"/>
    </row>
    <row r="136" spans="2:16" x14ac:dyDescent="0.3">
      <c r="B136"/>
      <c r="C136"/>
      <c r="D136"/>
      <c r="E136"/>
      <c r="H136"/>
      <c r="I136"/>
      <c r="J136"/>
      <c r="K136"/>
      <c r="P136" s="238"/>
    </row>
    <row r="137" spans="2:16" x14ac:dyDescent="0.3">
      <c r="B137"/>
      <c r="C137"/>
      <c r="D137"/>
      <c r="E137"/>
      <c r="H137"/>
      <c r="I137"/>
      <c r="J137"/>
      <c r="K137"/>
      <c r="P137" s="238"/>
    </row>
    <row r="138" spans="2:16" x14ac:dyDescent="0.3">
      <c r="B138"/>
      <c r="C138"/>
      <c r="D138"/>
      <c r="E138"/>
      <c r="F138" s="67"/>
      <c r="H138"/>
      <c r="I138"/>
      <c r="J138"/>
      <c r="K138"/>
      <c r="P138" s="238"/>
    </row>
    <row r="139" spans="2:16" x14ac:dyDescent="0.3">
      <c r="B139"/>
      <c r="C139"/>
      <c r="D139"/>
      <c r="E139"/>
      <c r="F139" s="67"/>
      <c r="H139"/>
      <c r="I139"/>
      <c r="J139"/>
      <c r="K139"/>
      <c r="P139" s="238"/>
    </row>
    <row r="140" spans="2:16" x14ac:dyDescent="0.3">
      <c r="B140"/>
      <c r="C140"/>
      <c r="D140"/>
      <c r="E140"/>
      <c r="F140" s="67"/>
      <c r="H140"/>
      <c r="I140"/>
      <c r="J140"/>
      <c r="K140"/>
      <c r="P140" s="238"/>
    </row>
    <row r="141" spans="2:16" x14ac:dyDescent="0.3">
      <c r="B141"/>
      <c r="C141"/>
      <c r="D141"/>
      <c r="E141"/>
      <c r="H141"/>
      <c r="I141"/>
      <c r="J141"/>
      <c r="K141"/>
      <c r="P141" s="238"/>
    </row>
    <row r="142" spans="2:16" x14ac:dyDescent="0.3">
      <c r="B142"/>
      <c r="C142"/>
      <c r="D142"/>
      <c r="E142"/>
      <c r="F142" s="180"/>
      <c r="G142" s="180"/>
      <c r="H142"/>
      <c r="I142"/>
      <c r="J142"/>
      <c r="K142"/>
      <c r="P142" s="238"/>
    </row>
    <row r="143" spans="2:16" x14ac:dyDescent="0.3">
      <c r="B143"/>
      <c r="C143"/>
      <c r="D143"/>
      <c r="E143"/>
      <c r="H143"/>
      <c r="I143"/>
      <c r="J143"/>
      <c r="K143"/>
      <c r="P143" s="238"/>
    </row>
    <row r="144" spans="2:16" x14ac:dyDescent="0.3">
      <c r="B144"/>
      <c r="C144"/>
      <c r="D144"/>
      <c r="E144"/>
      <c r="H144"/>
      <c r="I144"/>
      <c r="J144"/>
      <c r="K144"/>
      <c r="P144" s="238"/>
    </row>
    <row r="145" spans="2:16" x14ac:dyDescent="0.3">
      <c r="B145"/>
      <c r="C145"/>
      <c r="D145"/>
      <c r="E145"/>
      <c r="H145"/>
      <c r="I145"/>
      <c r="J145"/>
      <c r="K145"/>
      <c r="P145" s="238"/>
    </row>
    <row r="146" spans="2:16" x14ac:dyDescent="0.3">
      <c r="B146"/>
      <c r="C146"/>
      <c r="D146"/>
      <c r="E146"/>
      <c r="H146"/>
      <c r="I146"/>
      <c r="J146"/>
      <c r="K146"/>
      <c r="P146" s="238"/>
    </row>
    <row r="147" spans="2:16" x14ac:dyDescent="0.3">
      <c r="B147"/>
      <c r="C147"/>
      <c r="D147"/>
      <c r="E147"/>
      <c r="H147"/>
      <c r="I147"/>
      <c r="J147"/>
      <c r="K147"/>
      <c r="P147" s="238"/>
    </row>
    <row r="148" spans="2:16" x14ac:dyDescent="0.3">
      <c r="B148"/>
      <c r="C148"/>
      <c r="D148"/>
      <c r="E148"/>
      <c r="H148"/>
      <c r="I148"/>
      <c r="J148"/>
      <c r="K148"/>
      <c r="P148" s="238"/>
    </row>
    <row r="149" spans="2:16" x14ac:dyDescent="0.3">
      <c r="B149"/>
      <c r="C149"/>
      <c r="D149"/>
      <c r="E149"/>
      <c r="H149"/>
      <c r="I149"/>
      <c r="J149"/>
      <c r="K149"/>
      <c r="P149" s="238"/>
    </row>
    <row r="150" spans="2:16" x14ac:dyDescent="0.3">
      <c r="B150"/>
      <c r="C150"/>
      <c r="D150"/>
      <c r="E150"/>
      <c r="H150"/>
      <c r="I150"/>
      <c r="J150"/>
      <c r="K150"/>
      <c r="P150" s="238"/>
    </row>
    <row r="151" spans="2:16" x14ac:dyDescent="0.3">
      <c r="B151"/>
      <c r="C151"/>
      <c r="D151"/>
      <c r="E151"/>
      <c r="H151"/>
      <c r="I151"/>
      <c r="J151"/>
      <c r="K151"/>
      <c r="P151" s="238"/>
    </row>
    <row r="152" spans="2:16" x14ac:dyDescent="0.3">
      <c r="B152"/>
      <c r="C152"/>
      <c r="D152"/>
      <c r="E152"/>
      <c r="H152"/>
      <c r="I152"/>
      <c r="J152"/>
      <c r="K152"/>
      <c r="P152" s="238"/>
    </row>
    <row r="153" spans="2:16" x14ac:dyDescent="0.3">
      <c r="B153"/>
      <c r="C153"/>
      <c r="D153"/>
      <c r="E153"/>
      <c r="H153"/>
      <c r="I153"/>
      <c r="J153"/>
      <c r="K153"/>
      <c r="P153" s="238"/>
    </row>
    <row r="154" spans="2:16" x14ac:dyDescent="0.3">
      <c r="B154"/>
      <c r="C154"/>
      <c r="D154"/>
      <c r="E154"/>
      <c r="H154"/>
      <c r="I154"/>
      <c r="J154"/>
      <c r="K154"/>
      <c r="P154" s="238"/>
    </row>
    <row r="155" spans="2:16" x14ac:dyDescent="0.3">
      <c r="B155"/>
      <c r="C155"/>
      <c r="D155"/>
      <c r="E155"/>
      <c r="H155"/>
      <c r="I155"/>
      <c r="J155"/>
      <c r="K155"/>
      <c r="P155" s="238"/>
    </row>
    <row r="156" spans="2:16" x14ac:dyDescent="0.3">
      <c r="H156"/>
      <c r="I156"/>
      <c r="J156"/>
      <c r="K156"/>
      <c r="P156" s="238"/>
    </row>
    <row r="157" spans="2:16" x14ac:dyDescent="0.3">
      <c r="H157"/>
      <c r="I157"/>
      <c r="J157"/>
      <c r="K157"/>
      <c r="P157" s="238"/>
    </row>
    <row r="158" spans="2:16" x14ac:dyDescent="0.3">
      <c r="H158"/>
      <c r="I158"/>
      <c r="J158"/>
      <c r="K158"/>
      <c r="P158" s="238"/>
    </row>
    <row r="159" spans="2:16" x14ac:dyDescent="0.3">
      <c r="H159"/>
      <c r="I159"/>
      <c r="J159"/>
      <c r="K159"/>
      <c r="P159" s="238"/>
    </row>
    <row r="160" spans="2:16" x14ac:dyDescent="0.3">
      <c r="H160"/>
      <c r="I160"/>
      <c r="J160"/>
      <c r="K160"/>
      <c r="P160" s="238"/>
    </row>
    <row r="161" spans="2:16" x14ac:dyDescent="0.3">
      <c r="P161" s="238"/>
    </row>
    <row r="162" spans="2:16" x14ac:dyDescent="0.3">
      <c r="P162" s="238"/>
    </row>
    <row r="163" spans="2:16" x14ac:dyDescent="0.3">
      <c r="P163" s="238"/>
    </row>
    <row r="164" spans="2:16" x14ac:dyDescent="0.3">
      <c r="B164" s="180"/>
      <c r="P164" s="238"/>
    </row>
    <row r="165" spans="2:16" x14ac:dyDescent="0.3">
      <c r="B165" s="218"/>
      <c r="P165" s="238"/>
    </row>
    <row r="166" spans="2:16" x14ac:dyDescent="0.3">
      <c r="B166" s="180"/>
      <c r="P166" s="238"/>
    </row>
    <row r="167" spans="2:16" x14ac:dyDescent="0.3">
      <c r="B167" s="180"/>
      <c r="P167" s="238"/>
    </row>
    <row r="168" spans="2:16" x14ac:dyDescent="0.3">
      <c r="B168" s="180"/>
      <c r="P168" s="238"/>
    </row>
    <row r="169" spans="2:16" x14ac:dyDescent="0.3">
      <c r="B169" s="180"/>
      <c r="P169" s="238"/>
    </row>
    <row r="170" spans="2:16" x14ac:dyDescent="0.3">
      <c r="B170" s="180"/>
      <c r="P170" s="238"/>
    </row>
    <row r="171" spans="2:16" x14ac:dyDescent="0.3">
      <c r="B171" s="180"/>
      <c r="P171" s="238"/>
    </row>
    <row r="172" spans="2:16" x14ac:dyDescent="0.3">
      <c r="B172" s="180"/>
      <c r="P172" s="238"/>
    </row>
    <row r="173" spans="2:16" x14ac:dyDescent="0.3">
      <c r="B173" s="180"/>
      <c r="P173" s="238"/>
    </row>
    <row r="174" spans="2:16" x14ac:dyDescent="0.3">
      <c r="P174" s="238"/>
    </row>
    <row r="175" spans="2:16" x14ac:dyDescent="0.3">
      <c r="P175" s="238"/>
    </row>
    <row r="176" spans="2:16" x14ac:dyDescent="0.3">
      <c r="P176" s="238"/>
    </row>
    <row r="177" spans="2:21" x14ac:dyDescent="0.3">
      <c r="P177" s="238"/>
    </row>
    <row r="178" spans="2:21" x14ac:dyDescent="0.3">
      <c r="P178" s="238"/>
    </row>
    <row r="179" spans="2:21" x14ac:dyDescent="0.3">
      <c r="N179" s="242"/>
      <c r="P179" s="238"/>
      <c r="Q179" s="243"/>
      <c r="R179" s="244"/>
      <c r="S179" s="243"/>
      <c r="T179" s="243"/>
      <c r="U179" s="244"/>
    </row>
    <row r="180" spans="2:21" x14ac:dyDescent="0.3">
      <c r="B180" s="180"/>
      <c r="N180" s="242"/>
      <c r="P180" s="238"/>
      <c r="Q180" s="243"/>
      <c r="R180" s="244"/>
      <c r="S180" s="243"/>
      <c r="T180" s="243"/>
      <c r="U180" s="244"/>
    </row>
    <row r="181" spans="2:21" x14ac:dyDescent="0.3">
      <c r="B181" s="180"/>
      <c r="N181" s="242"/>
      <c r="P181" s="238"/>
      <c r="Q181" s="243"/>
      <c r="R181" s="244"/>
      <c r="S181" s="243"/>
      <c r="T181" s="243"/>
      <c r="U181" s="244"/>
    </row>
    <row r="182" spans="2:21" x14ac:dyDescent="0.3">
      <c r="B182" s="180"/>
      <c r="P182" s="238"/>
      <c r="Q182" s="243"/>
      <c r="R182" s="244"/>
      <c r="S182" s="243"/>
      <c r="T182" s="243"/>
      <c r="U182" s="244"/>
    </row>
    <row r="183" spans="2:21" x14ac:dyDescent="0.3">
      <c r="B183" s="180"/>
      <c r="L183" s="49"/>
      <c r="M183" s="242"/>
      <c r="N183" s="242"/>
      <c r="P183" s="238"/>
      <c r="Q183" s="243"/>
      <c r="R183" s="244"/>
      <c r="S183" s="243"/>
      <c r="T183" s="243"/>
      <c r="U183" s="244"/>
    </row>
    <row r="184" spans="2:21" x14ac:dyDescent="0.3">
      <c r="B184" s="180"/>
      <c r="L184" s="49"/>
      <c r="M184" s="242"/>
      <c r="N184" s="242"/>
      <c r="P184" s="238"/>
    </row>
    <row r="185" spans="2:21" x14ac:dyDescent="0.3">
      <c r="B185" s="180"/>
      <c r="L185" s="49"/>
      <c r="M185" s="242"/>
      <c r="N185" s="242"/>
      <c r="P185" s="238"/>
    </row>
    <row r="186" spans="2:21" x14ac:dyDescent="0.3">
      <c r="B186" s="180"/>
      <c r="L186" s="49"/>
      <c r="M186" s="242"/>
      <c r="N186" s="242"/>
      <c r="P186" s="238"/>
    </row>
    <row r="187" spans="2:21" x14ac:dyDescent="0.3">
      <c r="B187" s="180"/>
      <c r="L187" s="49"/>
      <c r="M187" s="242"/>
      <c r="N187" s="242"/>
      <c r="P187" s="238"/>
    </row>
    <row r="188" spans="2:21" x14ac:dyDescent="0.3">
      <c r="B188" s="180"/>
      <c r="L188" s="49"/>
      <c r="M188" s="242"/>
      <c r="N188" s="242"/>
      <c r="P188" s="238"/>
    </row>
    <row r="189" spans="2:21" x14ac:dyDescent="0.3">
      <c r="B189" s="180"/>
      <c r="L189" s="49"/>
      <c r="M189" s="242"/>
      <c r="N189" s="242"/>
      <c r="P189" s="238"/>
    </row>
    <row r="190" spans="2:21" x14ac:dyDescent="0.3">
      <c r="B190" s="180"/>
      <c r="L190" s="49"/>
      <c r="M190" s="242"/>
      <c r="N190" s="242"/>
      <c r="P190" s="238"/>
    </row>
    <row r="191" spans="2:21" x14ac:dyDescent="0.3">
      <c r="B191" s="180"/>
      <c r="L191" s="49"/>
      <c r="M191" s="242"/>
      <c r="N191" s="242"/>
      <c r="P191" s="238"/>
    </row>
    <row r="192" spans="2:21" x14ac:dyDescent="0.3">
      <c r="B192" s="180"/>
      <c r="L192" s="49"/>
      <c r="M192" s="242"/>
      <c r="N192" s="242"/>
      <c r="P192" s="238"/>
    </row>
    <row r="193" spans="2:37" x14ac:dyDescent="0.3">
      <c r="B193" s="180"/>
      <c r="L193" s="49"/>
      <c r="M193" s="242"/>
      <c r="N193" s="242"/>
      <c r="P193" s="238"/>
    </row>
    <row r="194" spans="2:37" x14ac:dyDescent="0.3">
      <c r="B194" s="180"/>
      <c r="L194" s="49"/>
      <c r="M194" s="242"/>
      <c r="N194" s="242"/>
      <c r="P194" s="238"/>
    </row>
    <row r="195" spans="2:37" x14ac:dyDescent="0.3">
      <c r="B195" s="180"/>
      <c r="L195" s="49"/>
      <c r="M195" s="242"/>
      <c r="N195" s="242"/>
      <c r="P195" s="238"/>
    </row>
    <row r="196" spans="2:37" x14ac:dyDescent="0.3">
      <c r="B196" s="180"/>
      <c r="L196" s="49"/>
      <c r="M196" s="242"/>
      <c r="N196" s="242"/>
      <c r="P196" s="238"/>
    </row>
    <row r="197" spans="2:37" x14ac:dyDescent="0.3">
      <c r="B197" s="180"/>
      <c r="L197" s="49"/>
      <c r="M197" s="242"/>
      <c r="N197" s="242"/>
      <c r="P197" s="238"/>
    </row>
    <row r="198" spans="2:37" x14ac:dyDescent="0.3">
      <c r="B198" s="180"/>
      <c r="L198" s="49"/>
      <c r="M198" s="242"/>
      <c r="N198" s="242"/>
      <c r="P198" s="238"/>
    </row>
    <row r="199" spans="2:37" x14ac:dyDescent="0.3">
      <c r="B199" s="180"/>
      <c r="L199" s="49"/>
      <c r="M199" s="242"/>
      <c r="N199" s="242"/>
      <c r="P199" s="238"/>
    </row>
    <row r="200" spans="2:37" x14ac:dyDescent="0.3">
      <c r="L200" s="49"/>
      <c r="M200" s="242"/>
      <c r="N200" s="242"/>
      <c r="P200" s="238"/>
    </row>
    <row r="201" spans="2:37" x14ac:dyDescent="0.3">
      <c r="P201" s="238"/>
    </row>
    <row r="202" spans="2:37" x14ac:dyDescent="0.3">
      <c r="P202" s="238"/>
    </row>
    <row r="203" spans="2:37" x14ac:dyDescent="0.3">
      <c r="P203" s="238"/>
      <c r="AI203" s="66" t="s">
        <v>144</v>
      </c>
      <c r="AJ203" s="66" t="s">
        <v>145</v>
      </c>
      <c r="AK203" s="66" t="s">
        <v>143</v>
      </c>
    </row>
  </sheetData>
  <phoneticPr fontId="3" type="noConversion"/>
  <pageMargins left="0.7" right="0.7" top="0.75" bottom="0.75" header="0.3" footer="0.3"/>
  <pageSetup paperSize="9" orientation="portrait"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A631-B1CB-420B-96E6-7822DE3BBAFF}">
  <sheetPr>
    <tabColor theme="9" tint="0.59999389629810485"/>
  </sheetPr>
  <dimension ref="A1:AR70"/>
  <sheetViews>
    <sheetView showGridLines="0" topLeftCell="A30" zoomScaleNormal="100" workbookViewId="0">
      <selection activeCell="D38" sqref="D38"/>
    </sheetView>
  </sheetViews>
  <sheetFormatPr defaultRowHeight="12.75" x14ac:dyDescent="0.2"/>
  <cols>
    <col min="1" max="1" width="3" customWidth="1"/>
    <col min="2" max="2" width="18.7109375" style="75" customWidth="1"/>
    <col min="3" max="3" width="19.140625" customWidth="1"/>
    <col min="4" max="4" width="31.7109375" bestFit="1" customWidth="1"/>
    <col min="5" max="5" width="48.7109375" customWidth="1"/>
    <col min="7" max="7" width="14.85546875" style="86" customWidth="1"/>
    <col min="8" max="8" width="16.7109375" style="86" customWidth="1"/>
    <col min="9" max="9" width="18.140625" style="86" customWidth="1"/>
    <col min="10" max="10" width="22.7109375" style="86" customWidth="1"/>
    <col min="11" max="11" width="19.140625" style="86" customWidth="1"/>
    <col min="12" max="12" width="9.140625" style="86"/>
    <col min="13" max="13" width="17.42578125" style="86" customWidth="1"/>
    <col min="14" max="14" width="19.140625" style="86" customWidth="1"/>
    <col min="15" max="15" width="26.28515625" style="86" customWidth="1"/>
    <col min="16" max="16" width="19.140625" style="86" customWidth="1"/>
    <col min="17" max="44" width="9.140625" style="86"/>
  </cols>
  <sheetData>
    <row r="1" spans="1:44" s="83" customFormat="1" ht="27" x14ac:dyDescent="0.5">
      <c r="B1" s="81" t="s">
        <v>147</v>
      </c>
      <c r="C1" s="82"/>
      <c r="D1" s="82"/>
      <c r="E1" s="82"/>
      <c r="F1" s="82"/>
      <c r="G1" s="246"/>
      <c r="H1" s="246"/>
      <c r="I1" s="246"/>
      <c r="J1" s="24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row>
    <row r="2" spans="1:44" s="83" customFormat="1" ht="15" x14ac:dyDescent="0.3">
      <c r="B2" s="30" t="s">
        <v>250</v>
      </c>
      <c r="C2" s="82"/>
      <c r="D2" s="82"/>
      <c r="E2" s="82"/>
      <c r="F2" s="82"/>
      <c r="G2" s="246"/>
      <c r="H2" s="246"/>
      <c r="I2" s="246"/>
      <c r="J2" s="24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row>
    <row r="3" spans="1:44" s="47" customFormat="1" ht="27" x14ac:dyDescent="0.5">
      <c r="A3" s="83"/>
      <c r="B3" s="81"/>
      <c r="C3" s="82"/>
      <c r="D3" s="82"/>
      <c r="E3" s="82"/>
      <c r="F3" s="82"/>
      <c r="G3" s="246"/>
      <c r="H3" s="246"/>
      <c r="I3" s="246"/>
      <c r="J3" s="24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row>
    <row r="4" spans="1:44" ht="22.5" x14ac:dyDescent="0.4">
      <c r="B4" s="41" t="s">
        <v>134</v>
      </c>
      <c r="C4" s="19"/>
      <c r="D4" s="19"/>
      <c r="E4" s="19"/>
      <c r="F4" s="19"/>
      <c r="G4" s="246"/>
      <c r="H4" s="246"/>
      <c r="I4" s="246"/>
      <c r="J4" s="246"/>
    </row>
    <row r="5" spans="1:44" ht="15" x14ac:dyDescent="0.3">
      <c r="B5" s="69" t="str">
        <f>"Nyttor och kostnader: " &amp;Start!C9&amp;""</f>
        <v>Nyttor och kostnader: SDK i Sigtuna kommun</v>
      </c>
      <c r="C5" s="19"/>
      <c r="D5" s="19"/>
      <c r="E5" s="19"/>
      <c r="F5" s="19"/>
      <c r="G5" s="246"/>
      <c r="H5" s="246"/>
      <c r="I5" s="246"/>
      <c r="J5" s="246"/>
    </row>
    <row r="6" spans="1:44" ht="15" x14ac:dyDescent="0.3">
      <c r="B6" s="33" t="str">
        <f>"Osäkerhet: lägsta, troliga och högsta värdena för " &amp;Start!C9&amp;" efter 6 år"</f>
        <v>Osäkerhet: lägsta, troliga och högsta värdena för SDK i Sigtuna kommun efter 6 år</v>
      </c>
      <c r="C6" s="1"/>
      <c r="D6" s="1"/>
      <c r="E6" s="1"/>
      <c r="F6" s="1"/>
      <c r="I6" s="247"/>
      <c r="J6" s="247"/>
    </row>
    <row r="7" spans="1:44" ht="15" x14ac:dyDescent="0.3">
      <c r="B7" s="3" t="str">
        <f>"Osäkerhet för " &amp;Start!C9</f>
        <v>Osäkerhet för SDK i Sigtuna kommun</v>
      </c>
      <c r="C7" s="1"/>
      <c r="D7" s="1"/>
      <c r="E7" s="1"/>
      <c r="F7" s="1"/>
      <c r="J7" s="247"/>
    </row>
    <row r="8" spans="1:44" ht="15" x14ac:dyDescent="0.3">
      <c r="B8" s="3"/>
      <c r="C8" s="1"/>
      <c r="D8" s="1"/>
      <c r="E8" s="1"/>
      <c r="F8" s="1"/>
      <c r="J8" s="247"/>
    </row>
    <row r="9" spans="1:44" ht="27" x14ac:dyDescent="0.5">
      <c r="B9" s="76" t="s">
        <v>150</v>
      </c>
      <c r="D9" s="1"/>
      <c r="E9" s="1"/>
      <c r="F9" s="1"/>
      <c r="J9" s="248"/>
    </row>
    <row r="10" spans="1:44" ht="15" x14ac:dyDescent="0.3">
      <c r="D10" s="1"/>
      <c r="E10" s="1"/>
      <c r="F10" s="1"/>
      <c r="J10" s="248"/>
    </row>
    <row r="11" spans="1:44" ht="15" x14ac:dyDescent="0.3">
      <c r="B11" s="50" t="s">
        <v>156</v>
      </c>
      <c r="C11" s="57">
        <f>Grafunderlag!E101</f>
        <v>2383338.2752771862</v>
      </c>
      <c r="D11" s="35"/>
      <c r="E11" s="1"/>
      <c r="F11" s="1"/>
      <c r="J11" s="248"/>
    </row>
    <row r="12" spans="1:44" ht="15" x14ac:dyDescent="0.3">
      <c r="B12" s="46" t="s">
        <v>154</v>
      </c>
      <c r="C12" s="40">
        <f>Grafunderlag!I51</f>
        <v>1471576.0365815298</v>
      </c>
      <c r="D12" s="35"/>
      <c r="E12" s="1"/>
      <c r="F12" s="1"/>
      <c r="J12" s="248"/>
    </row>
    <row r="13" spans="1:44" ht="15" x14ac:dyDescent="0.3">
      <c r="B13" s="74" t="s">
        <v>153</v>
      </c>
      <c r="C13" s="56">
        <f>Grafunderlag!E99</f>
        <v>1108647.8491806365</v>
      </c>
      <c r="D13" s="35"/>
      <c r="E13" s="1"/>
      <c r="F13" s="1"/>
      <c r="J13" s="248"/>
    </row>
    <row r="14" spans="1:44" ht="15" x14ac:dyDescent="0.3">
      <c r="B14" s="39"/>
      <c r="C14" s="36"/>
      <c r="D14" s="35"/>
      <c r="E14" s="1" t="s">
        <v>57</v>
      </c>
      <c r="F14" s="1"/>
      <c r="J14" s="248"/>
    </row>
    <row r="15" spans="1:44" ht="90" x14ac:dyDescent="0.3">
      <c r="B15" s="50" t="s">
        <v>157</v>
      </c>
      <c r="C15" s="70">
        <f>IF(AND(C12&gt;0,C13&gt;0),1,0)</f>
        <v>1</v>
      </c>
      <c r="D15" s="58" t="s">
        <v>195</v>
      </c>
      <c r="E15" s="51" t="s">
        <v>161</v>
      </c>
      <c r="F15" s="1"/>
      <c r="J15" s="248"/>
    </row>
    <row r="16" spans="1:44" ht="105" x14ac:dyDescent="0.3">
      <c r="B16" s="50" t="s">
        <v>158</v>
      </c>
      <c r="C16" s="70">
        <f>IF(AND(C12&lt;0,C11&lt;0),1,0)</f>
        <v>0</v>
      </c>
      <c r="D16" s="52" t="s">
        <v>194</v>
      </c>
      <c r="E16" s="51" t="s">
        <v>161</v>
      </c>
      <c r="F16" s="1"/>
      <c r="J16" s="248"/>
    </row>
    <row r="17" spans="2:10" ht="105" x14ac:dyDescent="0.3">
      <c r="B17" s="50" t="s">
        <v>159</v>
      </c>
      <c r="C17" s="70">
        <f>IF(AND(C12&gt;0,C13&lt;0),1,0)</f>
        <v>0</v>
      </c>
      <c r="D17" s="52" t="s">
        <v>193</v>
      </c>
      <c r="E17" s="51" t="s">
        <v>162</v>
      </c>
      <c r="F17" s="1"/>
    </row>
    <row r="18" spans="2:10" ht="105" x14ac:dyDescent="0.3">
      <c r="B18" s="50" t="s">
        <v>160</v>
      </c>
      <c r="C18" s="70">
        <f>IF(AND(C12&lt;0,C11&gt;0),1,0)</f>
        <v>0</v>
      </c>
      <c r="D18" s="52" t="s">
        <v>196</v>
      </c>
      <c r="E18" s="51" t="s">
        <v>162</v>
      </c>
      <c r="F18" s="1"/>
    </row>
    <row r="19" spans="2:10" ht="15" x14ac:dyDescent="0.3">
      <c r="B19" s="72"/>
      <c r="C19" s="1"/>
      <c r="D19" s="1"/>
      <c r="E19" s="1"/>
      <c r="F19" s="1"/>
    </row>
    <row r="20" spans="2:10" ht="15" x14ac:dyDescent="0.3">
      <c r="B20" s="67" t="s">
        <v>155</v>
      </c>
      <c r="C20" s="67" t="s">
        <v>274</v>
      </c>
      <c r="E20" t="s">
        <v>222</v>
      </c>
      <c r="F20" s="1"/>
    </row>
    <row r="21" spans="2:10" ht="15" x14ac:dyDescent="0.2">
      <c r="B21" s="207" t="s">
        <v>347</v>
      </c>
      <c r="C21" s="181">
        <v>2</v>
      </c>
      <c r="D21" s="370" t="s">
        <v>347</v>
      </c>
      <c r="E21" s="371">
        <v>8</v>
      </c>
      <c r="F21" s="71">
        <f>IF(C21&gt;0,1,0)</f>
        <v>1</v>
      </c>
    </row>
    <row r="22" spans="2:10" ht="15" x14ac:dyDescent="0.2">
      <c r="B22" s="207" t="s">
        <v>346</v>
      </c>
      <c r="C22" s="181">
        <v>8</v>
      </c>
      <c r="F22" s="71">
        <f>IF(E21&gt;0,3,0)</f>
        <v>3</v>
      </c>
    </row>
    <row r="23" spans="2:10" ht="15" x14ac:dyDescent="0.2">
      <c r="F23" s="71">
        <f>SUM(F21:F22)</f>
        <v>4</v>
      </c>
    </row>
    <row r="24" spans="2:10" ht="15" x14ac:dyDescent="0.3">
      <c r="B24" s="39"/>
      <c r="G24" s="247"/>
    </row>
    <row r="25" spans="2:10" ht="15" x14ac:dyDescent="0.3">
      <c r="B25" s="72"/>
      <c r="C25" s="1"/>
      <c r="D25" s="1"/>
      <c r="E25" s="35"/>
      <c r="F25" s="1"/>
      <c r="G25" s="247"/>
    </row>
    <row r="26" spans="2:10" ht="15" x14ac:dyDescent="0.3">
      <c r="B26" s="72"/>
      <c r="C26" s="1"/>
      <c r="D26" s="1"/>
      <c r="E26" s="37"/>
      <c r="F26" s="1"/>
      <c r="G26" s="247"/>
    </row>
    <row r="27" spans="2:10" ht="15" x14ac:dyDescent="0.3">
      <c r="B27" s="72"/>
      <c r="C27" s="1"/>
      <c r="D27" s="1"/>
      <c r="E27" s="37"/>
      <c r="F27" s="1"/>
      <c r="G27" s="247"/>
    </row>
    <row r="28" spans="2:10" ht="27" x14ac:dyDescent="0.5">
      <c r="B28" s="72"/>
      <c r="D28" s="42" t="s">
        <v>149</v>
      </c>
      <c r="E28" s="32" t="s">
        <v>168</v>
      </c>
      <c r="F28" s="1"/>
      <c r="G28" s="247"/>
    </row>
    <row r="29" spans="2:10" ht="15" x14ac:dyDescent="0.3">
      <c r="B29" s="72"/>
      <c r="D29" s="36"/>
      <c r="E29" s="1"/>
      <c r="F29" s="1"/>
      <c r="G29" s="247"/>
    </row>
    <row r="30" spans="2:10" ht="22.5" x14ac:dyDescent="0.3">
      <c r="B30" s="72"/>
      <c r="D30" s="43" t="s">
        <v>57</v>
      </c>
      <c r="E30" s="1"/>
      <c r="F30" s="1"/>
      <c r="G30" s="247"/>
    </row>
    <row r="31" spans="2:10" ht="30" x14ac:dyDescent="0.3">
      <c r="B31" s="72"/>
      <c r="D31" s="45" t="s">
        <v>152</v>
      </c>
      <c r="E31" s="77" t="str">
        <f>IF(Grafunderlag!I51&lt;&gt;0,IF(C12&gt;0,D32,D31),D33)</f>
        <v>Kan vara en god investering</v>
      </c>
      <c r="F31" s="1"/>
      <c r="G31" s="247"/>
      <c r="H31" s="249"/>
      <c r="I31" s="247"/>
      <c r="J31" s="250"/>
    </row>
    <row r="32" spans="2:10" ht="15" x14ac:dyDescent="0.3">
      <c r="B32" s="72"/>
      <c r="D32" s="45" t="s">
        <v>151</v>
      </c>
      <c r="E32" s="1"/>
      <c r="F32" s="1"/>
      <c r="G32" s="247"/>
      <c r="H32" s="249"/>
      <c r="I32" s="247"/>
      <c r="J32" s="250"/>
    </row>
    <row r="33" spans="2:10" ht="15" x14ac:dyDescent="0.3">
      <c r="B33" s="72"/>
      <c r="D33" s="45" t="str">
        <f>""</f>
        <v/>
      </c>
      <c r="E33" s="1"/>
      <c r="F33" s="1"/>
      <c r="G33" s="247"/>
      <c r="H33" s="249"/>
      <c r="I33" s="247"/>
      <c r="J33" s="250"/>
    </row>
    <row r="34" spans="2:10" ht="15" x14ac:dyDescent="0.3">
      <c r="B34" s="72"/>
      <c r="E34" s="1"/>
      <c r="F34" s="1"/>
      <c r="G34" s="247"/>
      <c r="H34" s="249"/>
      <c r="I34" s="247"/>
      <c r="J34" s="250"/>
    </row>
    <row r="35" spans="2:10" ht="22.5" x14ac:dyDescent="0.4">
      <c r="B35" s="72"/>
      <c r="D35" s="41" t="s">
        <v>139</v>
      </c>
      <c r="E35" s="1"/>
      <c r="F35" s="1"/>
      <c r="G35" s="247"/>
      <c r="H35" s="249"/>
      <c r="I35" s="247"/>
      <c r="J35" s="250"/>
    </row>
    <row r="36" spans="2:10" ht="90" x14ac:dyDescent="0.3">
      <c r="B36" s="72"/>
      <c r="D36" s="45" t="str">
        <f>"Givet de antaganden som gjorts förväntas inte värdet på nyttorna överstiga kostnaderna inom 6 år. Förändringen förväntas då ha kostat " &amp; TEXT(ABS(C12), "# ###") &amp; " kr mer än nyttornas värde."</f>
        <v>Givet de antaganden som gjorts förväntas inte värdet på nyttorna överstiga kostnaderna inom 6 år. Förändringen förväntas då ha kostat 1 471 576 kr mer än nyttornas värde.</v>
      </c>
      <c r="E36" s="78" t="str">
        <f>IF(Grafunderlag!I51&lt;&gt;0,IF(C12&gt;0,D37,D36) &amp; CHAR(10) &amp; CHAR(10),D38 &amp;CHAR(10) &amp;CHAR(10))</f>
        <v xml:space="preserve">Givet de antaganden som gjorts förväntas värdet på nyttorna överstiga kostnaderna med 1 471 576 kr inom 6 år. Totalt förväntas varje investerad krona ge tillbaka nytta värd 1,42442201780296 kr.
</v>
      </c>
      <c r="F36" s="1"/>
      <c r="G36" s="250"/>
      <c r="H36" s="251"/>
      <c r="I36" s="250"/>
      <c r="J36" s="250"/>
    </row>
    <row r="37" spans="2:10" ht="105.75" customHeight="1" x14ac:dyDescent="0.3">
      <c r="B37" s="72"/>
      <c r="D37" s="45" t="str">
        <f>"Givet de antaganden som gjorts förväntas värdet på nyttorna överstiga kostnaderna med "&amp;TEXT(Grafunderlag!I51,"# ###")&amp;" kr inom 6 år. Totalt förväntas varje investerad krona ge tillbaka nytta värd "&amp;(Grafunderlag!G108)&amp;" kr."</f>
        <v>Givet de antaganden som gjorts förväntas värdet på nyttorna överstiga kostnaderna med 1 471 576 kr inom 6 år. Totalt förväntas varje investerad krona ge tillbaka nytta värd 1,42442201780296 kr.</v>
      </c>
      <c r="E37" s="1"/>
      <c r="F37" s="1"/>
      <c r="G37" s="250"/>
      <c r="H37" s="251"/>
      <c r="I37" s="250"/>
      <c r="J37" s="250"/>
    </row>
    <row r="38" spans="2:10" ht="88.5" customHeight="1" x14ac:dyDescent="0.3">
      <c r="B38" s="72"/>
      <c r="D38" s="45" t="str">
        <f>""</f>
        <v/>
      </c>
      <c r="E38" s="1"/>
      <c r="F38" s="1"/>
      <c r="G38" s="250"/>
      <c r="H38" s="251"/>
      <c r="I38" s="250"/>
      <c r="J38" s="250"/>
    </row>
    <row r="39" spans="2:10" ht="15" x14ac:dyDescent="0.3">
      <c r="B39" s="72"/>
      <c r="D39" s="48"/>
      <c r="E39" s="1"/>
      <c r="F39" s="1"/>
      <c r="G39" s="250"/>
      <c r="H39" s="251"/>
      <c r="I39" s="250"/>
      <c r="J39" s="250"/>
    </row>
    <row r="40" spans="2:10" ht="15" x14ac:dyDescent="0.3">
      <c r="B40" s="72"/>
      <c r="D40" s="1"/>
      <c r="E40" s="49"/>
      <c r="F40" s="1"/>
      <c r="G40" s="250"/>
      <c r="H40" s="251"/>
      <c r="I40" s="250"/>
      <c r="J40" s="250"/>
    </row>
    <row r="41" spans="2:10" ht="15" x14ac:dyDescent="0.3">
      <c r="B41" s="72"/>
      <c r="D41" s="1"/>
      <c r="E41" s="49"/>
      <c r="F41" s="1"/>
      <c r="G41" s="250"/>
      <c r="H41" s="251"/>
      <c r="I41" s="250"/>
      <c r="J41" s="250"/>
    </row>
    <row r="42" spans="2:10" ht="15" x14ac:dyDescent="0.3">
      <c r="B42" s="72"/>
      <c r="D42" s="1"/>
      <c r="E42" s="49"/>
      <c r="F42" s="1"/>
      <c r="G42" s="250"/>
      <c r="H42" s="251"/>
      <c r="I42" s="250"/>
      <c r="J42" s="250"/>
    </row>
    <row r="43" spans="2:10" ht="15" x14ac:dyDescent="0.3">
      <c r="B43" s="72"/>
      <c r="D43" s="1"/>
      <c r="E43" s="49"/>
      <c r="F43" s="1"/>
      <c r="G43" s="250"/>
      <c r="H43" s="251"/>
      <c r="I43" s="250"/>
      <c r="J43" s="250"/>
    </row>
    <row r="44" spans="2:10" ht="15" x14ac:dyDescent="0.3">
      <c r="B44" s="72"/>
      <c r="D44" s="1"/>
      <c r="E44" s="49"/>
      <c r="F44" s="1"/>
      <c r="G44" s="250"/>
      <c r="H44" s="251"/>
      <c r="I44" s="250"/>
      <c r="J44" s="250"/>
    </row>
    <row r="45" spans="2:10" ht="22.5" x14ac:dyDescent="0.3">
      <c r="B45" s="72"/>
      <c r="D45" s="44" t="s">
        <v>0</v>
      </c>
      <c r="E45" s="49"/>
      <c r="F45" s="1"/>
      <c r="G45" s="250"/>
      <c r="H45" s="251"/>
      <c r="I45" s="250"/>
      <c r="J45" s="250"/>
    </row>
    <row r="46" spans="2:10" ht="15" x14ac:dyDescent="0.3">
      <c r="B46" s="72"/>
      <c r="D46" s="1"/>
      <c r="E46" s="1"/>
      <c r="F46" s="1"/>
      <c r="G46" s="250"/>
      <c r="H46" s="251"/>
      <c r="I46" s="250"/>
      <c r="J46" s="250"/>
    </row>
    <row r="47" spans="2:10" ht="15" x14ac:dyDescent="0.3">
      <c r="B47" s="72"/>
      <c r="D47" s="50" t="s">
        <v>169</v>
      </c>
      <c r="E47" s="79" t="str">
        <f>IF(SUM(C15:C18)&gt;0,(VLOOKUP(1,C15:E18,3,0)),"")</f>
        <v>Ganska säker</v>
      </c>
      <c r="F47" s="1"/>
      <c r="G47" s="250"/>
      <c r="H47" s="251"/>
      <c r="I47" s="250"/>
      <c r="J47" s="250"/>
    </row>
    <row r="48" spans="2:10" ht="90" x14ac:dyDescent="0.3">
      <c r="B48" s="72"/>
      <c r="D48" s="73" t="s">
        <v>208</v>
      </c>
      <c r="E48" s="80" t="str">
        <f>IF(SUM(C15:C18)&gt;0,D48 &amp; CHAR(10) &amp; CHAR(10),D49 &amp;CHAR(10))</f>
        <v xml:space="preserve">Kalkylen bygger på flera antaganden, och för att uppskatta osäkerheten har även antaganden om nyttornas och kostnadernas högsta och lägsta värden gjorts (utöver troliga värden). 
</v>
      </c>
      <c r="F48" s="1"/>
      <c r="G48" s="247"/>
      <c r="H48" s="251"/>
      <c r="I48" s="250"/>
      <c r="J48" s="250"/>
    </row>
    <row r="49" spans="2:10" ht="45" x14ac:dyDescent="0.3">
      <c r="B49" s="72"/>
      <c r="D49" s="73" t="s">
        <v>276</v>
      </c>
      <c r="E49" s="49"/>
      <c r="F49" s="1"/>
      <c r="G49" s="247"/>
      <c r="H49" s="247"/>
      <c r="I49" s="247"/>
      <c r="J49" s="247"/>
    </row>
    <row r="50" spans="2:10" ht="15" x14ac:dyDescent="0.3">
      <c r="B50" s="72"/>
      <c r="D50" s="49"/>
      <c r="E50" s="49"/>
      <c r="F50" s="1"/>
      <c r="G50" s="247"/>
      <c r="H50" s="247"/>
      <c r="I50" s="247"/>
      <c r="J50" s="247"/>
    </row>
    <row r="51" spans="2:10" ht="15" x14ac:dyDescent="0.3">
      <c r="B51" s="72"/>
      <c r="D51" s="1"/>
      <c r="E51" s="49"/>
      <c r="F51" s="1"/>
      <c r="G51" s="247"/>
      <c r="H51" s="247"/>
      <c r="I51" s="247"/>
      <c r="J51" s="247"/>
    </row>
    <row r="52" spans="2:10" ht="90" x14ac:dyDescent="0.3">
      <c r="B52" s="72"/>
      <c r="D52" s="73" t="str">
        <f>VLOOKUP(1,C15:D18,2,0)</f>
        <v xml:space="preserve">Enligt de uppskattningarna är kalkylen ganska säker: även i det värsta scenariot, med de lägsta tänkarbara nyttorna och högsta tänkbara kostnaderna, skulle nettonyttan vara positiv. </v>
      </c>
      <c r="E52" s="79" t="str">
        <f>IF(SUM(C15:C18)&gt;0,D52&amp; CHAR(10) &amp; CHAR(10),D53&amp; CHAR(10) &amp; CHAR(10))</f>
        <v xml:space="preserve">Enligt de uppskattningarna är kalkylen ganska säker: även i det värsta scenariot, med de lägsta tänkarbara nyttorna och högsta tänkbara kostnaderna, skulle nettonyttan vara positiv. 
</v>
      </c>
      <c r="F52" s="1"/>
      <c r="G52" s="247"/>
      <c r="H52" s="247"/>
      <c r="I52" s="247"/>
      <c r="J52" s="247"/>
    </row>
    <row r="53" spans="2:10" ht="15" x14ac:dyDescent="0.3">
      <c r="B53" s="72"/>
      <c r="C53" s="1"/>
      <c r="D53" s="73" t="str">
        <f>""</f>
        <v/>
      </c>
      <c r="E53" s="1"/>
      <c r="F53" s="1"/>
      <c r="G53" s="247"/>
      <c r="H53" s="247"/>
      <c r="I53" s="247"/>
      <c r="J53" s="247"/>
    </row>
    <row r="54" spans="2:10" ht="15" x14ac:dyDescent="0.3">
      <c r="B54" s="72"/>
      <c r="C54" s="1"/>
      <c r="D54" s="49"/>
      <c r="E54" s="1"/>
      <c r="F54" s="1"/>
      <c r="G54" s="247"/>
      <c r="H54" s="247"/>
      <c r="I54" s="247"/>
      <c r="J54" s="247"/>
    </row>
    <row r="55" spans="2:10" ht="15" x14ac:dyDescent="0.3">
      <c r="B55" s="72"/>
      <c r="C55" s="1"/>
      <c r="D55" s="49"/>
      <c r="E55" s="1"/>
      <c r="F55" s="1"/>
      <c r="G55" s="247"/>
      <c r="H55" s="247"/>
      <c r="I55" s="247"/>
      <c r="J55" s="247"/>
    </row>
    <row r="56" spans="2:10" ht="75" x14ac:dyDescent="0.3">
      <c r="C56" s="71">
        <v>0</v>
      </c>
      <c r="D56" s="46" t="s">
        <v>275</v>
      </c>
      <c r="E56" s="78" t="str">
        <f>IF(Grafunderlag!H51&lt;&gt;0,VLOOKUP(F23,C56:D59,2,0)&amp;CHAR(10)&amp;CHAR(10),"")</f>
        <v xml:space="preserve">Observera att det finns både nyttor och kostnader som inte har värderats i pengar. Skulle dessa värderas i pengar så skulle resultatet förändras. 
</v>
      </c>
      <c r="F56" s="1"/>
      <c r="G56" s="247"/>
      <c r="H56" s="247"/>
      <c r="I56" s="247"/>
      <c r="J56" s="247"/>
    </row>
    <row r="57" spans="2:10" ht="90" x14ac:dyDescent="0.3">
      <c r="C57" s="71">
        <v>1</v>
      </c>
      <c r="D57" s="45" t="str">
        <f>"Observera att alla nyttor som identifierats med '" &amp; Start!C9&amp; "' inte är värderade och inkluderade i kalkylen. Skulle dessa inkluderas skulle nettonyttan bli högre."</f>
        <v>Observera att alla nyttor som identifierats med 'SDK i Sigtuna kommun' inte är värderade och inkluderade i kalkylen. Skulle dessa inkluderas skulle nettonyttan bli högre.</v>
      </c>
      <c r="E57" s="49"/>
      <c r="F57" s="1"/>
      <c r="G57" s="247"/>
      <c r="H57" s="247"/>
      <c r="I57" s="247"/>
      <c r="J57" s="247"/>
    </row>
    <row r="58" spans="2:10" ht="90" x14ac:dyDescent="0.3">
      <c r="C58" s="71">
        <v>3</v>
      </c>
      <c r="D58" s="46" t="str">
        <f>"Observera att alla kostnader som identifierades med " &amp; Start!C9 &amp; " inte är värderade och inkluderade i kalkylen. Skulle dessa inkluderas skulle nettonyttan bli lägre."</f>
        <v>Observera att alla kostnader som identifierades med SDK i Sigtuna kommun inte är värderade och inkluderade i kalkylen. Skulle dessa inkluderas skulle nettonyttan bli lägre.</v>
      </c>
      <c r="E58" s="49"/>
      <c r="F58" s="1"/>
      <c r="G58" s="247"/>
      <c r="H58" s="247"/>
      <c r="I58" s="247"/>
      <c r="J58" s="247"/>
    </row>
    <row r="59" spans="2:10" ht="75" x14ac:dyDescent="0.3">
      <c r="C59" s="71">
        <v>4</v>
      </c>
      <c r="D59" s="46" t="s">
        <v>210</v>
      </c>
      <c r="E59" s="49"/>
      <c r="F59" s="1"/>
      <c r="G59" s="247"/>
      <c r="H59" s="247"/>
      <c r="I59" s="247"/>
      <c r="J59" s="247"/>
    </row>
    <row r="60" spans="2:10" ht="15" x14ac:dyDescent="0.3">
      <c r="B60" s="72"/>
      <c r="C60" s="1"/>
      <c r="D60" s="1"/>
      <c r="E60" s="1"/>
      <c r="F60" s="1"/>
      <c r="G60" s="247"/>
      <c r="H60" s="247"/>
      <c r="I60" s="247"/>
      <c r="J60" s="247"/>
    </row>
    <row r="61" spans="2:10" ht="15" x14ac:dyDescent="0.3">
      <c r="B61" s="72"/>
      <c r="C61" s="1"/>
      <c r="D61" s="1"/>
      <c r="E61" s="1"/>
      <c r="F61" s="1"/>
      <c r="G61" s="247"/>
      <c r="H61" s="247"/>
      <c r="I61" s="247"/>
      <c r="J61" s="247"/>
    </row>
    <row r="62" spans="2:10" ht="27" x14ac:dyDescent="0.3">
      <c r="B62" s="72"/>
      <c r="C62" s="1"/>
      <c r="D62" s="42" t="s">
        <v>221</v>
      </c>
      <c r="E62" s="1"/>
      <c r="F62" s="1"/>
      <c r="G62" s="247"/>
      <c r="H62" s="247"/>
      <c r="I62" s="247"/>
      <c r="J62" s="247"/>
    </row>
    <row r="63" spans="2:10" ht="36" x14ac:dyDescent="0.35">
      <c r="B63" s="72"/>
      <c r="D63" s="54" t="str">
        <f>E31</f>
        <v>Kan vara en god investering</v>
      </c>
      <c r="E63" s="1"/>
      <c r="F63" s="1"/>
      <c r="G63" s="247"/>
      <c r="H63" s="247"/>
      <c r="I63" s="247"/>
      <c r="J63" s="247"/>
    </row>
    <row r="64" spans="2:10" ht="210" x14ac:dyDescent="0.3">
      <c r="B64" s="72"/>
      <c r="D64" s="38" t="str">
        <f>E36 &amp; E56</f>
        <v xml:space="preserve">Givet de antaganden som gjorts förväntas värdet på nyttorna överstiga kostnaderna med 1 471 576 kr inom 6 år. Totalt förväntas varje investerad krona ge tillbaka nytta värd 1,42442201780296 kr.
Observera att det finns både nyttor och kostnader som inte har värderats i pengar. Skulle dessa värderas i pengar så skulle resultatet förändras. 
</v>
      </c>
      <c r="E64" s="1"/>
      <c r="F64" s="1"/>
      <c r="G64" s="247"/>
      <c r="H64" s="247"/>
      <c r="I64" s="247"/>
      <c r="J64" s="247"/>
    </row>
    <row r="65" spans="2:10" ht="15" x14ac:dyDescent="0.3">
      <c r="B65" s="72"/>
      <c r="E65" s="1"/>
      <c r="F65" s="1"/>
      <c r="G65" s="247"/>
      <c r="H65" s="247"/>
      <c r="I65" s="247"/>
      <c r="J65" s="247"/>
    </row>
    <row r="66" spans="2:10" ht="15" x14ac:dyDescent="0.3">
      <c r="B66" s="72"/>
      <c r="E66" s="1"/>
      <c r="F66" s="1"/>
      <c r="G66" s="247"/>
      <c r="H66" s="247"/>
      <c r="I66" s="247"/>
      <c r="J66" s="247"/>
    </row>
    <row r="67" spans="2:10" ht="15" x14ac:dyDescent="0.3">
      <c r="B67" s="72"/>
      <c r="E67" s="1"/>
      <c r="F67" s="1"/>
      <c r="G67" s="247"/>
      <c r="H67" s="247"/>
      <c r="I67" s="247"/>
      <c r="J67" s="247"/>
    </row>
    <row r="68" spans="2:10" ht="15" x14ac:dyDescent="0.3">
      <c r="B68" s="72"/>
      <c r="C68" s="1"/>
      <c r="E68" s="1"/>
      <c r="F68" s="1"/>
      <c r="G68" s="247"/>
      <c r="H68" s="247"/>
      <c r="I68" s="247"/>
      <c r="J68" s="247"/>
    </row>
    <row r="69" spans="2:10" ht="18" x14ac:dyDescent="0.35">
      <c r="B69" s="72"/>
      <c r="C69" s="1"/>
      <c r="D69" s="55" t="str">
        <f>E47</f>
        <v>Ganska säker</v>
      </c>
      <c r="E69" s="1"/>
      <c r="F69" s="1"/>
      <c r="G69" s="247"/>
      <c r="H69" s="247"/>
      <c r="I69" s="247"/>
      <c r="J69" s="247"/>
    </row>
    <row r="70" spans="2:10" ht="315" x14ac:dyDescent="0.3">
      <c r="D70" s="53" t="str">
        <f>E48&amp;E52&amp;E56</f>
        <v xml:space="preserve">Kalkylen bygger på flera antaganden, och för att uppskatta osäkerheten har även antaganden om nyttornas och kostnadernas högsta och lägsta värden gjorts (utöver troliga värden). 
Enligt de uppskattningarna är kalkylen ganska säker: även i det värsta scenariot, med de lägsta tänkarbara nyttorna och högsta tänkbara kostnaderna, skulle nettonyttan vara positiv. 
Observera att det finns både nyttor och kostnader som inte har värderats i pengar. Skulle dessa värderas i pengar så skulle resultatet förändras. 
</v>
      </c>
    </row>
  </sheetData>
  <conditionalFormatting sqref="C13">
    <cfRule type="cellIs" dxfId="4" priority="5" operator="lessThan">
      <formula>0</formula>
    </cfRule>
  </conditionalFormatting>
  <conditionalFormatting sqref="C12">
    <cfRule type="cellIs" dxfId="3" priority="1" operator="lessThan">
      <formula>0</formula>
    </cfRule>
    <cfRule type="cellIs" dxfId="2" priority="4" operator="greaterThan">
      <formula>0</formula>
    </cfRule>
  </conditionalFormatting>
  <conditionalFormatting sqref="C11">
    <cfRule type="cellIs" dxfId="1" priority="2" operator="lessThan">
      <formula>0</formula>
    </cfRule>
    <cfRule type="cellIs" dxfId="0" priority="3" operator="greaterThan">
      <formula>0</formula>
    </cfRule>
  </conditionalFormatting>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0" tint="-0.14999847407452621"/>
  </sheetPr>
  <dimension ref="B1:AB63"/>
  <sheetViews>
    <sheetView showGridLines="0" workbookViewId="0">
      <selection activeCell="J5" sqref="J5"/>
    </sheetView>
  </sheetViews>
  <sheetFormatPr defaultRowHeight="15" customHeight="1" x14ac:dyDescent="0.2"/>
  <cols>
    <col min="1" max="1" width="1.85546875" style="8" customWidth="1"/>
    <col min="2" max="2" width="54.7109375" style="8" customWidth="1"/>
    <col min="3" max="4" width="17.28515625" style="8" customWidth="1"/>
    <col min="5" max="5" width="15.42578125" style="8" customWidth="1"/>
    <col min="6" max="11" width="16.28515625" style="8" customWidth="1"/>
    <col min="12" max="12" width="17.42578125" style="8" customWidth="1"/>
    <col min="13" max="13" width="16.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9.140625" style="8" customWidth="1"/>
    <col min="29" max="16384" width="9.140625" style="8"/>
  </cols>
  <sheetData>
    <row r="1" spans="2:28" s="61" customFormat="1" ht="15" customHeight="1" x14ac:dyDescent="0.3">
      <c r="B1" s="60" t="str">
        <f>IF(Start!C9=0,"",Start!C9)</f>
        <v>SDK i Sigtuna kommun</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x14ac:dyDescent="0.3">
      <c r="B2" s="10"/>
      <c r="C2" s="10"/>
      <c r="D2" s="10"/>
      <c r="E2" s="10"/>
      <c r="F2" s="11">
        <f xml:space="preserve"> Startår</f>
        <v>2023</v>
      </c>
      <c r="G2" s="11">
        <f xml:space="preserve"> Startår + 1</f>
        <v>2024</v>
      </c>
      <c r="H2" s="11">
        <f xml:space="preserve"> Startår + 2</f>
        <v>2025</v>
      </c>
      <c r="I2" s="11">
        <f xml:space="preserve"> Startår + 3</f>
        <v>2026</v>
      </c>
      <c r="J2" s="11">
        <f xml:space="preserve"> Startår + 4</f>
        <v>2027</v>
      </c>
      <c r="K2" s="11">
        <f xml:space="preserve"> Startår + 5</f>
        <v>2028</v>
      </c>
      <c r="L2" s="10"/>
      <c r="M2" s="34"/>
      <c r="N2" s="11">
        <f>Startår</f>
        <v>2023</v>
      </c>
      <c r="O2" s="11">
        <f>N2+1</f>
        <v>2024</v>
      </c>
      <c r="P2" s="11">
        <f>O2+1</f>
        <v>2025</v>
      </c>
      <c r="Q2" s="11">
        <f>P2+1</f>
        <v>2026</v>
      </c>
      <c r="R2" s="11">
        <f>Q2+1</f>
        <v>2027</v>
      </c>
      <c r="S2" s="11">
        <f>R2+1</f>
        <v>2028</v>
      </c>
      <c r="T2" s="7"/>
      <c r="U2" s="10">
        <f>Startår</f>
        <v>2023</v>
      </c>
      <c r="V2" s="11">
        <f>U2+1</f>
        <v>2024</v>
      </c>
      <c r="W2" s="11">
        <f>V2+1</f>
        <v>2025</v>
      </c>
      <c r="X2" s="11">
        <f>W2+1</f>
        <v>2026</v>
      </c>
      <c r="Y2" s="11">
        <f>X2+1</f>
        <v>2027</v>
      </c>
      <c r="Z2" s="11">
        <f>Y2+1</f>
        <v>2028</v>
      </c>
      <c r="AA2" s="11"/>
    </row>
    <row r="3" spans="2:28" s="18" customFormat="1" ht="15" customHeight="1" x14ac:dyDescent="0.3">
      <c r="B3" s="4" t="s">
        <v>11</v>
      </c>
      <c r="C3" s="4" t="s">
        <v>9</v>
      </c>
      <c r="D3" s="4" t="s">
        <v>239</v>
      </c>
      <c r="E3" s="4" t="s">
        <v>10</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59" t="s">
        <v>66</v>
      </c>
    </row>
    <row r="4" spans="2:28" ht="15" customHeight="1" x14ac:dyDescent="0.3">
      <c r="B4" s="257" t="str">
        <f>Nyttor!$B$19</f>
        <v>Frigjord tid för personal</v>
      </c>
      <c r="C4" s="257" t="str">
        <f>Nyttor!$B$20</f>
        <v>Sigtuna kommun</v>
      </c>
      <c r="D4" s="257" t="str">
        <f>IF(Nyttor[[#This Row],[Nyttans namn]]&gt;0,"Ja",0)</f>
        <v>Ja</v>
      </c>
      <c r="E4" s="257" t="str">
        <f>Nyttor!$B$21</f>
        <v>Omfördelning ↺</v>
      </c>
      <c r="F4" s="258">
        <f>Nyttor!I36/$F$1</f>
        <v>0</v>
      </c>
      <c r="G4" s="258">
        <f>Nyttor!J36/$G$1</f>
        <v>522178.08599167829</v>
      </c>
      <c r="H4" s="258">
        <f>Nyttor!K36/$H$1</f>
        <v>506969.01552590128</v>
      </c>
      <c r="I4" s="258">
        <f>Nyttor!L36/$I$1</f>
        <v>492202.92769504973</v>
      </c>
      <c r="J4" s="258">
        <f>Nyttor!M36/$J$1</f>
        <v>477866.92009228136</v>
      </c>
      <c r="K4" s="258">
        <f>Nyttor!N36/$K$1</f>
        <v>463948.46610901103</v>
      </c>
      <c r="L4" s="259">
        <f>SUM(Nyttor[[#This Row],[Troligt år 1]:[Troligt år 6]])</f>
        <v>2463165.4154139217</v>
      </c>
      <c r="M4" s="259">
        <f>IFERROR((Nyttor[[#This Row],[Summa max]]-Nyttor[[#This Row],[Summa min]]),0)</f>
        <v>562203.87030036468</v>
      </c>
      <c r="N4" s="258">
        <f>Nyttor!I37/$F$1</f>
        <v>0</v>
      </c>
      <c r="O4" s="258">
        <f>Nyttor!J37/$G$1</f>
        <v>522178.08599167829</v>
      </c>
      <c r="P4" s="258">
        <f>Nyttor!K37/$H$1</f>
        <v>506969.01552590128</v>
      </c>
      <c r="Q4" s="258">
        <f>Nyttor!L37/$I$1</f>
        <v>492202.92769504973</v>
      </c>
      <c r="R4" s="258">
        <f>Nyttor!M37/$J$1</f>
        <v>477866.92009228136</v>
      </c>
      <c r="S4" s="258">
        <f>Nyttor!N37/$K$1</f>
        <v>463948.46610901103</v>
      </c>
      <c r="T4" s="259">
        <f>SUM(Nyttor[[#This Row],[Min år 1]:[Min år 6]])</f>
        <v>2463165.4154139217</v>
      </c>
      <c r="U4" s="258">
        <f>Nyttor!I38/$F$1</f>
        <v>0</v>
      </c>
      <c r="V4" s="258">
        <f>Nyttor!J38/$F$1</f>
        <v>605073.85714285728</v>
      </c>
      <c r="W4" s="258">
        <f>Nyttor!K38/$F$1</f>
        <v>605073.85714285728</v>
      </c>
      <c r="X4" s="258">
        <f>Nyttor!L38/$F$1</f>
        <v>605073.85714285728</v>
      </c>
      <c r="Y4" s="258">
        <f>Nyttor!M38/$F$1</f>
        <v>605073.85714285728</v>
      </c>
      <c r="Z4" s="258">
        <f>Nyttor!N38/$F$1</f>
        <v>605073.85714285728</v>
      </c>
      <c r="AA4" s="259">
        <f>SUM(Nyttor[[#This Row],[Max år 1]:[Max år 6]])</f>
        <v>3025369.2857142864</v>
      </c>
      <c r="AB4" s="260" t="s">
        <v>99</v>
      </c>
    </row>
    <row r="5" spans="2:28" ht="15" customHeight="1" x14ac:dyDescent="0.3">
      <c r="B5" s="257" t="str">
        <f>Nyttor!$B$42</f>
        <v>Minskade kostnader</v>
      </c>
      <c r="C5" s="257" t="str">
        <f>Nyttor!$B$43</f>
        <v>Sigtuna kommun</v>
      </c>
      <c r="D5" s="257" t="str">
        <f>IF(Nyttor[[#This Row],[Nyttans namn]]&gt;0,"Ja",0)</f>
        <v>Ja</v>
      </c>
      <c r="E5" s="257" t="str">
        <f>Nyttor!$B$44</f>
        <v>Finansiell 💰</v>
      </c>
      <c r="F5" s="258">
        <f>Nyttor!I59/F$1</f>
        <v>0</v>
      </c>
      <c r="G5" s="258">
        <f>Nyttor!J59/G$1</f>
        <v>8800.8737864077684</v>
      </c>
      <c r="H5" s="258">
        <f>Nyttor!K59/H$1</f>
        <v>8544.5376567065723</v>
      </c>
      <c r="I5" s="258">
        <f>Nyttor!L59/I$1</f>
        <v>8295.6676278704581</v>
      </c>
      <c r="J5" s="258">
        <f>Nyttor!M59/J$1</f>
        <v>8054.0462406509305</v>
      </c>
      <c r="K5" s="258">
        <f>Nyttor!N59/K$1</f>
        <v>7819.4623695640103</v>
      </c>
      <c r="L5" s="259">
        <f>SUM(Nyttor[[#This Row],[Troligt år 1]:[Troligt år 6]])</f>
        <v>41514.587681199737</v>
      </c>
      <c r="M5" s="259">
        <f>IFERROR((Nyttor[[#This Row],[Summa max]]-Nyttor[[#This Row],[Summa min]]),0)</f>
        <v>0</v>
      </c>
      <c r="N5" s="258">
        <f>Nyttor!I60/$F$1</f>
        <v>0</v>
      </c>
      <c r="O5" s="258">
        <f>Nyttor!J60/$F$1</f>
        <v>9064.9000000000015</v>
      </c>
      <c r="P5" s="258">
        <f>Nyttor!K60/$F$1</f>
        <v>9064.9000000000015</v>
      </c>
      <c r="Q5" s="258">
        <f>Nyttor!L60/$F$1</f>
        <v>9064.9000000000015</v>
      </c>
      <c r="R5" s="258">
        <f>Nyttor!M60/$F$1</f>
        <v>9064.9000000000015</v>
      </c>
      <c r="S5" s="258">
        <f>Nyttor!N60/$F$1</f>
        <v>9064.9000000000015</v>
      </c>
      <c r="T5" s="259">
        <f>SUM(Nyttor[[#This Row],[Min år 1]:[Min år 6]])</f>
        <v>45324.500000000007</v>
      </c>
      <c r="U5" s="258">
        <f>Nyttor!I61/$F$1</f>
        <v>0</v>
      </c>
      <c r="V5" s="258">
        <f>Nyttor!J61/$F$1</f>
        <v>9064.9000000000015</v>
      </c>
      <c r="W5" s="258">
        <f>Nyttor!K61/$F$1</f>
        <v>9064.9000000000015</v>
      </c>
      <c r="X5" s="258">
        <f>Nyttor!L61/$F$1</f>
        <v>9064.9000000000015</v>
      </c>
      <c r="Y5" s="258">
        <f>Nyttor!M61/$F$1</f>
        <v>9064.9000000000015</v>
      </c>
      <c r="Z5" s="258">
        <f>Nyttor!N61/$F$1</f>
        <v>9064.9000000000015</v>
      </c>
      <c r="AA5" s="259">
        <f>SUM(Nyttor[[#This Row],[Max år 1]:[Max år 6]])</f>
        <v>45324.500000000007</v>
      </c>
      <c r="AB5" s="260" t="s">
        <v>100</v>
      </c>
    </row>
    <row r="6" spans="2:28" ht="15" customHeight="1" x14ac:dyDescent="0.3">
      <c r="B6" s="257">
        <f>Nyttor!$B$64</f>
        <v>0</v>
      </c>
      <c r="C6" s="257">
        <f>Nyttor!$B$65</f>
        <v>0</v>
      </c>
      <c r="D6" s="257">
        <f>IF(Nyttor[[#This Row],[Nyttans namn]]&gt;0,"Ja",0)</f>
        <v>0</v>
      </c>
      <c r="E6" s="257">
        <f>Nyttor!$B$66</f>
        <v>0</v>
      </c>
      <c r="F6" s="258">
        <f>Nyttor!I81/$F$1</f>
        <v>0</v>
      </c>
      <c r="G6" s="258">
        <f>Nyttor!J81/$G$1</f>
        <v>0</v>
      </c>
      <c r="H6" s="258">
        <f>Nyttor!K81/$H$1</f>
        <v>0</v>
      </c>
      <c r="I6" s="258">
        <f>Nyttor!L81/$I$1</f>
        <v>0</v>
      </c>
      <c r="J6" s="258">
        <f>Nyttor!M81/$J$1</f>
        <v>0</v>
      </c>
      <c r="K6" s="258">
        <f>Nyttor!N81/$K$1</f>
        <v>0</v>
      </c>
      <c r="L6" s="259">
        <f>SUM(Nyttor[[#This Row],[Troligt år 1]:[Troligt år 6]])</f>
        <v>0</v>
      </c>
      <c r="M6" s="259">
        <f>IFERROR((Nyttor[[#This Row],[Summa max]]-Nyttor[[#This Row],[Summa min]]),0)</f>
        <v>0</v>
      </c>
      <c r="N6" s="258">
        <f>Nyttor!I82/$F$1</f>
        <v>0</v>
      </c>
      <c r="O6" s="258">
        <f>Nyttor!J82/$G$1</f>
        <v>0</v>
      </c>
      <c r="P6" s="258">
        <f>Nyttor!K82/$H$1</f>
        <v>0</v>
      </c>
      <c r="Q6" s="258">
        <f>Nyttor!L82/$I$1</f>
        <v>0</v>
      </c>
      <c r="R6" s="258">
        <f>Nyttor!M82/$J$1</f>
        <v>0</v>
      </c>
      <c r="S6" s="258">
        <f>Nyttor!N82/$K$1</f>
        <v>0</v>
      </c>
      <c r="T6" s="259">
        <f>SUM(Nyttor[[#This Row],[Min år 1]:[Min år 6]])</f>
        <v>0</v>
      </c>
      <c r="U6" s="258">
        <f>Nyttor!I83/$F$1</f>
        <v>0</v>
      </c>
      <c r="V6" s="258">
        <f>Nyttor!J83/$G$1</f>
        <v>0</v>
      </c>
      <c r="W6" s="258">
        <f>Nyttor!K83/$H$1</f>
        <v>0</v>
      </c>
      <c r="X6" s="258">
        <f>Nyttor!L83/$I$1</f>
        <v>0</v>
      </c>
      <c r="Y6" s="258">
        <f>Nyttor!M83/$J$1</f>
        <v>0</v>
      </c>
      <c r="Z6" s="258">
        <f>Nyttor!N83/$K$1</f>
        <v>0</v>
      </c>
      <c r="AA6" s="259">
        <f>SUM(Nyttor[[#This Row],[Max år 1]:[Max år 6]])</f>
        <v>0</v>
      </c>
      <c r="AB6" s="260" t="s">
        <v>101</v>
      </c>
    </row>
    <row r="7" spans="2:28" ht="15" customHeight="1" x14ac:dyDescent="0.3">
      <c r="B7" s="257">
        <f>Nyttor!$B$87</f>
        <v>0</v>
      </c>
      <c r="C7" s="257">
        <f>Nyttor!$B$88</f>
        <v>0</v>
      </c>
      <c r="D7" s="257">
        <f>IF(Nyttor[[#This Row],[Nyttans namn]]&gt;0,"Ja",0)</f>
        <v>0</v>
      </c>
      <c r="E7" s="257">
        <f>Nyttor!$B$89</f>
        <v>0</v>
      </c>
      <c r="F7" s="258">
        <f>Nyttor!I104/$F$1</f>
        <v>0</v>
      </c>
      <c r="G7" s="258">
        <f>Nyttor!J104/$G$1</f>
        <v>0</v>
      </c>
      <c r="H7" s="258">
        <f>Nyttor!K104/$H$1</f>
        <v>0</v>
      </c>
      <c r="I7" s="258">
        <f>Nyttor!L104/$I$1</f>
        <v>0</v>
      </c>
      <c r="J7" s="258">
        <f>Nyttor!M104/$J$1</f>
        <v>0</v>
      </c>
      <c r="K7" s="258">
        <f>Nyttor!N104/$K$1</f>
        <v>0</v>
      </c>
      <c r="L7" s="259">
        <f>SUM(Nyttor[[#This Row],[Troligt år 1]:[Troligt år 6]])</f>
        <v>0</v>
      </c>
      <c r="M7" s="259">
        <f>IFERROR((Nyttor[[#This Row],[Summa max]]-Nyttor[[#This Row],[Summa min]]),0)</f>
        <v>0</v>
      </c>
      <c r="N7" s="258">
        <f>Nyttor!I105/$F$1</f>
        <v>0</v>
      </c>
      <c r="O7" s="258">
        <f>Nyttor!J105/$G$1</f>
        <v>0</v>
      </c>
      <c r="P7" s="258">
        <f>Nyttor!K105/$H$1</f>
        <v>0</v>
      </c>
      <c r="Q7" s="258">
        <f>Nyttor!L105/$I$1</f>
        <v>0</v>
      </c>
      <c r="R7" s="258">
        <f>Nyttor!M105/$J$1</f>
        <v>0</v>
      </c>
      <c r="S7" s="258">
        <f>Nyttor!N105/$K$1</f>
        <v>0</v>
      </c>
      <c r="T7" s="259">
        <f>SUM(Nyttor[[#This Row],[Min år 1]:[Min år 6]])</f>
        <v>0</v>
      </c>
      <c r="U7" s="258">
        <f>Nyttor!I106/$F$1</f>
        <v>0</v>
      </c>
      <c r="V7" s="258">
        <f>Nyttor!J106/$G$1</f>
        <v>0</v>
      </c>
      <c r="W7" s="258">
        <f>Nyttor!K106/$H$1</f>
        <v>0</v>
      </c>
      <c r="X7" s="258">
        <f>Nyttor!L106/$I$1</f>
        <v>0</v>
      </c>
      <c r="Y7" s="258">
        <f>Nyttor!M106/$J$1</f>
        <v>0</v>
      </c>
      <c r="Z7" s="258">
        <f>Nyttor!N106/$K$1</f>
        <v>0</v>
      </c>
      <c r="AA7" s="259">
        <f>SUM(Nyttor[[#This Row],[Max år 1]:[Max år 6]])</f>
        <v>0</v>
      </c>
      <c r="AB7" s="260" t="s">
        <v>102</v>
      </c>
    </row>
    <row r="8" spans="2:28" ht="15" customHeight="1" x14ac:dyDescent="0.3">
      <c r="B8" s="257">
        <f>Nyttor!$B$110</f>
        <v>0</v>
      </c>
      <c r="C8" s="257">
        <f>Nyttor!$B$111</f>
        <v>0</v>
      </c>
      <c r="D8" s="257">
        <f>IF(Nyttor[[#This Row],[Nyttans namn]]&gt;0,"Ja",0)</f>
        <v>0</v>
      </c>
      <c r="E8" s="257">
        <f>Nyttor!$B$112</f>
        <v>0</v>
      </c>
      <c r="F8" s="258">
        <f>Nyttor!I127/$F$1</f>
        <v>0</v>
      </c>
      <c r="G8" s="258">
        <f>Nyttor!J127/$G$1</f>
        <v>0</v>
      </c>
      <c r="H8" s="258">
        <f>Nyttor!K127/$H$1</f>
        <v>0</v>
      </c>
      <c r="I8" s="258">
        <f>Nyttor!L127/$I$1</f>
        <v>0</v>
      </c>
      <c r="J8" s="258">
        <f>Nyttor!M127/$J$1</f>
        <v>0</v>
      </c>
      <c r="K8" s="258">
        <f>Nyttor!N127/$K$1</f>
        <v>0</v>
      </c>
      <c r="L8" s="259">
        <f>SUM(Nyttor[[#This Row],[Troligt år 1]:[Troligt år 6]])</f>
        <v>0</v>
      </c>
      <c r="M8" s="259">
        <f>IFERROR((Nyttor[[#This Row],[Summa max]]-Nyttor[[#This Row],[Summa min]]),0)</f>
        <v>0</v>
      </c>
      <c r="N8" s="258">
        <f>Nyttor!I128/$F$1</f>
        <v>0</v>
      </c>
      <c r="O8" s="258">
        <f>Nyttor!J128/$G$1</f>
        <v>0</v>
      </c>
      <c r="P8" s="258">
        <f>Nyttor!K128/$H$1</f>
        <v>0</v>
      </c>
      <c r="Q8" s="258">
        <f>Nyttor!L128/$I$1</f>
        <v>0</v>
      </c>
      <c r="R8" s="258">
        <f>Nyttor!M128/$J$1</f>
        <v>0</v>
      </c>
      <c r="S8" s="258">
        <f>Nyttor!N128/$K$1</f>
        <v>0</v>
      </c>
      <c r="T8" s="259">
        <f>SUM(Nyttor[[#This Row],[Min år 1]:[Min år 6]])</f>
        <v>0</v>
      </c>
      <c r="U8" s="258">
        <f>Nyttor!I129/$F$1</f>
        <v>0</v>
      </c>
      <c r="V8" s="258">
        <f>Nyttor!J129/$G$1</f>
        <v>0</v>
      </c>
      <c r="W8" s="258">
        <f>Nyttor!K129/$H$1</f>
        <v>0</v>
      </c>
      <c r="X8" s="258">
        <f>Nyttor!L129/$I$1</f>
        <v>0</v>
      </c>
      <c r="Y8" s="258">
        <f>Nyttor!M129/$J$1</f>
        <v>0</v>
      </c>
      <c r="Z8" s="258">
        <f>Nyttor!N129/$K$1</f>
        <v>0</v>
      </c>
      <c r="AA8" s="259">
        <f>SUM(Nyttor[[#This Row],[Max år 1]:[Max år 6]])</f>
        <v>0</v>
      </c>
      <c r="AB8" s="260" t="s">
        <v>103</v>
      </c>
    </row>
    <row r="9" spans="2:28" ht="15" customHeight="1" x14ac:dyDescent="0.3">
      <c r="B9" s="257">
        <f>Nyttor!$B$133</f>
        <v>0</v>
      </c>
      <c r="C9" s="257">
        <f>Nyttor!$B$134</f>
        <v>0</v>
      </c>
      <c r="D9" s="257">
        <f>IF(Nyttor[[#This Row],[Nyttans namn]]&gt;0,"Ja",0)</f>
        <v>0</v>
      </c>
      <c r="E9" s="257">
        <f>Nyttor!$B$135</f>
        <v>0</v>
      </c>
      <c r="F9" s="258">
        <f>Nyttor!I150/$F$1</f>
        <v>0</v>
      </c>
      <c r="G9" s="258">
        <f>Nyttor!J150/$G$1</f>
        <v>0</v>
      </c>
      <c r="H9" s="258">
        <f>Nyttor!K150/$H$1</f>
        <v>0</v>
      </c>
      <c r="I9" s="258">
        <f>Nyttor!L150/$I$1</f>
        <v>0</v>
      </c>
      <c r="J9" s="258">
        <f>Nyttor!M150/$J$1</f>
        <v>0</v>
      </c>
      <c r="K9" s="258">
        <f>Nyttor!N150/$K$1</f>
        <v>0</v>
      </c>
      <c r="L9" s="259">
        <f>SUM(Nyttor[[#This Row],[Troligt år 1]:[Troligt år 6]])</f>
        <v>0</v>
      </c>
      <c r="M9" s="259">
        <f>IFERROR((Nyttor[[#This Row],[Summa max]]-Nyttor[[#This Row],[Summa min]]),0)</f>
        <v>0</v>
      </c>
      <c r="N9" s="258">
        <f>Nyttor!I151/$F$1</f>
        <v>0</v>
      </c>
      <c r="O9" s="258">
        <f>Nyttor!J151/$G$1</f>
        <v>0</v>
      </c>
      <c r="P9" s="258">
        <f>Nyttor!K151/$H$1</f>
        <v>0</v>
      </c>
      <c r="Q9" s="258">
        <f>Nyttor!L151/$I$1</f>
        <v>0</v>
      </c>
      <c r="R9" s="258">
        <f>Nyttor!M151/$J$1</f>
        <v>0</v>
      </c>
      <c r="S9" s="258">
        <f>Nyttor!N151/$K$1</f>
        <v>0</v>
      </c>
      <c r="T9" s="259">
        <f>SUM(Nyttor[[#This Row],[Min år 1]:[Min år 6]])</f>
        <v>0</v>
      </c>
      <c r="U9" s="258">
        <f>Nyttor!I152/$F$1</f>
        <v>0</v>
      </c>
      <c r="V9" s="258">
        <f>Nyttor!J152/$G$1</f>
        <v>0</v>
      </c>
      <c r="W9" s="258">
        <f>Nyttor!K152/$H$1</f>
        <v>0</v>
      </c>
      <c r="X9" s="258">
        <f>Nyttor!L152/$I$1</f>
        <v>0</v>
      </c>
      <c r="Y9" s="258">
        <f>Nyttor!M152/$J$1</f>
        <v>0</v>
      </c>
      <c r="Z9" s="258">
        <f>Nyttor!N152/$K$1</f>
        <v>0</v>
      </c>
      <c r="AA9" s="259">
        <f>SUM(Nyttor[[#This Row],[Max år 1]:[Max år 6]])</f>
        <v>0</v>
      </c>
      <c r="AB9" s="260" t="s">
        <v>104</v>
      </c>
    </row>
    <row r="10" spans="2:28" ht="15" customHeight="1" x14ac:dyDescent="0.3">
      <c r="B10" s="257">
        <f>Nyttor!$B$156</f>
        <v>0</v>
      </c>
      <c r="C10" s="257">
        <f>Nyttor!$B$157</f>
        <v>0</v>
      </c>
      <c r="D10" s="257">
        <f>IF(Nyttor[[#This Row],[Nyttans namn]]&gt;0,"Ja",0)</f>
        <v>0</v>
      </c>
      <c r="E10" s="257">
        <f>Nyttor!$B$158</f>
        <v>0</v>
      </c>
      <c r="F10" s="258">
        <f>Nyttor!I173/$F$1</f>
        <v>0</v>
      </c>
      <c r="G10" s="258">
        <f>Nyttor!J173/$G$1</f>
        <v>0</v>
      </c>
      <c r="H10" s="258">
        <f>Nyttor!K173/$H$1</f>
        <v>0</v>
      </c>
      <c r="I10" s="258">
        <f>Nyttor!L173/$I$1</f>
        <v>0</v>
      </c>
      <c r="J10" s="258">
        <f>Nyttor!M173/$J$1</f>
        <v>0</v>
      </c>
      <c r="K10" s="258">
        <f>Nyttor!N173/$K$1</f>
        <v>0</v>
      </c>
      <c r="L10" s="259">
        <f>SUM(Nyttor[[#This Row],[Troligt år 1]:[Troligt år 6]])</f>
        <v>0</v>
      </c>
      <c r="M10" s="259">
        <f>IFERROR((Nyttor[[#This Row],[Summa max]]-Nyttor[[#This Row],[Summa min]]),0)</f>
        <v>0</v>
      </c>
      <c r="N10" s="258">
        <f>Nyttor!I174/$F$1</f>
        <v>0</v>
      </c>
      <c r="O10" s="258">
        <f>Nyttor!J174/$G$1</f>
        <v>0</v>
      </c>
      <c r="P10" s="258">
        <f>Nyttor!K174/$H$1</f>
        <v>0</v>
      </c>
      <c r="Q10" s="258">
        <f>Nyttor!L174/$I$1</f>
        <v>0</v>
      </c>
      <c r="R10" s="258">
        <f>Nyttor!M174/$J$1</f>
        <v>0</v>
      </c>
      <c r="S10" s="258">
        <f>Nyttor!N174/$K$1</f>
        <v>0</v>
      </c>
      <c r="T10" s="259">
        <f>SUM(Nyttor[[#This Row],[Min år 1]:[Min år 6]])</f>
        <v>0</v>
      </c>
      <c r="U10" s="258">
        <f>Nyttor!I175/$F$1</f>
        <v>0</v>
      </c>
      <c r="V10" s="258">
        <f>Nyttor!J175/$G$1</f>
        <v>0</v>
      </c>
      <c r="W10" s="258">
        <f>Nyttor!K175/$H$1</f>
        <v>0</v>
      </c>
      <c r="X10" s="258">
        <f>Nyttor!L175/$I$1</f>
        <v>0</v>
      </c>
      <c r="Y10" s="258">
        <f>Nyttor!M175/$J$1</f>
        <v>0</v>
      </c>
      <c r="Z10" s="258">
        <f>Nyttor!N175/$K$1</f>
        <v>0</v>
      </c>
      <c r="AA10" s="259">
        <f>SUM(Nyttor[[#This Row],[Max år 1]:[Max år 6]])</f>
        <v>0</v>
      </c>
      <c r="AB10" s="260" t="s">
        <v>105</v>
      </c>
    </row>
    <row r="11" spans="2:28" ht="15" customHeight="1" x14ac:dyDescent="0.3">
      <c r="B11" s="257">
        <f>Nyttor!$B$179</f>
        <v>0</v>
      </c>
      <c r="C11" s="257">
        <f>Nyttor!$B$180</f>
        <v>0</v>
      </c>
      <c r="D11" s="257">
        <f>IF(Nyttor[[#This Row],[Nyttans namn]]&gt;0,"Ja",0)</f>
        <v>0</v>
      </c>
      <c r="E11" s="257">
        <f>Nyttor!$B$181</f>
        <v>0</v>
      </c>
      <c r="F11" s="258">
        <f>Nyttor!I196/$F$1</f>
        <v>0</v>
      </c>
      <c r="G11" s="258">
        <f>Nyttor!J196/$G$1</f>
        <v>0</v>
      </c>
      <c r="H11" s="258">
        <f>Nyttor!K196/$H$1</f>
        <v>0</v>
      </c>
      <c r="I11" s="258">
        <f>Nyttor!L196/$I$1</f>
        <v>0</v>
      </c>
      <c r="J11" s="258">
        <f>Nyttor!M196/$J$1</f>
        <v>0</v>
      </c>
      <c r="K11" s="258">
        <f>Nyttor!N196/$K$1</f>
        <v>0</v>
      </c>
      <c r="L11" s="259">
        <f>SUM(Nyttor[[#This Row],[Troligt år 1]:[Troligt år 6]])</f>
        <v>0</v>
      </c>
      <c r="M11" s="259">
        <f>IFERROR((Nyttor[[#This Row],[Summa max]]-Nyttor[[#This Row],[Summa min]]),0)</f>
        <v>0</v>
      </c>
      <c r="N11" s="258">
        <f>Nyttor!I197/$F$1</f>
        <v>0</v>
      </c>
      <c r="O11" s="258">
        <f>Nyttor!J197/$G$1</f>
        <v>0</v>
      </c>
      <c r="P11" s="258">
        <f>Nyttor!K197/$H$1</f>
        <v>0</v>
      </c>
      <c r="Q11" s="258">
        <f>Nyttor!L197/$I$1</f>
        <v>0</v>
      </c>
      <c r="R11" s="258">
        <f>Nyttor!M197/$J$1</f>
        <v>0</v>
      </c>
      <c r="S11" s="258">
        <f>Nyttor!N197/$K$1</f>
        <v>0</v>
      </c>
      <c r="T11" s="259">
        <f>SUM(Nyttor[[#This Row],[Min år 1]:[Min år 6]])</f>
        <v>0</v>
      </c>
      <c r="U11" s="258">
        <f>Nyttor!I198/$F$1</f>
        <v>0</v>
      </c>
      <c r="V11" s="258">
        <f>Nyttor!J198/$G$1</f>
        <v>0</v>
      </c>
      <c r="W11" s="258">
        <f>Nyttor!K198/$H$1</f>
        <v>0</v>
      </c>
      <c r="X11" s="258">
        <f>Nyttor!L198/$I$1</f>
        <v>0</v>
      </c>
      <c r="Y11" s="258">
        <f>Nyttor!M198/$J$1</f>
        <v>0</v>
      </c>
      <c r="Z11" s="258">
        <f>Nyttor!N198/$K$1</f>
        <v>0</v>
      </c>
      <c r="AA11" s="259">
        <f>SUM(Nyttor[[#This Row],[Max år 1]:[Max år 6]])</f>
        <v>0</v>
      </c>
      <c r="AB11" s="260" t="s">
        <v>106</v>
      </c>
    </row>
    <row r="12" spans="2:28" ht="15" customHeight="1" x14ac:dyDescent="0.3">
      <c r="B12" s="257">
        <f>Nyttor!$B$202</f>
        <v>0</v>
      </c>
      <c r="C12" s="257">
        <f>Nyttor!$B$203</f>
        <v>0</v>
      </c>
      <c r="D12" s="257">
        <f>IF(Nyttor[[#This Row],[Nyttans namn]]&gt;0,"Ja",0)</f>
        <v>0</v>
      </c>
      <c r="E12" s="257">
        <f>Nyttor!$B$204</f>
        <v>0</v>
      </c>
      <c r="F12" s="258">
        <f>Nyttor!I219/$F$1</f>
        <v>0</v>
      </c>
      <c r="G12" s="258">
        <f>Nyttor!J219/$G$1</f>
        <v>0</v>
      </c>
      <c r="H12" s="258">
        <f>Nyttor!K219/$H$1</f>
        <v>0</v>
      </c>
      <c r="I12" s="258">
        <f>Nyttor!L219/$I$1</f>
        <v>0</v>
      </c>
      <c r="J12" s="258">
        <f>Nyttor!M219/$J$1</f>
        <v>0</v>
      </c>
      <c r="K12" s="258">
        <f>Nyttor!N219/$K$1</f>
        <v>0</v>
      </c>
      <c r="L12" s="259">
        <f>SUM(Nyttor[[#This Row],[Troligt år 1]:[Troligt år 6]])</f>
        <v>0</v>
      </c>
      <c r="M12" s="259">
        <f>IFERROR((Nyttor[[#This Row],[Summa max]]-Nyttor[[#This Row],[Summa min]]),0)</f>
        <v>0</v>
      </c>
      <c r="N12" s="258">
        <f>Nyttor!I220/$F$1</f>
        <v>0</v>
      </c>
      <c r="O12" s="258">
        <f>Nyttor!J220/$G$1</f>
        <v>0</v>
      </c>
      <c r="P12" s="258">
        <f>Nyttor!K220/$H$1</f>
        <v>0</v>
      </c>
      <c r="Q12" s="258">
        <f>Nyttor!L220/$I$1</f>
        <v>0</v>
      </c>
      <c r="R12" s="258">
        <f>Nyttor!M220/$J$1</f>
        <v>0</v>
      </c>
      <c r="S12" s="258">
        <f>Nyttor!N220/$K$1</f>
        <v>0</v>
      </c>
      <c r="T12" s="259">
        <f>SUM(Nyttor[[#This Row],[Min år 1]:[Min år 6]])</f>
        <v>0</v>
      </c>
      <c r="U12" s="258">
        <f>Nyttor!I221/$F$1</f>
        <v>0</v>
      </c>
      <c r="V12" s="258">
        <f>Nyttor!J221/$G$1</f>
        <v>0</v>
      </c>
      <c r="W12" s="258">
        <f>Nyttor!K221/$H$1</f>
        <v>0</v>
      </c>
      <c r="X12" s="258">
        <f>Nyttor!L221/$I$1</f>
        <v>0</v>
      </c>
      <c r="Y12" s="258">
        <f>Nyttor!M221/$J$1</f>
        <v>0</v>
      </c>
      <c r="Z12" s="258">
        <f>Nyttor!N221/$K$1</f>
        <v>0</v>
      </c>
      <c r="AA12" s="259">
        <f>SUM(Nyttor[[#This Row],[Max år 1]:[Max år 6]])</f>
        <v>0</v>
      </c>
      <c r="AB12" s="260" t="s">
        <v>107</v>
      </c>
    </row>
    <row r="13" spans="2:28" ht="15" customHeight="1" x14ac:dyDescent="0.3">
      <c r="B13" s="257">
        <f>Nyttor!H245</f>
        <v>0</v>
      </c>
      <c r="C13" s="257">
        <f>Nyttor!$B$246</f>
        <v>0</v>
      </c>
      <c r="D13" s="257">
        <f>IF(Nyttor[[#This Row],[Nyttans namn]]&gt;0,"Ja",0)</f>
        <v>0</v>
      </c>
      <c r="E13" s="257">
        <f>IF(Nyttor[[#This Row],[Intressent ]]=0,0,Nyttor!$B$228)</f>
        <v>0</v>
      </c>
      <c r="F13" s="258">
        <f>Nyttor!I247/$F$1</f>
        <v>0</v>
      </c>
      <c r="G13" s="258">
        <f>Nyttor!J247/$G$1</f>
        <v>0</v>
      </c>
      <c r="H13" s="258">
        <f>Nyttor!K247/$H$1</f>
        <v>0</v>
      </c>
      <c r="I13" s="258">
        <f>Nyttor!L247/$I$1</f>
        <v>0</v>
      </c>
      <c r="J13" s="258">
        <f>Nyttor!M247/$J$1</f>
        <v>0</v>
      </c>
      <c r="K13" s="258">
        <f>Nyttor!N247/$K$1</f>
        <v>0</v>
      </c>
      <c r="L13" s="259">
        <f>SUM(Nyttor[[#This Row],[Troligt år 1]:[Troligt år 6]])</f>
        <v>0</v>
      </c>
      <c r="M13" s="259">
        <f>IFERROR((Nyttor[[#This Row],[Summa max]]-Nyttor[[#This Row],[Summa min]]),0)</f>
        <v>0</v>
      </c>
      <c r="N13" s="258">
        <f>Nyttor!I248/$F$1</f>
        <v>0</v>
      </c>
      <c r="O13" s="258">
        <f>Nyttor!J248/$G$1</f>
        <v>0</v>
      </c>
      <c r="P13" s="258">
        <f>Nyttor!K248/$H$1</f>
        <v>0</v>
      </c>
      <c r="Q13" s="258">
        <f>Nyttor!L248/$I$1</f>
        <v>0</v>
      </c>
      <c r="R13" s="258">
        <f>Nyttor!M248/$J$1</f>
        <v>0</v>
      </c>
      <c r="S13" s="258">
        <f>Nyttor!N248/$K$1</f>
        <v>0</v>
      </c>
      <c r="T13" s="259">
        <f>SUM(Nyttor[[#This Row],[Min år 1]:[Min år 6]])</f>
        <v>0</v>
      </c>
      <c r="U13" s="258">
        <f>Nyttor!I249/$F$1</f>
        <v>0</v>
      </c>
      <c r="V13" s="258">
        <f>Nyttor!J249/$G$1</f>
        <v>0</v>
      </c>
      <c r="W13" s="258">
        <f>Nyttor!K249/$H$1</f>
        <v>0</v>
      </c>
      <c r="X13" s="258">
        <f>Nyttor!L249/$I$1</f>
        <v>0</v>
      </c>
      <c r="Y13" s="258">
        <f>Nyttor!M249/$J$1</f>
        <v>0</v>
      </c>
      <c r="Z13" s="258">
        <f>Nyttor!N249/$K$1</f>
        <v>0</v>
      </c>
      <c r="AA13" s="259">
        <f>SUM(Nyttor[[#This Row],[Max år 1]:[Max år 6]])</f>
        <v>0</v>
      </c>
      <c r="AB13" s="260" t="s">
        <v>108</v>
      </c>
    </row>
    <row r="14" spans="2:28" ht="15" customHeight="1" x14ac:dyDescent="0.3">
      <c r="B14" s="257">
        <f>Nyttor!H251</f>
        <v>0</v>
      </c>
      <c r="C14" s="257">
        <f>Nyttor!B247</f>
        <v>0</v>
      </c>
      <c r="D14" s="257">
        <f>IF(Nyttor[[#This Row],[Nyttans namn]]&gt;0,"Ja",0)</f>
        <v>0</v>
      </c>
      <c r="E14" s="257">
        <f>IF(Nyttor[[#This Row],[Intressent ]]=0,0,Nyttor!B228)</f>
        <v>0</v>
      </c>
      <c r="F14" s="258">
        <f>Nyttor!I253/$F$1</f>
        <v>0</v>
      </c>
      <c r="G14" s="258">
        <f>Nyttor!J253/$G$1</f>
        <v>0</v>
      </c>
      <c r="H14" s="258">
        <f>Nyttor!K253/$H$1</f>
        <v>0</v>
      </c>
      <c r="I14" s="258">
        <f>Nyttor!L253/$I$1</f>
        <v>0</v>
      </c>
      <c r="J14" s="258">
        <f>Nyttor!M253/$J$1</f>
        <v>0</v>
      </c>
      <c r="K14" s="258">
        <f>Nyttor!N253/$K$1</f>
        <v>0</v>
      </c>
      <c r="L14" s="259">
        <f>SUM(Nyttor[[#This Row],[Troligt år 1]:[Troligt år 6]])</f>
        <v>0</v>
      </c>
      <c r="M14" s="259">
        <f>IFERROR((Nyttor[[#This Row],[Summa max]]-Nyttor[[#This Row],[Summa min]]),0)</f>
        <v>0</v>
      </c>
      <c r="N14" s="258">
        <f>Nyttor!I254/$F$1</f>
        <v>0</v>
      </c>
      <c r="O14" s="258">
        <f>Nyttor!J254/$G$1</f>
        <v>0</v>
      </c>
      <c r="P14" s="258">
        <f>Nyttor!K254/$H$1</f>
        <v>0</v>
      </c>
      <c r="Q14" s="258">
        <f>Nyttor!L254/$I$1</f>
        <v>0</v>
      </c>
      <c r="R14" s="258">
        <f>Nyttor!M254/$J$1</f>
        <v>0</v>
      </c>
      <c r="S14" s="258">
        <f>Nyttor!N254/$K$1</f>
        <v>0</v>
      </c>
      <c r="T14" s="259">
        <f>SUM(Nyttor[[#This Row],[Min år 1]:[Min år 6]])</f>
        <v>0</v>
      </c>
      <c r="U14" s="258">
        <f>Nyttor!I255/$F$1</f>
        <v>0</v>
      </c>
      <c r="V14" s="258">
        <f>Nyttor!J255/$G$1</f>
        <v>0</v>
      </c>
      <c r="W14" s="258">
        <f>Nyttor!K255/$H$1</f>
        <v>0</v>
      </c>
      <c r="X14" s="258">
        <f>Nyttor!L255/$I$1</f>
        <v>0</v>
      </c>
      <c r="Y14" s="258">
        <f>Nyttor!M255/$J$1</f>
        <v>0</v>
      </c>
      <c r="Z14" s="258">
        <f>Nyttor!N255/$K$1</f>
        <v>0</v>
      </c>
      <c r="AA14" s="259">
        <f>SUM(Nyttor[[#This Row],[Max år 1]:[Max år 6]])</f>
        <v>0</v>
      </c>
      <c r="AB14" s="260" t="s">
        <v>109</v>
      </c>
    </row>
    <row r="15" spans="2:28" ht="15" customHeight="1" x14ac:dyDescent="0.3">
      <c r="B15" s="257">
        <f>Nyttor!H257</f>
        <v>0</v>
      </c>
      <c r="C15" s="257">
        <f>Nyttor!B248</f>
        <v>0</v>
      </c>
      <c r="D15" s="257">
        <f>IF(Nyttor[[#This Row],[Nyttans namn]]&gt;0,"Ja",0)</f>
        <v>0</v>
      </c>
      <c r="E15" s="257">
        <f>IF(Nyttor[[#This Row],[Intressent ]]=0,0,Nyttor!B228)</f>
        <v>0</v>
      </c>
      <c r="F15" s="258">
        <f>Nyttor!I259/$F$1</f>
        <v>0</v>
      </c>
      <c r="G15" s="258">
        <f>Nyttor!J259/$G$1</f>
        <v>0</v>
      </c>
      <c r="H15" s="258">
        <f>Nyttor!K259/$H$1</f>
        <v>0</v>
      </c>
      <c r="I15" s="258">
        <f>Nyttor!L259/$I$1</f>
        <v>0</v>
      </c>
      <c r="J15" s="258">
        <f>Nyttor!M259/$J$1</f>
        <v>0</v>
      </c>
      <c r="K15" s="258">
        <f>Nyttor!N259/$K$1</f>
        <v>0</v>
      </c>
      <c r="L15" s="259">
        <f>SUM(Nyttor[[#This Row],[Troligt år 1]:[Troligt år 6]])</f>
        <v>0</v>
      </c>
      <c r="M15" s="259">
        <f>IFERROR((Nyttor[[#This Row],[Summa max]]-Nyttor[[#This Row],[Summa min]]),0)</f>
        <v>0</v>
      </c>
      <c r="N15" s="258">
        <f>Nyttor!I260/$F$1</f>
        <v>0</v>
      </c>
      <c r="O15" s="258">
        <f>Nyttor!J260/$G$1</f>
        <v>0</v>
      </c>
      <c r="P15" s="258">
        <f>Nyttor!K260/$H$1</f>
        <v>0</v>
      </c>
      <c r="Q15" s="258">
        <f>Nyttor!L260/$I$1</f>
        <v>0</v>
      </c>
      <c r="R15" s="258">
        <f>Nyttor!M260/$J$1</f>
        <v>0</v>
      </c>
      <c r="S15" s="258">
        <f>Nyttor!N260/$K$1</f>
        <v>0</v>
      </c>
      <c r="T15" s="259">
        <f>SUM(Nyttor[[#This Row],[Min år 1]:[Min år 6]])</f>
        <v>0</v>
      </c>
      <c r="U15" s="258">
        <f>Nyttor!I261/$F$1</f>
        <v>0</v>
      </c>
      <c r="V15" s="258">
        <f>Nyttor!J261/$G$1</f>
        <v>0</v>
      </c>
      <c r="W15" s="258">
        <f>Nyttor!K261/$H$1</f>
        <v>0</v>
      </c>
      <c r="X15" s="258">
        <f>Nyttor!L261/$I$1</f>
        <v>0</v>
      </c>
      <c r="Y15" s="258">
        <f>Nyttor!M261/$J$1</f>
        <v>0</v>
      </c>
      <c r="Z15" s="258">
        <f>Nyttor!N261/$K$1</f>
        <v>0</v>
      </c>
      <c r="AA15" s="259">
        <f>SUM(Nyttor[[#This Row],[Max år 1]:[Max år 6]])</f>
        <v>0</v>
      </c>
      <c r="AB15" s="260" t="s">
        <v>110</v>
      </c>
    </row>
    <row r="16" spans="2:28" ht="15" customHeight="1" x14ac:dyDescent="0.3">
      <c r="B16" s="257">
        <f>Nyttor!H263</f>
        <v>0</v>
      </c>
      <c r="C16" s="257">
        <f>Nyttor!B249</f>
        <v>0</v>
      </c>
      <c r="D16" s="257">
        <f>IF(Nyttor[[#This Row],[Nyttans namn]]&gt;0,"Ja",0)</f>
        <v>0</v>
      </c>
      <c r="E16" s="257">
        <f>IF(Nyttor[[#This Row],[Intressent ]]=0,0,Nyttor!B228)</f>
        <v>0</v>
      </c>
      <c r="F16" s="258">
        <f>Nyttor!I265/$F$1</f>
        <v>0</v>
      </c>
      <c r="G16" s="258">
        <f>Nyttor!J265/$G$1</f>
        <v>0</v>
      </c>
      <c r="H16" s="258">
        <f>Nyttor!K265/$H$1</f>
        <v>0</v>
      </c>
      <c r="I16" s="258">
        <f>Nyttor!L265/$I$1</f>
        <v>0</v>
      </c>
      <c r="J16" s="258">
        <f>Nyttor!M265/$J$1</f>
        <v>0</v>
      </c>
      <c r="K16" s="258">
        <f>Nyttor!N265/$K$1</f>
        <v>0</v>
      </c>
      <c r="L16" s="259">
        <f>SUM(Nyttor[[#This Row],[Troligt år 1]:[Troligt år 6]])</f>
        <v>0</v>
      </c>
      <c r="M16" s="259">
        <f>IFERROR((Nyttor[[#This Row],[Summa max]]-Nyttor[[#This Row],[Summa min]]),0)</f>
        <v>0</v>
      </c>
      <c r="N16" s="258">
        <f>Nyttor!I266/$F$1</f>
        <v>0</v>
      </c>
      <c r="O16" s="258">
        <f>Nyttor!J266/$G$1</f>
        <v>0</v>
      </c>
      <c r="P16" s="258">
        <f>Nyttor!K266/$H$1</f>
        <v>0</v>
      </c>
      <c r="Q16" s="258">
        <f>Nyttor!L266/$I$1</f>
        <v>0</v>
      </c>
      <c r="R16" s="258">
        <f>Nyttor!M266/$J$1</f>
        <v>0</v>
      </c>
      <c r="S16" s="258">
        <f>Nyttor!N266/$K$1</f>
        <v>0</v>
      </c>
      <c r="T16" s="259">
        <f>SUM(Nyttor[[#This Row],[Min år 1]:[Min år 6]])</f>
        <v>0</v>
      </c>
      <c r="U16" s="258">
        <f>Nyttor!I267/$F$1</f>
        <v>0</v>
      </c>
      <c r="V16" s="258">
        <f>Nyttor!J267/$G$1</f>
        <v>0</v>
      </c>
      <c r="W16" s="258">
        <f>Nyttor!K267/$H$1</f>
        <v>0</v>
      </c>
      <c r="X16" s="258">
        <f>Nyttor!L267/$I$1</f>
        <v>0</v>
      </c>
      <c r="Y16" s="258">
        <f>Nyttor!M267/$J$1</f>
        <v>0</v>
      </c>
      <c r="Z16" s="258">
        <f>Nyttor!N267/$K$1</f>
        <v>0</v>
      </c>
      <c r="AA16" s="259">
        <f>SUM(Nyttor[[#This Row],[Max år 1]:[Max år 6]])</f>
        <v>0</v>
      </c>
      <c r="AB16" s="260" t="s">
        <v>111</v>
      </c>
    </row>
    <row r="17" spans="2:28" ht="15" customHeight="1" x14ac:dyDescent="0.3">
      <c r="B17" s="257">
        <f>Nyttor!H269</f>
        <v>0</v>
      </c>
      <c r="C17" s="257">
        <f>Nyttor!B250</f>
        <v>0</v>
      </c>
      <c r="D17" s="257">
        <f>IF(Nyttor[[#This Row],[Nyttans namn]]&gt;0,"Ja",0)</f>
        <v>0</v>
      </c>
      <c r="E17" s="257">
        <f>IF(Nyttor[[#This Row],[Intressent ]]=0,0,Nyttor!B228)</f>
        <v>0</v>
      </c>
      <c r="F17" s="258">
        <f>Nyttor!I271/$F$1</f>
        <v>0</v>
      </c>
      <c r="G17" s="258">
        <f>Nyttor!J271/$G$1</f>
        <v>0</v>
      </c>
      <c r="H17" s="258">
        <f>Nyttor!K271/$H$1</f>
        <v>0</v>
      </c>
      <c r="I17" s="258">
        <f>Nyttor!L271/$I$1</f>
        <v>0</v>
      </c>
      <c r="J17" s="258">
        <f>Nyttor!M271/$J$1</f>
        <v>0</v>
      </c>
      <c r="K17" s="258">
        <f>Nyttor!N271/$K$1</f>
        <v>0</v>
      </c>
      <c r="L17" s="259">
        <f>SUM(Nyttor[[#This Row],[Troligt år 1]:[Troligt år 6]])</f>
        <v>0</v>
      </c>
      <c r="M17" s="259">
        <f>IFERROR((Nyttor[[#This Row],[Summa max]]-Nyttor[[#This Row],[Summa min]]),0)</f>
        <v>0</v>
      </c>
      <c r="N17" s="258">
        <f>Nyttor!I272/$F$1</f>
        <v>0</v>
      </c>
      <c r="O17" s="258">
        <f>Nyttor!J272/$G$1</f>
        <v>0</v>
      </c>
      <c r="P17" s="258">
        <f>Nyttor!K272/$H$1</f>
        <v>0</v>
      </c>
      <c r="Q17" s="258">
        <f>Nyttor!L272/$I$1</f>
        <v>0</v>
      </c>
      <c r="R17" s="258">
        <f>Nyttor!M272/$J$1</f>
        <v>0</v>
      </c>
      <c r="S17" s="258">
        <f>Nyttor!N272/$K$1</f>
        <v>0</v>
      </c>
      <c r="T17" s="259">
        <f>SUM(Nyttor[[#This Row],[Min år 1]:[Min år 6]])</f>
        <v>0</v>
      </c>
      <c r="U17" s="258">
        <f>Nyttor!I273/$F$1</f>
        <v>0</v>
      </c>
      <c r="V17" s="258">
        <f>Nyttor!J273/$G$1</f>
        <v>0</v>
      </c>
      <c r="W17" s="258">
        <f>Nyttor!K273/$H$1</f>
        <v>0</v>
      </c>
      <c r="X17" s="258">
        <f>Nyttor!L273/$I$1</f>
        <v>0</v>
      </c>
      <c r="Y17" s="258">
        <f>Nyttor!M273/$J$1</f>
        <v>0</v>
      </c>
      <c r="Z17" s="258">
        <f>Nyttor!N273/$K$1</f>
        <v>0</v>
      </c>
      <c r="AA17" s="259">
        <f>SUM(Nyttor[[#This Row],[Max år 1]:[Max år 6]])</f>
        <v>0</v>
      </c>
      <c r="AB17" s="260" t="s">
        <v>112</v>
      </c>
    </row>
    <row r="18" spans="2:28" ht="15" customHeight="1" x14ac:dyDescent="0.3">
      <c r="B18" s="257">
        <f>Nyttor!H295</f>
        <v>0</v>
      </c>
      <c r="C18" s="257">
        <f>Nyttor!B296</f>
        <v>0</v>
      </c>
      <c r="D18" s="257">
        <f>IF(Nyttor[[#This Row],[Nyttans namn]]&gt;0,"Ja",0)</f>
        <v>0</v>
      </c>
      <c r="E18" s="257">
        <f>IF(Nyttor[[#This Row],[Intressent ]]=0,0,Nyttor!B278)</f>
        <v>0</v>
      </c>
      <c r="F18" s="258">
        <f>Nyttor!I297/$F$1</f>
        <v>0</v>
      </c>
      <c r="G18" s="258">
        <f>Nyttor!J297/$G$1</f>
        <v>0</v>
      </c>
      <c r="H18" s="258">
        <f>Nyttor!K297/$H$1</f>
        <v>0</v>
      </c>
      <c r="I18" s="258">
        <f>Nyttor!L297/$I$1</f>
        <v>0</v>
      </c>
      <c r="J18" s="258">
        <f>Nyttor!M297/$J$1</f>
        <v>0</v>
      </c>
      <c r="K18" s="258">
        <f>Nyttor!N297/$K$1</f>
        <v>0</v>
      </c>
      <c r="L18" s="259">
        <f>SUM(Nyttor[[#This Row],[Troligt år 1]:[Troligt år 6]])</f>
        <v>0</v>
      </c>
      <c r="M18" s="259">
        <f>IFERROR((Nyttor[[#This Row],[Summa max]]-Nyttor[[#This Row],[Summa min]]),0)</f>
        <v>0</v>
      </c>
      <c r="N18" s="258">
        <f>Nyttor!I298/$F$1</f>
        <v>0</v>
      </c>
      <c r="O18" s="258">
        <f>Nyttor!J298/$G$1</f>
        <v>0</v>
      </c>
      <c r="P18" s="258">
        <f>Nyttor!K298/$H$1</f>
        <v>0</v>
      </c>
      <c r="Q18" s="258">
        <f>Nyttor!L298/$I$1</f>
        <v>0</v>
      </c>
      <c r="R18" s="258">
        <f>Nyttor!M298/$J$1</f>
        <v>0</v>
      </c>
      <c r="S18" s="258">
        <f>Nyttor!N298/$K$1</f>
        <v>0</v>
      </c>
      <c r="T18" s="259">
        <f>SUM(Nyttor[[#This Row],[Min år 1]:[Min år 6]])</f>
        <v>0</v>
      </c>
      <c r="U18" s="258">
        <f>Nyttor!I299/$F$1</f>
        <v>0</v>
      </c>
      <c r="V18" s="258">
        <f>Nyttor!J299/$G$1</f>
        <v>0</v>
      </c>
      <c r="W18" s="258">
        <f>Nyttor!K299/$H$1</f>
        <v>0</v>
      </c>
      <c r="X18" s="258">
        <f>Nyttor!L299/$I$1</f>
        <v>0</v>
      </c>
      <c r="Y18" s="258">
        <f>Nyttor!M299/$J$1</f>
        <v>0</v>
      </c>
      <c r="Z18" s="258">
        <f>Nyttor!N299/$K$1</f>
        <v>0</v>
      </c>
      <c r="AA18" s="259">
        <f>SUM(Nyttor[[#This Row],[Max år 1]:[Max år 6]])</f>
        <v>0</v>
      </c>
      <c r="AB18" s="260" t="s">
        <v>113</v>
      </c>
    </row>
    <row r="19" spans="2:28" ht="15" customHeight="1" x14ac:dyDescent="0.3">
      <c r="B19" s="257">
        <f>Nyttor!H301</f>
        <v>0</v>
      </c>
      <c r="C19" s="257">
        <f>Nyttor!B297</f>
        <v>0</v>
      </c>
      <c r="D19" s="257">
        <f>IF(Nyttor[[#This Row],[Nyttans namn]]&gt;0,"Ja",0)</f>
        <v>0</v>
      </c>
      <c r="E19" s="257">
        <f>IF(Nyttor[[#This Row],[Intressent ]]=0,0,Nyttor!B278)</f>
        <v>0</v>
      </c>
      <c r="F19" s="258">
        <f>Nyttor!I303/$F$1</f>
        <v>0</v>
      </c>
      <c r="G19" s="258">
        <f>Nyttor!J303/$G$1</f>
        <v>0</v>
      </c>
      <c r="H19" s="258">
        <f>Nyttor!K303/$H$1</f>
        <v>0</v>
      </c>
      <c r="I19" s="258">
        <f>Nyttor!L303/$I$1</f>
        <v>0</v>
      </c>
      <c r="J19" s="258">
        <f>Nyttor!M303/$J$1</f>
        <v>0</v>
      </c>
      <c r="K19" s="258">
        <f>Nyttor!N303/$K$1</f>
        <v>0</v>
      </c>
      <c r="L19" s="259">
        <f>SUM(Nyttor[[#This Row],[Troligt år 1]:[Troligt år 6]])</f>
        <v>0</v>
      </c>
      <c r="M19" s="259">
        <f>IFERROR((Nyttor[[#This Row],[Summa max]]-Nyttor[[#This Row],[Summa min]]),0)</f>
        <v>0</v>
      </c>
      <c r="N19" s="258">
        <f>Nyttor!I304/$F$1</f>
        <v>0</v>
      </c>
      <c r="O19" s="258">
        <f>Nyttor!J304/$G$1</f>
        <v>0</v>
      </c>
      <c r="P19" s="258">
        <f>Nyttor!K304/$H$1</f>
        <v>0</v>
      </c>
      <c r="Q19" s="258">
        <f>Nyttor!L304/$I$1</f>
        <v>0</v>
      </c>
      <c r="R19" s="258">
        <f>Nyttor!M304/$J$1</f>
        <v>0</v>
      </c>
      <c r="S19" s="258">
        <f>Nyttor!N304/$K$1</f>
        <v>0</v>
      </c>
      <c r="T19" s="259">
        <f>SUM(Nyttor[[#This Row],[Min år 1]:[Min år 6]])</f>
        <v>0</v>
      </c>
      <c r="U19" s="258">
        <f>Nyttor!I305/$F$1</f>
        <v>0</v>
      </c>
      <c r="V19" s="258">
        <f>Nyttor!J305/$G$1</f>
        <v>0</v>
      </c>
      <c r="W19" s="258">
        <f>Nyttor!K305/$H$1</f>
        <v>0</v>
      </c>
      <c r="X19" s="258">
        <f>Nyttor!L305/$I$1</f>
        <v>0</v>
      </c>
      <c r="Y19" s="258">
        <f>Nyttor!M305/$J$1</f>
        <v>0</v>
      </c>
      <c r="Z19" s="258">
        <f>Nyttor!N305/$K$1</f>
        <v>0</v>
      </c>
      <c r="AA19" s="259">
        <f>SUM(Nyttor[[#This Row],[Max år 1]:[Max år 6]])</f>
        <v>0</v>
      </c>
      <c r="AB19" s="260" t="s">
        <v>114</v>
      </c>
    </row>
    <row r="20" spans="2:28" ht="15" customHeight="1" x14ac:dyDescent="0.3">
      <c r="B20" s="257">
        <f>Nyttor!H307</f>
        <v>0</v>
      </c>
      <c r="C20" s="257">
        <f>Nyttor!B298</f>
        <v>0</v>
      </c>
      <c r="D20" s="257">
        <f>IF(Nyttor[[#This Row],[Nyttans namn]]&gt;0,"Ja",0)</f>
        <v>0</v>
      </c>
      <c r="E20" s="257">
        <f>IF(Nyttor[[#This Row],[Intressent ]]=0,0,Nyttor!B278)</f>
        <v>0</v>
      </c>
      <c r="F20" s="258">
        <f>Nyttor!I309/$F$1</f>
        <v>0</v>
      </c>
      <c r="G20" s="258">
        <f>Nyttor!J309/$G$1</f>
        <v>0</v>
      </c>
      <c r="H20" s="258">
        <f>Nyttor!K309/$H$1</f>
        <v>0</v>
      </c>
      <c r="I20" s="258">
        <f>Nyttor!L309/$I$1</f>
        <v>0</v>
      </c>
      <c r="J20" s="258">
        <f>Nyttor!M309/$J$1</f>
        <v>0</v>
      </c>
      <c r="K20" s="258">
        <f>Nyttor!N309/$K$1</f>
        <v>0</v>
      </c>
      <c r="L20" s="259">
        <f>SUM(Nyttor[[#This Row],[Troligt år 1]:[Troligt år 6]])</f>
        <v>0</v>
      </c>
      <c r="M20" s="259">
        <f>IFERROR((Nyttor[[#This Row],[Summa max]]-Nyttor[[#This Row],[Summa min]]),0)</f>
        <v>0</v>
      </c>
      <c r="N20" s="258">
        <f>Nyttor!I310/$F$1</f>
        <v>0</v>
      </c>
      <c r="O20" s="258">
        <f>Nyttor!J310/$G$1</f>
        <v>0</v>
      </c>
      <c r="P20" s="258">
        <f>Nyttor!K310/$H$1</f>
        <v>0</v>
      </c>
      <c r="Q20" s="258">
        <f>Nyttor!L310/$I$1</f>
        <v>0</v>
      </c>
      <c r="R20" s="258">
        <f>Nyttor!M310/$J$1</f>
        <v>0</v>
      </c>
      <c r="S20" s="258">
        <f>Nyttor!N310/$K$1</f>
        <v>0</v>
      </c>
      <c r="T20" s="259">
        <f>SUM(Nyttor[[#This Row],[Min år 1]:[Min år 6]])</f>
        <v>0</v>
      </c>
      <c r="U20" s="258">
        <f>Nyttor!I311/$F$1</f>
        <v>0</v>
      </c>
      <c r="V20" s="258">
        <f>Nyttor!J311/$G$1</f>
        <v>0</v>
      </c>
      <c r="W20" s="258">
        <f>Nyttor!K311/$H$1</f>
        <v>0</v>
      </c>
      <c r="X20" s="258">
        <f>Nyttor!L311/$I$1</f>
        <v>0</v>
      </c>
      <c r="Y20" s="258">
        <f>Nyttor!M311/$J$1</f>
        <v>0</v>
      </c>
      <c r="Z20" s="258">
        <f>Nyttor!N311/$K$1</f>
        <v>0</v>
      </c>
      <c r="AA20" s="259">
        <f>SUM(Nyttor[[#This Row],[Max år 1]:[Max år 6]])</f>
        <v>0</v>
      </c>
      <c r="AB20" s="260" t="s">
        <v>115</v>
      </c>
    </row>
    <row r="21" spans="2:28" ht="15" customHeight="1" x14ac:dyDescent="0.3">
      <c r="B21" s="257">
        <f>Nyttor!H313</f>
        <v>0</v>
      </c>
      <c r="C21" s="257">
        <f>Nyttor!B299</f>
        <v>0</v>
      </c>
      <c r="D21" s="257">
        <f>IF(Nyttor[[#This Row],[Nyttans namn]]&gt;0,"Ja",0)</f>
        <v>0</v>
      </c>
      <c r="E21" s="257">
        <f>IF(Nyttor[[#This Row],[Intressent ]]=0,0,Nyttor!B278)</f>
        <v>0</v>
      </c>
      <c r="F21" s="258">
        <f>Nyttor!I315/$F$1</f>
        <v>0</v>
      </c>
      <c r="G21" s="258">
        <f>Nyttor!J315/$G$1</f>
        <v>0</v>
      </c>
      <c r="H21" s="258">
        <f>Nyttor!K315/$H$1</f>
        <v>0</v>
      </c>
      <c r="I21" s="258">
        <f>Nyttor!L315/$I$1</f>
        <v>0</v>
      </c>
      <c r="J21" s="258">
        <f>Nyttor!M315/$J$1</f>
        <v>0</v>
      </c>
      <c r="K21" s="258">
        <f>Nyttor!N315/$K$1</f>
        <v>0</v>
      </c>
      <c r="L21" s="259">
        <f>SUM(Nyttor[[#This Row],[Troligt år 1]:[Troligt år 6]])</f>
        <v>0</v>
      </c>
      <c r="M21" s="259">
        <f>IFERROR((Nyttor[[#This Row],[Summa max]]-Nyttor[[#This Row],[Summa min]]),0)</f>
        <v>0</v>
      </c>
      <c r="N21" s="258">
        <f>Nyttor!I316/$F$1</f>
        <v>0</v>
      </c>
      <c r="O21" s="258">
        <f>Nyttor!J316/$G$1</f>
        <v>0</v>
      </c>
      <c r="P21" s="258">
        <f>Nyttor!K316/$H$1</f>
        <v>0</v>
      </c>
      <c r="Q21" s="258">
        <f>Nyttor!L316/$I$1</f>
        <v>0</v>
      </c>
      <c r="R21" s="258">
        <f>Nyttor!M316/$J$1</f>
        <v>0</v>
      </c>
      <c r="S21" s="258">
        <f>Nyttor!N316/$K$1</f>
        <v>0</v>
      </c>
      <c r="T21" s="259">
        <f>SUM(Nyttor[[#This Row],[Min år 1]:[Min år 6]])</f>
        <v>0</v>
      </c>
      <c r="U21" s="258">
        <f>Nyttor!I317/$F$1</f>
        <v>0</v>
      </c>
      <c r="V21" s="258">
        <f>Nyttor!J317/$G$1</f>
        <v>0</v>
      </c>
      <c r="W21" s="258">
        <f>Nyttor!K317/$H$1</f>
        <v>0</v>
      </c>
      <c r="X21" s="258">
        <f>Nyttor!L317/$I$1</f>
        <v>0</v>
      </c>
      <c r="Y21" s="258">
        <f>Nyttor!M317/$J$1</f>
        <v>0</v>
      </c>
      <c r="Z21" s="258">
        <f>Nyttor!N317/$K$1</f>
        <v>0</v>
      </c>
      <c r="AA21" s="259">
        <f>SUM(Nyttor[[#This Row],[Max år 1]:[Max år 6]])</f>
        <v>0</v>
      </c>
      <c r="AB21" s="260" t="s">
        <v>116</v>
      </c>
    </row>
    <row r="22" spans="2:28" ht="15" customHeight="1" x14ac:dyDescent="0.3">
      <c r="B22" s="257">
        <f>Nyttor!H319</f>
        <v>0</v>
      </c>
      <c r="C22" s="257">
        <f>Nyttor!B300</f>
        <v>0</v>
      </c>
      <c r="D22" s="257">
        <f>IF(Nyttor[[#This Row],[Nyttans namn]]&gt;0,"Ja",0)</f>
        <v>0</v>
      </c>
      <c r="E22" s="257">
        <f>IF(Nyttor[[#This Row],[Intressent ]]=0,0,Nyttor!B278)</f>
        <v>0</v>
      </c>
      <c r="F22" s="258">
        <f>Nyttor!I321/$F$1</f>
        <v>0</v>
      </c>
      <c r="G22" s="258">
        <f>Nyttor!J321/$G$1</f>
        <v>0</v>
      </c>
      <c r="H22" s="258">
        <f>Nyttor!K321/$H$1</f>
        <v>0</v>
      </c>
      <c r="I22" s="258">
        <f>Nyttor!L321/$I$1</f>
        <v>0</v>
      </c>
      <c r="J22" s="258">
        <f>Nyttor!M321/$J$1</f>
        <v>0</v>
      </c>
      <c r="K22" s="258">
        <f>Nyttor!N321/$K$1</f>
        <v>0</v>
      </c>
      <c r="L22" s="259">
        <f>SUM(Nyttor[[#This Row],[Troligt år 1]:[Troligt år 6]])</f>
        <v>0</v>
      </c>
      <c r="M22" s="259">
        <f>IFERROR((Nyttor[[#This Row],[Summa max]]-Nyttor[[#This Row],[Summa min]]),0)</f>
        <v>0</v>
      </c>
      <c r="N22" s="258">
        <f>Nyttor!I322/$F$1</f>
        <v>0</v>
      </c>
      <c r="O22" s="258">
        <f>Nyttor!J322/$G$1</f>
        <v>0</v>
      </c>
      <c r="P22" s="258">
        <f>Nyttor!K322/$H$1</f>
        <v>0</v>
      </c>
      <c r="Q22" s="258">
        <f>Nyttor!L322/$I$1</f>
        <v>0</v>
      </c>
      <c r="R22" s="258">
        <f>Nyttor!M322/$J$1</f>
        <v>0</v>
      </c>
      <c r="S22" s="258">
        <f>Nyttor!N322/$K$1</f>
        <v>0</v>
      </c>
      <c r="T22" s="259">
        <f>SUM(Nyttor[[#This Row],[Min år 1]:[Min år 6]])</f>
        <v>0</v>
      </c>
      <c r="U22" s="258">
        <f>Nyttor!I323/$F$1</f>
        <v>0</v>
      </c>
      <c r="V22" s="258">
        <f>Nyttor!J323/$G$1</f>
        <v>0</v>
      </c>
      <c r="W22" s="258">
        <f>Nyttor!K323/$H$1</f>
        <v>0</v>
      </c>
      <c r="X22" s="258">
        <f>Nyttor!L323/$I$1</f>
        <v>0</v>
      </c>
      <c r="Y22" s="258">
        <f>Nyttor!M323/$J$1</f>
        <v>0</v>
      </c>
      <c r="Z22" s="258">
        <f>Nyttor!N323/$K$1</f>
        <v>0</v>
      </c>
      <c r="AA22" s="259">
        <f>SUM(Nyttor[[#This Row],[Max år 1]:[Max år 6]])</f>
        <v>0</v>
      </c>
      <c r="AB22" s="260" t="s">
        <v>117</v>
      </c>
    </row>
    <row r="23" spans="2:28" ht="15" customHeight="1" x14ac:dyDescent="0.3">
      <c r="B23" s="257">
        <f>Nyttor!H345</f>
        <v>0</v>
      </c>
      <c r="C23" s="257">
        <f>Nyttor!B346</f>
        <v>0</v>
      </c>
      <c r="D23" s="257">
        <f>IF(Nyttor[[#This Row],[Nyttans namn]]&gt;0,"Ja",0)</f>
        <v>0</v>
      </c>
      <c r="E23" s="257">
        <f>IF(Nyttor[[#This Row],[Intressent ]]=0,0,Nyttor!B328)</f>
        <v>0</v>
      </c>
      <c r="F23" s="258">
        <f>Nyttor!I347/$F$1</f>
        <v>0</v>
      </c>
      <c r="G23" s="258">
        <f>Nyttor!J347/$G$1</f>
        <v>0</v>
      </c>
      <c r="H23" s="258">
        <f>Nyttor!K347/$H$1</f>
        <v>0</v>
      </c>
      <c r="I23" s="258">
        <f>Nyttor!L347/$I$1</f>
        <v>0</v>
      </c>
      <c r="J23" s="258">
        <f>Nyttor!M347/$J$1</f>
        <v>0</v>
      </c>
      <c r="K23" s="258">
        <f>Nyttor!N347/$K$1</f>
        <v>0</v>
      </c>
      <c r="L23" s="259">
        <f>SUM(Nyttor[[#This Row],[Troligt år 1]:[Troligt år 6]])</f>
        <v>0</v>
      </c>
      <c r="M23" s="259">
        <f>IFERROR((Nyttor[[#This Row],[Summa max]]-Nyttor[[#This Row],[Summa min]]),0)</f>
        <v>0</v>
      </c>
      <c r="N23" s="258">
        <f>Nyttor!I348/$F$1</f>
        <v>0</v>
      </c>
      <c r="O23" s="258">
        <f>Nyttor!J348/$G$1</f>
        <v>0</v>
      </c>
      <c r="P23" s="258">
        <f>Nyttor!K348/$H$1</f>
        <v>0</v>
      </c>
      <c r="Q23" s="258">
        <f>Nyttor!L348/$I$1</f>
        <v>0</v>
      </c>
      <c r="R23" s="258">
        <f>Nyttor!M348/$J$1</f>
        <v>0</v>
      </c>
      <c r="S23" s="258">
        <f>Nyttor!N348/$K$1</f>
        <v>0</v>
      </c>
      <c r="T23" s="259">
        <f>SUM(Nyttor[[#This Row],[Min år 1]:[Min år 6]])</f>
        <v>0</v>
      </c>
      <c r="U23" s="258">
        <f>Nyttor!I349/$F$1</f>
        <v>0</v>
      </c>
      <c r="V23" s="258">
        <f>Nyttor!J349/$G$1</f>
        <v>0</v>
      </c>
      <c r="W23" s="258">
        <f>Nyttor!K349/$H$1</f>
        <v>0</v>
      </c>
      <c r="X23" s="258">
        <f>Nyttor!L349/$I$1</f>
        <v>0</v>
      </c>
      <c r="Y23" s="258">
        <f>Nyttor!M349/$J$1</f>
        <v>0</v>
      </c>
      <c r="Z23" s="258">
        <f>Nyttor!N349/$K$1</f>
        <v>0</v>
      </c>
      <c r="AA23" s="259">
        <f>SUM(Nyttor[[#This Row],[Max år 1]:[Max år 6]])</f>
        <v>0</v>
      </c>
      <c r="AB23" s="260" t="s">
        <v>118</v>
      </c>
    </row>
    <row r="24" spans="2:28" ht="15" customHeight="1" x14ac:dyDescent="0.3">
      <c r="B24" s="257">
        <f>Nyttor!H351</f>
        <v>0</v>
      </c>
      <c r="C24" s="257">
        <f>Nyttor!B347</f>
        <v>0</v>
      </c>
      <c r="D24" s="257">
        <f>IF(Nyttor[[#This Row],[Nyttans namn]]&gt;0,"Ja",0)</f>
        <v>0</v>
      </c>
      <c r="E24" s="257">
        <f>IF(Nyttor[[#This Row],[Intressent ]]=0,0,Nyttor!B328)</f>
        <v>0</v>
      </c>
      <c r="F24" s="258">
        <f>Nyttor!I353/$F$1</f>
        <v>0</v>
      </c>
      <c r="G24" s="258">
        <f>Nyttor!J353/$G$1</f>
        <v>0</v>
      </c>
      <c r="H24" s="258">
        <f>Nyttor!K353/$H$1</f>
        <v>0</v>
      </c>
      <c r="I24" s="258">
        <f>Nyttor!L353/$I$1</f>
        <v>0</v>
      </c>
      <c r="J24" s="258">
        <f>Nyttor!M353/$J$1</f>
        <v>0</v>
      </c>
      <c r="K24" s="258">
        <f>Nyttor!N353/$K$1</f>
        <v>0</v>
      </c>
      <c r="L24" s="259">
        <f>SUM(Nyttor[[#This Row],[Troligt år 1]:[Troligt år 6]])</f>
        <v>0</v>
      </c>
      <c r="M24" s="259">
        <f>IFERROR((Nyttor[[#This Row],[Summa max]]-Nyttor[[#This Row],[Summa min]]),0)</f>
        <v>0</v>
      </c>
      <c r="N24" s="258">
        <f>Nyttor!I354/$F$1</f>
        <v>0</v>
      </c>
      <c r="O24" s="258">
        <f>Nyttor!J354/$G$1</f>
        <v>0</v>
      </c>
      <c r="P24" s="258">
        <f>Nyttor!K354/$H$1</f>
        <v>0</v>
      </c>
      <c r="Q24" s="258">
        <f>Nyttor!L354/$I$1</f>
        <v>0</v>
      </c>
      <c r="R24" s="258">
        <f>Nyttor!M354/$J$1</f>
        <v>0</v>
      </c>
      <c r="S24" s="258">
        <f>Nyttor!N354/$K$1</f>
        <v>0</v>
      </c>
      <c r="T24" s="259">
        <f>SUM(Nyttor[[#This Row],[Min år 1]:[Min år 6]])</f>
        <v>0</v>
      </c>
      <c r="U24" s="258">
        <f>Nyttor!I355/$F$1</f>
        <v>0</v>
      </c>
      <c r="V24" s="258">
        <f>Nyttor!J355/$G$1</f>
        <v>0</v>
      </c>
      <c r="W24" s="258">
        <f>Nyttor!K355/$H$1</f>
        <v>0</v>
      </c>
      <c r="X24" s="258">
        <f>Nyttor!L355/$I$1</f>
        <v>0</v>
      </c>
      <c r="Y24" s="258">
        <f>Nyttor!M355/$J$1</f>
        <v>0</v>
      </c>
      <c r="Z24" s="258">
        <f>Nyttor!N355/$K$1</f>
        <v>0</v>
      </c>
      <c r="AA24" s="259">
        <f>SUM(Nyttor[[#This Row],[Max år 1]:[Max år 6]])</f>
        <v>0</v>
      </c>
      <c r="AB24" s="260" t="s">
        <v>119</v>
      </c>
    </row>
    <row r="25" spans="2:28" ht="15" customHeight="1" x14ac:dyDescent="0.3">
      <c r="B25" s="257">
        <f>Nyttor!H357</f>
        <v>0</v>
      </c>
      <c r="C25" s="257">
        <f>Nyttor!B348</f>
        <v>0</v>
      </c>
      <c r="D25" s="257">
        <f>IF(Nyttor[[#This Row],[Nyttans namn]]&gt;0,"Ja",0)</f>
        <v>0</v>
      </c>
      <c r="E25" s="257">
        <f>IF(Nyttor[[#This Row],[Intressent ]]=0,0,Nyttor!B328)</f>
        <v>0</v>
      </c>
      <c r="F25" s="258">
        <f>Nyttor!I359/$F$1</f>
        <v>0</v>
      </c>
      <c r="G25" s="258">
        <f>Nyttor!J359/$G$1</f>
        <v>0</v>
      </c>
      <c r="H25" s="258">
        <f>Nyttor!K359/$H$1</f>
        <v>0</v>
      </c>
      <c r="I25" s="258">
        <f>Nyttor!L359/$I$1</f>
        <v>0</v>
      </c>
      <c r="J25" s="258">
        <f>Nyttor!M359/$J$1</f>
        <v>0</v>
      </c>
      <c r="K25" s="258">
        <f>Nyttor!N359/$K$1</f>
        <v>0</v>
      </c>
      <c r="L25" s="259">
        <f>SUM(Nyttor[[#This Row],[Troligt år 1]:[Troligt år 6]])</f>
        <v>0</v>
      </c>
      <c r="M25" s="259">
        <f>IFERROR((Nyttor[[#This Row],[Summa max]]-Nyttor[[#This Row],[Summa min]]),0)</f>
        <v>0</v>
      </c>
      <c r="N25" s="258">
        <f>Nyttor!I360/$F$1</f>
        <v>0</v>
      </c>
      <c r="O25" s="258">
        <f>Nyttor!J360/$G$1</f>
        <v>0</v>
      </c>
      <c r="P25" s="258">
        <f>Nyttor!K360/$H$1</f>
        <v>0</v>
      </c>
      <c r="Q25" s="258">
        <f>Nyttor!L360/$I$1</f>
        <v>0</v>
      </c>
      <c r="R25" s="258">
        <f>Nyttor!M360/$J$1</f>
        <v>0</v>
      </c>
      <c r="S25" s="258">
        <f>Nyttor!N360/$K$1</f>
        <v>0</v>
      </c>
      <c r="T25" s="259">
        <f>SUM(Nyttor[[#This Row],[Min år 1]:[Min år 6]])</f>
        <v>0</v>
      </c>
      <c r="U25" s="258">
        <f>Nyttor!I361/$F$1</f>
        <v>0</v>
      </c>
      <c r="V25" s="258">
        <f>Nyttor!J361/$G$1</f>
        <v>0</v>
      </c>
      <c r="W25" s="258">
        <f>Nyttor!K361/$H$1</f>
        <v>0</v>
      </c>
      <c r="X25" s="258">
        <f>Nyttor!L361/$I$1</f>
        <v>0</v>
      </c>
      <c r="Y25" s="258">
        <f>Nyttor!M361/$J$1</f>
        <v>0</v>
      </c>
      <c r="Z25" s="258">
        <f>Nyttor!N361/$K$1</f>
        <v>0</v>
      </c>
      <c r="AA25" s="259">
        <f>SUM(Nyttor[[#This Row],[Max år 1]:[Max år 6]])</f>
        <v>0</v>
      </c>
      <c r="AB25" s="260" t="s">
        <v>120</v>
      </c>
    </row>
    <row r="26" spans="2:28" ht="15" customHeight="1" x14ac:dyDescent="0.3">
      <c r="B26" s="257">
        <f>Nyttor!H363</f>
        <v>0</v>
      </c>
      <c r="C26" s="257">
        <f>Nyttor!B349</f>
        <v>0</v>
      </c>
      <c r="D26" s="257">
        <f>IF(Nyttor[[#This Row],[Nyttans namn]]&gt;0,"Ja",0)</f>
        <v>0</v>
      </c>
      <c r="E26" s="257">
        <f>IF(Nyttor[[#This Row],[Intressent ]]=0,0,Nyttor!B328)</f>
        <v>0</v>
      </c>
      <c r="F26" s="258">
        <f>Nyttor!I365/$F$1</f>
        <v>0</v>
      </c>
      <c r="G26" s="258">
        <f>Nyttor!J365/$G$1</f>
        <v>0</v>
      </c>
      <c r="H26" s="258">
        <f>Nyttor!K365/$H$1</f>
        <v>0</v>
      </c>
      <c r="I26" s="258">
        <f>Nyttor!L365/$I$1</f>
        <v>0</v>
      </c>
      <c r="J26" s="258">
        <f>Nyttor!M365/$J$1</f>
        <v>0</v>
      </c>
      <c r="K26" s="258">
        <f>Nyttor!N365/$K$1</f>
        <v>0</v>
      </c>
      <c r="L26" s="259">
        <f>SUM(Nyttor[[#This Row],[Troligt år 1]:[Troligt år 6]])</f>
        <v>0</v>
      </c>
      <c r="M26" s="259">
        <f>IFERROR((Nyttor[[#This Row],[Summa max]]-Nyttor[[#This Row],[Summa min]]),0)</f>
        <v>0</v>
      </c>
      <c r="N26" s="258">
        <f>Nyttor!I366/$F$1</f>
        <v>0</v>
      </c>
      <c r="O26" s="258">
        <f>Nyttor!J366/$G$1</f>
        <v>0</v>
      </c>
      <c r="P26" s="258">
        <f>Nyttor!K366/$H$1</f>
        <v>0</v>
      </c>
      <c r="Q26" s="258">
        <f>Nyttor!L366/$I$1</f>
        <v>0</v>
      </c>
      <c r="R26" s="258">
        <f>Nyttor!M366/$J$1</f>
        <v>0</v>
      </c>
      <c r="S26" s="258">
        <f>Nyttor!N366/$K$1</f>
        <v>0</v>
      </c>
      <c r="T26" s="259">
        <f>SUM(Nyttor[[#This Row],[Min år 1]:[Min år 6]])</f>
        <v>0</v>
      </c>
      <c r="U26" s="258">
        <f>Nyttor!I367/$F$1</f>
        <v>0</v>
      </c>
      <c r="V26" s="258">
        <f>Nyttor!J367/$G$1</f>
        <v>0</v>
      </c>
      <c r="W26" s="258">
        <f>Nyttor!K367/$H$1</f>
        <v>0</v>
      </c>
      <c r="X26" s="258">
        <f>Nyttor!L367/$I$1</f>
        <v>0</v>
      </c>
      <c r="Y26" s="258">
        <f>Nyttor!M367/$J$1</f>
        <v>0</v>
      </c>
      <c r="Z26" s="258">
        <f>Nyttor!N367/$K$1</f>
        <v>0</v>
      </c>
      <c r="AA26" s="259">
        <f>SUM(Nyttor[[#This Row],[Max år 1]:[Max år 6]])</f>
        <v>0</v>
      </c>
      <c r="AB26" s="260" t="s">
        <v>121</v>
      </c>
    </row>
    <row r="27" spans="2:28" ht="15" customHeight="1" x14ac:dyDescent="0.3">
      <c r="B27" s="257">
        <f>Nyttor!H369</f>
        <v>0</v>
      </c>
      <c r="C27" s="257">
        <f>Nyttor!B350</f>
        <v>0</v>
      </c>
      <c r="D27" s="257">
        <f>IF(Nyttor[[#This Row],[Nyttans namn]]&gt;0,"Ja",0)</f>
        <v>0</v>
      </c>
      <c r="E27" s="257">
        <f>IF(Nyttor[[#This Row],[Intressent ]]=0,0,Nyttor!B328)</f>
        <v>0</v>
      </c>
      <c r="F27" s="258">
        <f>Nyttor!I371/$F$1</f>
        <v>0</v>
      </c>
      <c r="G27" s="258">
        <f>Nyttor!J371/$G$1</f>
        <v>0</v>
      </c>
      <c r="H27" s="258">
        <f>Nyttor!K371/$H$1</f>
        <v>0</v>
      </c>
      <c r="I27" s="258">
        <f>Nyttor!L371/$I$1</f>
        <v>0</v>
      </c>
      <c r="J27" s="258">
        <f>Nyttor!M371/$J$1</f>
        <v>0</v>
      </c>
      <c r="K27" s="258">
        <f>Nyttor!N371/$K$1</f>
        <v>0</v>
      </c>
      <c r="L27" s="259">
        <f>SUM(Nyttor[[#This Row],[Troligt år 1]:[Troligt år 6]])</f>
        <v>0</v>
      </c>
      <c r="M27" s="259">
        <f>IFERROR((Nyttor[[#This Row],[Summa max]]-Nyttor[[#This Row],[Summa min]]),0)</f>
        <v>0</v>
      </c>
      <c r="N27" s="258">
        <f>Nyttor!I372/$F$1</f>
        <v>0</v>
      </c>
      <c r="O27" s="258">
        <f>Nyttor!J372/$G$1</f>
        <v>0</v>
      </c>
      <c r="P27" s="258">
        <f>Nyttor!K372/$H$1</f>
        <v>0</v>
      </c>
      <c r="Q27" s="258">
        <f>Nyttor!L372/$I$1</f>
        <v>0</v>
      </c>
      <c r="R27" s="258">
        <f>Nyttor!M372/$J$1</f>
        <v>0</v>
      </c>
      <c r="S27" s="258">
        <f>Nyttor!N372/$K$1</f>
        <v>0</v>
      </c>
      <c r="T27" s="259">
        <f>SUM(Nyttor[[#This Row],[Min år 1]:[Min år 6]])</f>
        <v>0</v>
      </c>
      <c r="U27" s="258">
        <f>Nyttor!I373/$F$1</f>
        <v>0</v>
      </c>
      <c r="V27" s="258">
        <f>Nyttor!J373/$G$1</f>
        <v>0</v>
      </c>
      <c r="W27" s="258">
        <f>Nyttor!K373/$H$1</f>
        <v>0</v>
      </c>
      <c r="X27" s="258">
        <f>Nyttor!L373/$I$1</f>
        <v>0</v>
      </c>
      <c r="Y27" s="258">
        <f>Nyttor!M373/$J$1</f>
        <v>0</v>
      </c>
      <c r="Z27" s="258">
        <f>Nyttor!N373/$K$1</f>
        <v>0</v>
      </c>
      <c r="AA27" s="259">
        <f>SUM(Nyttor[[#This Row],[Max år 1]:[Max år 6]])</f>
        <v>0</v>
      </c>
      <c r="AB27" s="260" t="s">
        <v>122</v>
      </c>
    </row>
    <row r="28" spans="2:28" ht="15" customHeight="1" x14ac:dyDescent="0.3">
      <c r="B28" s="253" t="str">
        <f>'Lista ej värderade'!B11</f>
        <v>Frigjord tid för invånare</v>
      </c>
      <c r="C28" s="253" t="str">
        <f>'Lista ej värderade'!D11</f>
        <v>Invånare</v>
      </c>
      <c r="D28" s="253" t="str">
        <f>IF(Nyttor[[#This Row],[Nyttans namn]]&lt;&gt;0,"Nej",0)</f>
        <v>Nej</v>
      </c>
      <c r="E28" s="253" t="str">
        <f>'Lista ej värderade'!C11</f>
        <v>Omfördelning ↺</v>
      </c>
      <c r="F28" s="254">
        <v>0</v>
      </c>
      <c r="G28" s="254">
        <v>0</v>
      </c>
      <c r="H28" s="254">
        <v>0</v>
      </c>
      <c r="I28" s="254">
        <v>0</v>
      </c>
      <c r="J28" s="254">
        <v>0</v>
      </c>
      <c r="K28" s="254">
        <v>0</v>
      </c>
      <c r="L28" s="255">
        <f>SUM(Nyttor[[#This Row],[Troligt år 1]:[Troligt år 6]])</f>
        <v>0</v>
      </c>
      <c r="M28" s="255">
        <f>IFERROR((Nyttor[[#This Row],[Summa max]]-Nyttor[[#This Row],[Summa min]]),0)</f>
        <v>0</v>
      </c>
      <c r="N28" s="254">
        <v>0</v>
      </c>
      <c r="O28" s="254">
        <v>0</v>
      </c>
      <c r="P28" s="254">
        <v>0</v>
      </c>
      <c r="Q28" s="254">
        <v>0</v>
      </c>
      <c r="R28" s="254">
        <v>0</v>
      </c>
      <c r="S28" s="254">
        <v>0</v>
      </c>
      <c r="T28" s="255">
        <f>SUM(Nyttor[[#This Row],[Min år 1]:[Min år 6]])</f>
        <v>0</v>
      </c>
      <c r="U28" s="254">
        <v>0</v>
      </c>
      <c r="V28" s="254">
        <v>0</v>
      </c>
      <c r="W28" s="254">
        <v>0</v>
      </c>
      <c r="X28" s="254">
        <v>0</v>
      </c>
      <c r="Y28" s="254">
        <v>0</v>
      </c>
      <c r="Z28" s="254">
        <v>0</v>
      </c>
      <c r="AA28" s="255">
        <f>SUM(Nyttor[[#This Row],[Max år 1]:[Max år 6]])</f>
        <v>0</v>
      </c>
      <c r="AB28" s="256" t="s">
        <v>123</v>
      </c>
    </row>
    <row r="29" spans="2:28" ht="15" customHeight="1" x14ac:dyDescent="0.3">
      <c r="B29" s="253" t="str">
        <f>'Lista ej värderade'!B12</f>
        <v>Ökad trygghet för invånare genom kortare väntan</v>
      </c>
      <c r="C29" s="253" t="str">
        <f>'Lista ej värderade'!D12</f>
        <v>Invånare</v>
      </c>
      <c r="D29" s="253" t="str">
        <f>IF(Nyttor[[#This Row],[Nyttans namn]]&lt;&gt;0,"Nej",0)</f>
        <v>Nej</v>
      </c>
      <c r="E29" s="253" t="str">
        <f>'Lista ej värderade'!C12</f>
        <v>Kvalitet 🖤</v>
      </c>
      <c r="F29" s="254">
        <v>0</v>
      </c>
      <c r="G29" s="254">
        <v>0</v>
      </c>
      <c r="H29" s="254">
        <v>0</v>
      </c>
      <c r="I29" s="254">
        <v>0</v>
      </c>
      <c r="J29" s="254">
        <v>0</v>
      </c>
      <c r="K29" s="254">
        <v>0</v>
      </c>
      <c r="L29" s="255">
        <f>SUM(Nyttor[[#This Row],[Troligt år 1]:[Troligt år 6]])</f>
        <v>0</v>
      </c>
      <c r="M29" s="255">
        <f>IFERROR((Nyttor[[#This Row],[Summa max]]-Nyttor[[#This Row],[Summa min]]),0)</f>
        <v>0</v>
      </c>
      <c r="N29" s="254">
        <v>0</v>
      </c>
      <c r="O29" s="254">
        <v>0</v>
      </c>
      <c r="P29" s="254">
        <v>0</v>
      </c>
      <c r="Q29" s="254">
        <v>0</v>
      </c>
      <c r="R29" s="254">
        <v>0</v>
      </c>
      <c r="S29" s="254">
        <v>0</v>
      </c>
      <c r="T29" s="255">
        <f>SUM(Nyttor[[#This Row],[Min år 1]:[Min år 6]])</f>
        <v>0</v>
      </c>
      <c r="U29" s="254">
        <v>0</v>
      </c>
      <c r="V29" s="254">
        <v>0</v>
      </c>
      <c r="W29" s="254">
        <v>0</v>
      </c>
      <c r="X29" s="254">
        <v>0</v>
      </c>
      <c r="Y29" s="254">
        <v>0</v>
      </c>
      <c r="Z29" s="254">
        <v>0</v>
      </c>
      <c r="AA29" s="255">
        <f>SUM(Nyttor[[#This Row],[Max år 1]:[Max år 6]])</f>
        <v>0</v>
      </c>
      <c r="AB29" s="256" t="s">
        <v>124</v>
      </c>
    </row>
    <row r="30" spans="2:28" ht="15" customHeight="1" x14ac:dyDescent="0.3">
      <c r="B30" s="253" t="str">
        <f>'Lista ej värderade'!B13</f>
        <v>Ökad trygghet för invånare genom ökad säkerhet</v>
      </c>
      <c r="C30" s="253" t="str">
        <f>'Lista ej värderade'!D13</f>
        <v>Invånare</v>
      </c>
      <c r="D30" s="253" t="str">
        <f>IF(Nyttor[[#This Row],[Nyttans namn]]&lt;&gt;0,"Nej",0)</f>
        <v>Nej</v>
      </c>
      <c r="E30" s="253" t="str">
        <f>'Lista ej värderade'!C13</f>
        <v>Kvalitet 🖤</v>
      </c>
      <c r="F30" s="254">
        <v>0</v>
      </c>
      <c r="G30" s="254">
        <v>0</v>
      </c>
      <c r="H30" s="254">
        <v>0</v>
      </c>
      <c r="I30" s="254">
        <v>0</v>
      </c>
      <c r="J30" s="254">
        <v>0</v>
      </c>
      <c r="K30" s="254">
        <v>0</v>
      </c>
      <c r="L30" s="255">
        <f>SUM(Nyttor[[#This Row],[Troligt år 1]:[Troligt år 6]])</f>
        <v>0</v>
      </c>
      <c r="M30" s="255">
        <f>IFERROR((Nyttor[[#This Row],[Summa max]]-Nyttor[[#This Row],[Summa min]]),0)</f>
        <v>0</v>
      </c>
      <c r="N30" s="254">
        <v>0</v>
      </c>
      <c r="O30" s="254">
        <v>0</v>
      </c>
      <c r="P30" s="254">
        <v>0</v>
      </c>
      <c r="Q30" s="254">
        <v>0</v>
      </c>
      <c r="R30" s="254">
        <v>0</v>
      </c>
      <c r="S30" s="254">
        <v>0</v>
      </c>
      <c r="T30" s="255">
        <f>SUM(Nyttor[[#This Row],[Min år 1]:[Min år 6]])</f>
        <v>0</v>
      </c>
      <c r="U30" s="254">
        <v>0</v>
      </c>
      <c r="V30" s="254">
        <v>0</v>
      </c>
      <c r="W30" s="254">
        <v>0</v>
      </c>
      <c r="X30" s="254">
        <v>0</v>
      </c>
      <c r="Y30" s="254">
        <v>0</v>
      </c>
      <c r="Z30" s="254">
        <v>0</v>
      </c>
      <c r="AA30" s="255">
        <f>SUM(Nyttor[[#This Row],[Max år 1]:[Max år 6]])</f>
        <v>0</v>
      </c>
      <c r="AB30" s="256" t="s">
        <v>125</v>
      </c>
    </row>
    <row r="31" spans="2:28" ht="15" customHeight="1" x14ac:dyDescent="0.3">
      <c r="B31" s="253" t="str">
        <f>'Lista ej värderade'!B14</f>
        <v>Minskade samhällskostnader för långa ledtider</v>
      </c>
      <c r="C31" s="253" t="str">
        <f>'Lista ej värderade'!D14</f>
        <v>Samhälle</v>
      </c>
      <c r="D31" s="253" t="str">
        <f>IF(Nyttor[[#This Row],[Nyttans namn]]&lt;&gt;0,"Nej",0)</f>
        <v>Nej</v>
      </c>
      <c r="E31" s="253" t="str">
        <f>'Lista ej värderade'!C14</f>
        <v>Omfördelning ↺</v>
      </c>
      <c r="F31" s="254">
        <v>0</v>
      </c>
      <c r="G31" s="254">
        <v>0</v>
      </c>
      <c r="H31" s="254">
        <v>0</v>
      </c>
      <c r="I31" s="254">
        <v>0</v>
      </c>
      <c r="J31" s="254">
        <v>0</v>
      </c>
      <c r="K31" s="254">
        <v>0</v>
      </c>
      <c r="L31" s="255">
        <f>SUM(Nyttor[[#This Row],[Troligt år 1]:[Troligt år 6]])</f>
        <v>0</v>
      </c>
      <c r="M31" s="255">
        <f>IFERROR((Nyttor[[#This Row],[Summa max]]-Nyttor[[#This Row],[Summa min]]),0)</f>
        <v>0</v>
      </c>
      <c r="N31" s="254">
        <v>0</v>
      </c>
      <c r="O31" s="254">
        <v>0</v>
      </c>
      <c r="P31" s="254">
        <v>0</v>
      </c>
      <c r="Q31" s="254">
        <v>0</v>
      </c>
      <c r="R31" s="254">
        <v>0</v>
      </c>
      <c r="S31" s="254">
        <v>0</v>
      </c>
      <c r="T31" s="255">
        <f>SUM(Nyttor[[#This Row],[Min år 1]:[Min år 6]])</f>
        <v>0</v>
      </c>
      <c r="U31" s="254">
        <v>0</v>
      </c>
      <c r="V31" s="254">
        <v>0</v>
      </c>
      <c r="W31" s="254">
        <v>0</v>
      </c>
      <c r="X31" s="254">
        <v>0</v>
      </c>
      <c r="Y31" s="254">
        <v>0</v>
      </c>
      <c r="Z31" s="254">
        <v>0</v>
      </c>
      <c r="AA31" s="255">
        <f>SUM(Nyttor[[#This Row],[Max år 1]:[Max år 6]])</f>
        <v>0</v>
      </c>
      <c r="AB31" s="256" t="s">
        <v>126</v>
      </c>
    </row>
    <row r="32" spans="2:28" ht="15" customHeight="1" x14ac:dyDescent="0.3">
      <c r="B32" s="253" t="str">
        <f>'Lista ej värderade'!B15</f>
        <v>Minskade samhällskostnader genom ökat förtroende för myndigheter</v>
      </c>
      <c r="C32" s="253" t="str">
        <f>'Lista ej värderade'!D15</f>
        <v>Samhälle</v>
      </c>
      <c r="D32" s="253" t="str">
        <f>IF(Nyttor[[#This Row],[Nyttans namn]]&lt;&gt;0,"Nej",0)</f>
        <v>Nej</v>
      </c>
      <c r="E32" s="253" t="str">
        <f>'Lista ej värderade'!C15</f>
        <v>Omfördelning ↺</v>
      </c>
      <c r="F32" s="254">
        <v>0</v>
      </c>
      <c r="G32" s="254">
        <v>0</v>
      </c>
      <c r="H32" s="254">
        <v>0</v>
      </c>
      <c r="I32" s="254">
        <v>0</v>
      </c>
      <c r="J32" s="254">
        <v>0</v>
      </c>
      <c r="K32" s="254">
        <v>0</v>
      </c>
      <c r="L32" s="255">
        <f>SUM(Nyttor[[#This Row],[Troligt år 1]:[Troligt år 6]])</f>
        <v>0</v>
      </c>
      <c r="M32" s="255">
        <f>IFERROR((Nyttor[[#This Row],[Summa max]]-Nyttor[[#This Row],[Summa min]]),0)</f>
        <v>0</v>
      </c>
      <c r="N32" s="254">
        <v>0</v>
      </c>
      <c r="O32" s="254">
        <v>0</v>
      </c>
      <c r="P32" s="254">
        <v>0</v>
      </c>
      <c r="Q32" s="254">
        <v>0</v>
      </c>
      <c r="R32" s="254">
        <v>0</v>
      </c>
      <c r="S32" s="254">
        <v>0</v>
      </c>
      <c r="T32" s="255">
        <f>SUM(Nyttor[[#This Row],[Min år 1]:[Min år 6]])</f>
        <v>0</v>
      </c>
      <c r="U32" s="254">
        <v>0</v>
      </c>
      <c r="V32" s="254">
        <v>0</v>
      </c>
      <c r="W32" s="254">
        <v>0</v>
      </c>
      <c r="X32" s="254">
        <v>0</v>
      </c>
      <c r="Y32" s="254">
        <v>0</v>
      </c>
      <c r="Z32" s="254">
        <v>0</v>
      </c>
      <c r="AA32" s="255">
        <f>SUM(Nyttor[[#This Row],[Max år 1]:[Max år 6]])</f>
        <v>0</v>
      </c>
      <c r="AB32" s="256" t="s">
        <v>127</v>
      </c>
    </row>
    <row r="33" spans="2:28" ht="15" customHeight="1" x14ac:dyDescent="0.3">
      <c r="B33" s="253" t="str">
        <f>'Lista ej värderade'!B16</f>
        <v>Ökad trygghet för personal</v>
      </c>
      <c r="C33" s="253" t="str">
        <f>'Lista ej värderade'!D16</f>
        <v>Sigtuna kommun</v>
      </c>
      <c r="D33" s="253" t="str">
        <f>IF(Nyttor[[#This Row],[Nyttans namn]]&lt;&gt;0,"Nej",0)</f>
        <v>Nej</v>
      </c>
      <c r="E33" s="253" t="str">
        <f>'Lista ej värderade'!C16</f>
        <v>Kvalitet 🖤</v>
      </c>
      <c r="F33" s="254">
        <v>0</v>
      </c>
      <c r="G33" s="254">
        <v>0</v>
      </c>
      <c r="H33" s="254">
        <v>0</v>
      </c>
      <c r="I33" s="254">
        <v>0</v>
      </c>
      <c r="J33" s="254">
        <v>0</v>
      </c>
      <c r="K33" s="254">
        <v>0</v>
      </c>
      <c r="L33" s="255">
        <f>SUM(Nyttor[[#This Row],[Troligt år 1]:[Troligt år 6]])</f>
        <v>0</v>
      </c>
      <c r="M33" s="255">
        <f>IFERROR((Nyttor[[#This Row],[Summa max]]-Nyttor[[#This Row],[Summa min]]),0)</f>
        <v>0</v>
      </c>
      <c r="N33" s="254">
        <v>0</v>
      </c>
      <c r="O33" s="254">
        <v>0</v>
      </c>
      <c r="P33" s="254">
        <v>0</v>
      </c>
      <c r="Q33" s="254">
        <v>0</v>
      </c>
      <c r="R33" s="254">
        <v>0</v>
      </c>
      <c r="S33" s="254">
        <v>0</v>
      </c>
      <c r="T33" s="255">
        <f>SUM(Nyttor[[#This Row],[Min år 1]:[Min år 6]])</f>
        <v>0</v>
      </c>
      <c r="U33" s="254">
        <v>0</v>
      </c>
      <c r="V33" s="254">
        <v>0</v>
      </c>
      <c r="W33" s="254">
        <v>0</v>
      </c>
      <c r="X33" s="254">
        <v>0</v>
      </c>
      <c r="Y33" s="254">
        <v>0</v>
      </c>
      <c r="Z33" s="254">
        <v>0</v>
      </c>
      <c r="AA33" s="255">
        <f>SUM(Nyttor[[#This Row],[Max år 1]:[Max år 6]])</f>
        <v>0</v>
      </c>
      <c r="AB33" s="256" t="s">
        <v>128</v>
      </c>
    </row>
    <row r="34" spans="2:28" ht="15" customHeight="1" x14ac:dyDescent="0.3">
      <c r="B34" s="253" t="str">
        <f>'Lista ej värderade'!B17</f>
        <v>Ökad säkerhet</v>
      </c>
      <c r="C34" s="253" t="str">
        <f>'Lista ej värderade'!D17</f>
        <v>Sigtuna kommun</v>
      </c>
      <c r="D34" s="253" t="str">
        <f>IF(Nyttor[[#This Row],[Nyttans namn]]&lt;&gt;0,"Nej",0)</f>
        <v>Nej</v>
      </c>
      <c r="E34" s="253" t="str">
        <f>'Lista ej värderade'!C17</f>
        <v>Kvalitet 🖤</v>
      </c>
      <c r="F34" s="254">
        <v>0</v>
      </c>
      <c r="G34" s="254">
        <v>0</v>
      </c>
      <c r="H34" s="254">
        <v>0</v>
      </c>
      <c r="I34" s="254">
        <v>0</v>
      </c>
      <c r="J34" s="254">
        <v>0</v>
      </c>
      <c r="K34" s="254">
        <v>0</v>
      </c>
      <c r="L34" s="255">
        <f>SUM(Nyttor[[#This Row],[Troligt år 1]:[Troligt år 6]])</f>
        <v>0</v>
      </c>
      <c r="M34" s="255">
        <f>IFERROR((Nyttor[[#This Row],[Summa max]]-Nyttor[[#This Row],[Summa min]]),0)</f>
        <v>0</v>
      </c>
      <c r="N34" s="254">
        <v>0</v>
      </c>
      <c r="O34" s="254">
        <v>0</v>
      </c>
      <c r="P34" s="254">
        <v>0</v>
      </c>
      <c r="Q34" s="254">
        <v>0</v>
      </c>
      <c r="R34" s="254">
        <v>0</v>
      </c>
      <c r="S34" s="254">
        <v>0</v>
      </c>
      <c r="T34" s="255">
        <f>SUM(Nyttor[[#This Row],[Min år 1]:[Min år 6]])</f>
        <v>0</v>
      </c>
      <c r="U34" s="254">
        <v>0</v>
      </c>
      <c r="V34" s="254">
        <v>0</v>
      </c>
      <c r="W34" s="254">
        <v>0</v>
      </c>
      <c r="X34" s="254">
        <v>0</v>
      </c>
      <c r="Y34" s="254">
        <v>0</v>
      </c>
      <c r="Z34" s="254">
        <v>0</v>
      </c>
      <c r="AA34" s="255">
        <f>SUM(Nyttor[[#This Row],[Max år 1]:[Max år 6]])</f>
        <v>0</v>
      </c>
      <c r="AB34" s="256" t="s">
        <v>129</v>
      </c>
    </row>
    <row r="35" spans="2:28" ht="15" customHeight="1" x14ac:dyDescent="0.3">
      <c r="B35" s="253" t="str">
        <f>'Lista ej värderade'!B18</f>
        <v>Minskad klimatpåverkan</v>
      </c>
      <c r="C35" s="253" t="str">
        <f>'Lista ej värderade'!D18</f>
        <v>Samhälle</v>
      </c>
      <c r="D35" s="253" t="str">
        <f>IF(Nyttor[[#This Row],[Nyttans namn]]&lt;&gt;0,"Nej",0)</f>
        <v>Nej</v>
      </c>
      <c r="E35" s="253" t="str">
        <f>'Lista ej värderade'!C18</f>
        <v xml:space="preserve">Miljö 🍃 </v>
      </c>
      <c r="F35" s="254">
        <v>0</v>
      </c>
      <c r="G35" s="254">
        <v>0</v>
      </c>
      <c r="H35" s="254">
        <v>0</v>
      </c>
      <c r="I35" s="254">
        <v>0</v>
      </c>
      <c r="J35" s="254">
        <v>0</v>
      </c>
      <c r="K35" s="254">
        <v>0</v>
      </c>
      <c r="L35" s="255">
        <f>SUM(Nyttor[[#This Row],[Troligt år 1]:[Troligt år 6]])</f>
        <v>0</v>
      </c>
      <c r="M35" s="255">
        <f>IFERROR((Nyttor[[#This Row],[Summa max]]-Nyttor[[#This Row],[Summa min]]),0)</f>
        <v>0</v>
      </c>
      <c r="N35" s="254">
        <v>0</v>
      </c>
      <c r="O35" s="254">
        <v>0</v>
      </c>
      <c r="P35" s="254">
        <v>0</v>
      </c>
      <c r="Q35" s="254">
        <v>0</v>
      </c>
      <c r="R35" s="254">
        <v>0</v>
      </c>
      <c r="S35" s="254">
        <v>0</v>
      </c>
      <c r="T35" s="255">
        <f>SUM(Nyttor[[#This Row],[Min år 1]:[Min år 6]])</f>
        <v>0</v>
      </c>
      <c r="U35" s="254">
        <v>0</v>
      </c>
      <c r="V35" s="254">
        <v>0</v>
      </c>
      <c r="W35" s="254">
        <v>0</v>
      </c>
      <c r="X35" s="254">
        <v>0</v>
      </c>
      <c r="Y35" s="254">
        <v>0</v>
      </c>
      <c r="Z35" s="254">
        <v>0</v>
      </c>
      <c r="AA35" s="255">
        <f>SUM(Nyttor[[#This Row],[Max år 1]:[Max år 6]])</f>
        <v>0</v>
      </c>
      <c r="AB35" s="256" t="s">
        <v>130</v>
      </c>
    </row>
    <row r="36" spans="2:28" ht="15" customHeight="1" x14ac:dyDescent="0.3">
      <c r="B36" s="253">
        <f>'Lista ej värderade'!B19</f>
        <v>0</v>
      </c>
      <c r="C36" s="253">
        <f>'Lista ej värderade'!D19</f>
        <v>0</v>
      </c>
      <c r="D36" s="253">
        <f>IF(Nyttor[[#This Row],[Nyttans namn]]&lt;&gt;0,"Nej",0)</f>
        <v>0</v>
      </c>
      <c r="E36" s="253">
        <f>'Lista ej värderade'!C19</f>
        <v>0</v>
      </c>
      <c r="F36" s="254">
        <v>0</v>
      </c>
      <c r="G36" s="254">
        <v>0</v>
      </c>
      <c r="H36" s="254">
        <v>0</v>
      </c>
      <c r="I36" s="254">
        <v>0</v>
      </c>
      <c r="J36" s="254">
        <v>0</v>
      </c>
      <c r="K36" s="254">
        <v>0</v>
      </c>
      <c r="L36" s="255">
        <f>SUM(Nyttor[[#This Row],[Troligt år 1]:[Troligt år 6]])</f>
        <v>0</v>
      </c>
      <c r="M36" s="255">
        <f>IFERROR((Nyttor[[#This Row],[Summa max]]-Nyttor[[#This Row],[Summa min]]),0)</f>
        <v>0</v>
      </c>
      <c r="N36" s="254">
        <v>0</v>
      </c>
      <c r="O36" s="254">
        <v>0</v>
      </c>
      <c r="P36" s="254">
        <v>0</v>
      </c>
      <c r="Q36" s="254">
        <v>0</v>
      </c>
      <c r="R36" s="254">
        <v>0</v>
      </c>
      <c r="S36" s="254">
        <v>0</v>
      </c>
      <c r="T36" s="255">
        <f>SUM(Nyttor[[#This Row],[Min år 1]:[Min år 6]])</f>
        <v>0</v>
      </c>
      <c r="U36" s="254">
        <v>0</v>
      </c>
      <c r="V36" s="254">
        <v>0</v>
      </c>
      <c r="W36" s="254">
        <v>0</v>
      </c>
      <c r="X36" s="254">
        <v>0</v>
      </c>
      <c r="Y36" s="254">
        <v>0</v>
      </c>
      <c r="Z36" s="254">
        <v>0</v>
      </c>
      <c r="AA36" s="255">
        <f>SUM(Nyttor[[#This Row],[Max år 1]:[Max år 6]])</f>
        <v>0</v>
      </c>
      <c r="AB36" s="256" t="s">
        <v>164</v>
      </c>
    </row>
    <row r="37" spans="2:28" ht="15" customHeight="1" x14ac:dyDescent="0.3">
      <c r="B37" s="253">
        <f>'Lista ej värderade'!B20</f>
        <v>0</v>
      </c>
      <c r="C37" s="253">
        <f>'Lista ej värderade'!D20</f>
        <v>0</v>
      </c>
      <c r="D37" s="253">
        <f>IF(Nyttor[[#This Row],[Nyttans namn]]&lt;&gt;0,"Nej",0)</f>
        <v>0</v>
      </c>
      <c r="E37" s="253">
        <f>'Lista ej värderade'!C20</f>
        <v>0</v>
      </c>
      <c r="F37" s="254">
        <v>0</v>
      </c>
      <c r="G37" s="254">
        <v>0</v>
      </c>
      <c r="H37" s="254">
        <v>0</v>
      </c>
      <c r="I37" s="254">
        <v>0</v>
      </c>
      <c r="J37" s="254">
        <v>0</v>
      </c>
      <c r="K37" s="254">
        <v>0</v>
      </c>
      <c r="L37" s="255">
        <f>SUM(Nyttor[[#This Row],[Troligt år 1]:[Troligt år 6]])</f>
        <v>0</v>
      </c>
      <c r="M37" s="255">
        <f>IFERROR((Nyttor[[#This Row],[Summa max]]-Nyttor[[#This Row],[Summa min]]),0)</f>
        <v>0</v>
      </c>
      <c r="N37" s="254">
        <v>0</v>
      </c>
      <c r="O37" s="254">
        <v>0</v>
      </c>
      <c r="P37" s="254">
        <v>0</v>
      </c>
      <c r="Q37" s="254">
        <v>0</v>
      </c>
      <c r="R37" s="254">
        <v>0</v>
      </c>
      <c r="S37" s="254">
        <v>0</v>
      </c>
      <c r="T37" s="255">
        <f>SUM(Nyttor[[#This Row],[Min år 1]:[Min år 6]])</f>
        <v>0</v>
      </c>
      <c r="U37" s="254">
        <v>0</v>
      </c>
      <c r="V37" s="254">
        <v>0</v>
      </c>
      <c r="W37" s="254">
        <v>0</v>
      </c>
      <c r="X37" s="254">
        <v>0</v>
      </c>
      <c r="Y37" s="254">
        <v>0</v>
      </c>
      <c r="Z37" s="254">
        <v>0</v>
      </c>
      <c r="AA37" s="255">
        <f>SUM(Nyttor[[#This Row],[Max år 1]:[Max år 6]])</f>
        <v>0</v>
      </c>
      <c r="AB37" s="256" t="s">
        <v>165</v>
      </c>
    </row>
    <row r="38" spans="2:28" ht="15" customHeight="1" x14ac:dyDescent="0.3">
      <c r="B38" s="253">
        <f>'Lista ej värderade'!B21</f>
        <v>0</v>
      </c>
      <c r="C38" s="253">
        <f>'Lista ej värderade'!D21</f>
        <v>0</v>
      </c>
      <c r="D38" s="253">
        <f>IF(Nyttor[[#This Row],[Nyttans namn]]&lt;&gt;0,"Nej",0)</f>
        <v>0</v>
      </c>
      <c r="E38" s="253">
        <f>'Lista ej värderade'!C21</f>
        <v>0</v>
      </c>
      <c r="F38" s="254">
        <v>0</v>
      </c>
      <c r="G38" s="254">
        <v>0</v>
      </c>
      <c r="H38" s="254">
        <v>0</v>
      </c>
      <c r="I38" s="254">
        <v>0</v>
      </c>
      <c r="J38" s="254">
        <v>0</v>
      </c>
      <c r="K38" s="254">
        <v>0</v>
      </c>
      <c r="L38" s="255">
        <f>SUM(Nyttor[[#This Row],[Troligt år 1]:[Troligt år 6]])</f>
        <v>0</v>
      </c>
      <c r="M38" s="255">
        <f>IFERROR((Nyttor[[#This Row],[Summa max]]-Nyttor[[#This Row],[Summa min]]),0)</f>
        <v>0</v>
      </c>
      <c r="N38" s="254">
        <v>0</v>
      </c>
      <c r="O38" s="254">
        <v>0</v>
      </c>
      <c r="P38" s="254">
        <v>0</v>
      </c>
      <c r="Q38" s="254">
        <v>0</v>
      </c>
      <c r="R38" s="254">
        <v>0</v>
      </c>
      <c r="S38" s="254">
        <v>0</v>
      </c>
      <c r="T38" s="255">
        <f>SUM(Nyttor[[#This Row],[Min år 1]:[Min år 6]])</f>
        <v>0</v>
      </c>
      <c r="U38" s="254">
        <v>0</v>
      </c>
      <c r="V38" s="254">
        <v>0</v>
      </c>
      <c r="W38" s="254">
        <v>0</v>
      </c>
      <c r="X38" s="254">
        <v>0</v>
      </c>
      <c r="Y38" s="254">
        <v>0</v>
      </c>
      <c r="Z38" s="254">
        <v>0</v>
      </c>
      <c r="AA38" s="255">
        <f>SUM(Nyttor[[#This Row],[Max år 1]:[Max år 6]])</f>
        <v>0</v>
      </c>
      <c r="AB38" s="256" t="s">
        <v>240</v>
      </c>
    </row>
    <row r="39" spans="2:28" ht="15" customHeight="1" x14ac:dyDescent="0.3">
      <c r="B39" s="253">
        <f>'Lista ej värderade'!B22</f>
        <v>0</v>
      </c>
      <c r="C39" s="253">
        <f>'Lista ej värderade'!D22</f>
        <v>0</v>
      </c>
      <c r="D39" s="253">
        <f>IF(Nyttor[[#This Row],[Nyttans namn]]&lt;&gt;0,"Nej",0)</f>
        <v>0</v>
      </c>
      <c r="E39" s="253">
        <f>'Lista ej värderade'!C22</f>
        <v>0</v>
      </c>
      <c r="F39" s="254">
        <v>0</v>
      </c>
      <c r="G39" s="254">
        <v>0</v>
      </c>
      <c r="H39" s="254">
        <v>0</v>
      </c>
      <c r="I39" s="254">
        <v>0</v>
      </c>
      <c r="J39" s="254">
        <v>0</v>
      </c>
      <c r="K39" s="254">
        <v>0</v>
      </c>
      <c r="L39" s="255">
        <f>SUM(Nyttor[[#This Row],[Troligt år 1]:[Troligt år 6]])</f>
        <v>0</v>
      </c>
      <c r="M39" s="255">
        <f>IFERROR((Nyttor[[#This Row],[Summa max]]-Nyttor[[#This Row],[Summa min]]),0)</f>
        <v>0</v>
      </c>
      <c r="N39" s="254">
        <v>0</v>
      </c>
      <c r="O39" s="254">
        <v>0</v>
      </c>
      <c r="P39" s="254">
        <v>0</v>
      </c>
      <c r="Q39" s="254">
        <v>0</v>
      </c>
      <c r="R39" s="254">
        <v>0</v>
      </c>
      <c r="S39" s="254">
        <v>0</v>
      </c>
      <c r="T39" s="255">
        <f>SUM(Nyttor[[#This Row],[Min år 1]:[Min år 6]])</f>
        <v>0</v>
      </c>
      <c r="U39" s="254">
        <v>0</v>
      </c>
      <c r="V39" s="254">
        <v>0</v>
      </c>
      <c r="W39" s="254">
        <v>0</v>
      </c>
      <c r="X39" s="254">
        <v>0</v>
      </c>
      <c r="Y39" s="254">
        <v>0</v>
      </c>
      <c r="Z39" s="254">
        <v>0</v>
      </c>
      <c r="AA39" s="255">
        <f>SUM(Nyttor[[#This Row],[Max år 1]:[Max år 6]])</f>
        <v>0</v>
      </c>
      <c r="AB39" s="256" t="s">
        <v>241</v>
      </c>
    </row>
    <row r="40" spans="2:28" ht="15" customHeight="1" x14ac:dyDescent="0.3">
      <c r="B40" s="253">
        <f>'Lista ej värderade'!B23</f>
        <v>0</v>
      </c>
      <c r="C40" s="253">
        <f>'Lista ej värderade'!D23</f>
        <v>0</v>
      </c>
      <c r="D40" s="253">
        <f>IF(Nyttor[[#This Row],[Nyttans namn]]&lt;&gt;0,"Nej",0)</f>
        <v>0</v>
      </c>
      <c r="E40" s="253">
        <f>'Lista ej värderade'!C23</f>
        <v>0</v>
      </c>
      <c r="F40" s="254">
        <v>0</v>
      </c>
      <c r="G40" s="254">
        <v>0</v>
      </c>
      <c r="H40" s="254">
        <v>0</v>
      </c>
      <c r="I40" s="254">
        <v>0</v>
      </c>
      <c r="J40" s="254">
        <v>0</v>
      </c>
      <c r="K40" s="254">
        <v>0</v>
      </c>
      <c r="L40" s="255">
        <f>SUM(Nyttor[[#This Row],[Troligt år 1]:[Troligt år 6]])</f>
        <v>0</v>
      </c>
      <c r="M40" s="255">
        <f>IFERROR((Nyttor[[#This Row],[Summa max]]-Nyttor[[#This Row],[Summa min]]),0)</f>
        <v>0</v>
      </c>
      <c r="N40" s="254">
        <v>0</v>
      </c>
      <c r="O40" s="254">
        <v>0</v>
      </c>
      <c r="P40" s="254">
        <v>0</v>
      </c>
      <c r="Q40" s="254">
        <v>0</v>
      </c>
      <c r="R40" s="254">
        <v>0</v>
      </c>
      <c r="S40" s="254">
        <v>0</v>
      </c>
      <c r="T40" s="255">
        <f>SUM(Nyttor[[#This Row],[Min år 1]:[Min år 6]])</f>
        <v>0</v>
      </c>
      <c r="U40" s="254">
        <v>0</v>
      </c>
      <c r="V40" s="254">
        <v>0</v>
      </c>
      <c r="W40" s="254">
        <v>0</v>
      </c>
      <c r="X40" s="254">
        <v>0</v>
      </c>
      <c r="Y40" s="254">
        <v>0</v>
      </c>
      <c r="Z40" s="254">
        <v>0</v>
      </c>
      <c r="AA40" s="255">
        <f>SUM(Nyttor[[#This Row],[Max år 1]:[Max år 6]])</f>
        <v>0</v>
      </c>
      <c r="AB40" s="256" t="s">
        <v>242</v>
      </c>
    </row>
    <row r="41" spans="2:28" ht="15" customHeight="1" x14ac:dyDescent="0.3">
      <c r="B41" s="253">
        <f>'Lista ej värderade'!B24</f>
        <v>0</v>
      </c>
      <c r="C41" s="253">
        <f>'Lista ej värderade'!D24</f>
        <v>0</v>
      </c>
      <c r="D41" s="253">
        <f>IF(Nyttor[[#This Row],[Nyttans namn]]&lt;&gt;0,"Nej",0)</f>
        <v>0</v>
      </c>
      <c r="E41" s="253">
        <f>'Lista ej värderade'!C24</f>
        <v>0</v>
      </c>
      <c r="F41" s="254">
        <v>0</v>
      </c>
      <c r="G41" s="254">
        <v>0</v>
      </c>
      <c r="H41" s="254">
        <v>0</v>
      </c>
      <c r="I41" s="254">
        <v>0</v>
      </c>
      <c r="J41" s="254">
        <v>0</v>
      </c>
      <c r="K41" s="254">
        <v>0</v>
      </c>
      <c r="L41" s="255">
        <f>SUM(Nyttor[[#This Row],[Troligt år 1]:[Troligt år 6]])</f>
        <v>0</v>
      </c>
      <c r="M41" s="255">
        <f>IFERROR((Nyttor[[#This Row],[Summa max]]-Nyttor[[#This Row],[Summa min]]),0)</f>
        <v>0</v>
      </c>
      <c r="N41" s="254">
        <v>0</v>
      </c>
      <c r="O41" s="254">
        <v>0</v>
      </c>
      <c r="P41" s="254">
        <v>0</v>
      </c>
      <c r="Q41" s="254">
        <v>0</v>
      </c>
      <c r="R41" s="254">
        <v>0</v>
      </c>
      <c r="S41" s="254">
        <v>0</v>
      </c>
      <c r="T41" s="255">
        <f>SUM(Nyttor[[#This Row],[Min år 1]:[Min år 6]])</f>
        <v>0</v>
      </c>
      <c r="U41" s="254">
        <v>0</v>
      </c>
      <c r="V41" s="254">
        <v>0</v>
      </c>
      <c r="W41" s="254">
        <v>0</v>
      </c>
      <c r="X41" s="254">
        <v>0</v>
      </c>
      <c r="Y41" s="254">
        <v>0</v>
      </c>
      <c r="Z41" s="254">
        <v>0</v>
      </c>
      <c r="AA41" s="255">
        <f>SUM(Nyttor[[#This Row],[Max år 1]:[Max år 6]])</f>
        <v>0</v>
      </c>
      <c r="AB41" s="256" t="s">
        <v>243</v>
      </c>
    </row>
    <row r="42" spans="2:28" ht="15" customHeight="1" x14ac:dyDescent="0.3">
      <c r="B42" s="253">
        <f>'Lista ej värderade'!B25</f>
        <v>0</v>
      </c>
      <c r="C42" s="253">
        <f>'Lista ej värderade'!D25</f>
        <v>0</v>
      </c>
      <c r="D42" s="253">
        <f>IF(Nyttor[[#This Row],[Nyttans namn]]&lt;&gt;0,"Nej",0)</f>
        <v>0</v>
      </c>
      <c r="E42" s="253">
        <f>'Lista ej värderade'!C25</f>
        <v>0</v>
      </c>
      <c r="F42" s="254">
        <v>0</v>
      </c>
      <c r="G42" s="254">
        <v>0</v>
      </c>
      <c r="H42" s="254">
        <v>0</v>
      </c>
      <c r="I42" s="254">
        <v>0</v>
      </c>
      <c r="J42" s="254">
        <v>0</v>
      </c>
      <c r="K42" s="254">
        <v>0</v>
      </c>
      <c r="L42" s="255">
        <f>SUM(Nyttor[[#This Row],[Troligt år 1]:[Troligt år 6]])</f>
        <v>0</v>
      </c>
      <c r="M42" s="255">
        <f>IFERROR((Nyttor[[#This Row],[Summa max]]-Nyttor[[#This Row],[Summa min]]),0)</f>
        <v>0</v>
      </c>
      <c r="N42" s="254">
        <v>0</v>
      </c>
      <c r="O42" s="254">
        <v>0</v>
      </c>
      <c r="P42" s="254">
        <v>0</v>
      </c>
      <c r="Q42" s="254">
        <v>0</v>
      </c>
      <c r="R42" s="254">
        <v>0</v>
      </c>
      <c r="S42" s="254">
        <v>0</v>
      </c>
      <c r="T42" s="255">
        <f>SUM(Nyttor[[#This Row],[Min år 1]:[Min år 6]])</f>
        <v>0</v>
      </c>
      <c r="U42" s="254">
        <v>0</v>
      </c>
      <c r="V42" s="254">
        <v>0</v>
      </c>
      <c r="W42" s="254">
        <v>0</v>
      </c>
      <c r="X42" s="254">
        <v>0</v>
      </c>
      <c r="Y42" s="254">
        <v>0</v>
      </c>
      <c r="Z42" s="254">
        <v>0</v>
      </c>
      <c r="AA42" s="255">
        <f>SUM(Nyttor[[#This Row],[Max år 1]:[Max år 6]])</f>
        <v>0</v>
      </c>
      <c r="AB42" s="256" t="s">
        <v>244</v>
      </c>
    </row>
    <row r="43" spans="2:28" ht="15" customHeight="1" x14ac:dyDescent="0.3">
      <c r="B43" s="253">
        <f>'Lista ej värderade'!B26</f>
        <v>0</v>
      </c>
      <c r="C43" s="253">
        <f>'Lista ej värderade'!D26</f>
        <v>0</v>
      </c>
      <c r="D43" s="253">
        <f>IF(Nyttor[[#This Row],[Nyttans namn]]&lt;&gt;0,"Nej",0)</f>
        <v>0</v>
      </c>
      <c r="E43" s="253">
        <f>'Lista ej värderade'!C26</f>
        <v>0</v>
      </c>
      <c r="F43" s="254">
        <v>0</v>
      </c>
      <c r="G43" s="254">
        <v>0</v>
      </c>
      <c r="H43" s="254">
        <v>0</v>
      </c>
      <c r="I43" s="254">
        <v>0</v>
      </c>
      <c r="J43" s="254">
        <v>0</v>
      </c>
      <c r="K43" s="254">
        <v>0</v>
      </c>
      <c r="L43" s="255">
        <f>SUM(Nyttor[[#This Row],[Troligt år 1]:[Troligt år 6]])</f>
        <v>0</v>
      </c>
      <c r="M43" s="255">
        <f>IFERROR((Nyttor[[#This Row],[Summa max]]-Nyttor[[#This Row],[Summa min]]),0)</f>
        <v>0</v>
      </c>
      <c r="N43" s="254">
        <v>0</v>
      </c>
      <c r="O43" s="254">
        <v>0</v>
      </c>
      <c r="P43" s="254">
        <v>0</v>
      </c>
      <c r="Q43" s="254">
        <v>0</v>
      </c>
      <c r="R43" s="254">
        <v>0</v>
      </c>
      <c r="S43" s="254">
        <v>0</v>
      </c>
      <c r="T43" s="255">
        <f>SUM(Nyttor[[#This Row],[Min år 1]:[Min år 6]])</f>
        <v>0</v>
      </c>
      <c r="U43" s="254">
        <v>0</v>
      </c>
      <c r="V43" s="254">
        <v>0</v>
      </c>
      <c r="W43" s="254">
        <v>0</v>
      </c>
      <c r="X43" s="254">
        <v>0</v>
      </c>
      <c r="Y43" s="254">
        <v>0</v>
      </c>
      <c r="Z43" s="254">
        <v>0</v>
      </c>
      <c r="AA43" s="255">
        <f>SUM(Nyttor[[#This Row],[Max år 1]:[Max år 6]])</f>
        <v>0</v>
      </c>
      <c r="AB43" s="256" t="s">
        <v>245</v>
      </c>
    </row>
    <row r="44" spans="2:28" ht="15" customHeight="1" x14ac:dyDescent="0.3">
      <c r="B44" s="253">
        <f>'Lista ej värderade'!B27</f>
        <v>0</v>
      </c>
      <c r="C44" s="253">
        <f>'Lista ej värderade'!D27</f>
        <v>0</v>
      </c>
      <c r="D44" s="253">
        <f>IF(Nyttor[[#This Row],[Nyttans namn]]&lt;&gt;0,"Nej",0)</f>
        <v>0</v>
      </c>
      <c r="E44" s="253">
        <f>'Lista ej värderade'!C27</f>
        <v>0</v>
      </c>
      <c r="F44" s="254">
        <v>0</v>
      </c>
      <c r="G44" s="254">
        <v>0</v>
      </c>
      <c r="H44" s="254">
        <v>0</v>
      </c>
      <c r="I44" s="254">
        <v>0</v>
      </c>
      <c r="J44" s="254">
        <v>0</v>
      </c>
      <c r="K44" s="254">
        <v>0</v>
      </c>
      <c r="L44" s="255">
        <f>SUM(Nyttor[[#This Row],[Troligt år 1]:[Troligt år 6]])</f>
        <v>0</v>
      </c>
      <c r="M44" s="255">
        <f>IFERROR((Nyttor[[#This Row],[Summa max]]-Nyttor[[#This Row],[Summa min]]),0)</f>
        <v>0</v>
      </c>
      <c r="N44" s="254">
        <v>0</v>
      </c>
      <c r="O44" s="254">
        <v>0</v>
      </c>
      <c r="P44" s="254">
        <v>0</v>
      </c>
      <c r="Q44" s="254">
        <v>0</v>
      </c>
      <c r="R44" s="254">
        <v>0</v>
      </c>
      <c r="S44" s="254">
        <v>0</v>
      </c>
      <c r="T44" s="255">
        <f>SUM(Nyttor[[#This Row],[Min år 1]:[Min år 6]])</f>
        <v>0</v>
      </c>
      <c r="U44" s="254">
        <v>0</v>
      </c>
      <c r="V44" s="254">
        <v>0</v>
      </c>
      <c r="W44" s="254">
        <v>0</v>
      </c>
      <c r="X44" s="254">
        <v>0</v>
      </c>
      <c r="Y44" s="254">
        <v>0</v>
      </c>
      <c r="Z44" s="254">
        <v>0</v>
      </c>
      <c r="AA44" s="255">
        <f>SUM(Nyttor[[#This Row],[Max år 1]:[Max år 6]])</f>
        <v>0</v>
      </c>
      <c r="AB44" s="256" t="s">
        <v>246</v>
      </c>
    </row>
    <row r="45" spans="2:28" ht="15" customHeight="1" x14ac:dyDescent="0.3">
      <c r="B45" s="253">
        <f>'Lista ej värderade'!B28</f>
        <v>0</v>
      </c>
      <c r="C45" s="253">
        <f>'Lista ej värderade'!D28</f>
        <v>0</v>
      </c>
      <c r="D45" s="253">
        <f>IF(Nyttor[[#This Row],[Nyttans namn]]&lt;&gt;0,"Nej",0)</f>
        <v>0</v>
      </c>
      <c r="E45" s="253">
        <f>'Lista ej värderade'!C28</f>
        <v>0</v>
      </c>
      <c r="F45" s="254">
        <v>0</v>
      </c>
      <c r="G45" s="254">
        <v>0</v>
      </c>
      <c r="H45" s="254">
        <v>0</v>
      </c>
      <c r="I45" s="254">
        <v>0</v>
      </c>
      <c r="J45" s="254">
        <v>0</v>
      </c>
      <c r="K45" s="254">
        <v>0</v>
      </c>
      <c r="L45" s="255">
        <f>SUM(Nyttor[[#This Row],[Troligt år 1]:[Troligt år 6]])</f>
        <v>0</v>
      </c>
      <c r="M45" s="255">
        <f>IFERROR((Nyttor[[#This Row],[Summa max]]-Nyttor[[#This Row],[Summa min]]),0)</f>
        <v>0</v>
      </c>
      <c r="N45" s="254">
        <v>0</v>
      </c>
      <c r="O45" s="254">
        <v>0</v>
      </c>
      <c r="P45" s="254">
        <v>0</v>
      </c>
      <c r="Q45" s="254">
        <v>0</v>
      </c>
      <c r="R45" s="254">
        <v>0</v>
      </c>
      <c r="S45" s="254">
        <v>0</v>
      </c>
      <c r="T45" s="255">
        <f>SUM(Nyttor[[#This Row],[Min år 1]:[Min år 6]])</f>
        <v>0</v>
      </c>
      <c r="U45" s="254">
        <v>0</v>
      </c>
      <c r="V45" s="254">
        <v>0</v>
      </c>
      <c r="W45" s="254">
        <v>0</v>
      </c>
      <c r="X45" s="254">
        <v>0</v>
      </c>
      <c r="Y45" s="254">
        <v>0</v>
      </c>
      <c r="Z45" s="254">
        <v>0</v>
      </c>
      <c r="AA45" s="255">
        <f>SUM(Nyttor[[#This Row],[Max år 1]:[Max år 6]])</f>
        <v>0</v>
      </c>
      <c r="AB45" s="256" t="s">
        <v>247</v>
      </c>
    </row>
    <row r="46" spans="2:28" ht="15" customHeight="1" x14ac:dyDescent="0.3">
      <c r="B46" s="253">
        <f>'Lista ej värderade'!B29</f>
        <v>0</v>
      </c>
      <c r="C46" s="253">
        <f>'Lista ej värderade'!D29</f>
        <v>0</v>
      </c>
      <c r="D46" s="253">
        <f>IF(Nyttor[[#This Row],[Nyttans namn]]&lt;&gt;0,"Nej",0)</f>
        <v>0</v>
      </c>
      <c r="E46" s="253">
        <f>'Lista ej värderade'!C29</f>
        <v>0</v>
      </c>
      <c r="F46" s="254">
        <v>0</v>
      </c>
      <c r="G46" s="254">
        <v>0</v>
      </c>
      <c r="H46" s="254">
        <v>0</v>
      </c>
      <c r="I46" s="254">
        <v>0</v>
      </c>
      <c r="J46" s="254">
        <v>0</v>
      </c>
      <c r="K46" s="254">
        <v>0</v>
      </c>
      <c r="L46" s="255">
        <f>SUM(Nyttor[[#This Row],[Troligt år 1]:[Troligt år 6]])</f>
        <v>0</v>
      </c>
      <c r="M46" s="255">
        <f>IFERROR((Nyttor[[#This Row],[Summa max]]-Nyttor[[#This Row],[Summa min]]),0)</f>
        <v>0</v>
      </c>
      <c r="N46" s="254">
        <v>0</v>
      </c>
      <c r="O46" s="254">
        <v>0</v>
      </c>
      <c r="P46" s="254">
        <v>0</v>
      </c>
      <c r="Q46" s="254">
        <v>0</v>
      </c>
      <c r="R46" s="254">
        <v>0</v>
      </c>
      <c r="S46" s="254">
        <v>0</v>
      </c>
      <c r="T46" s="255">
        <f>SUM(Nyttor[[#This Row],[Min år 1]:[Min år 6]])</f>
        <v>0</v>
      </c>
      <c r="U46" s="254">
        <v>0</v>
      </c>
      <c r="V46" s="254">
        <v>0</v>
      </c>
      <c r="W46" s="254">
        <v>0</v>
      </c>
      <c r="X46" s="254">
        <v>0</v>
      </c>
      <c r="Y46" s="254">
        <v>0</v>
      </c>
      <c r="Z46" s="254">
        <v>0</v>
      </c>
      <c r="AA46" s="255">
        <f>SUM(Nyttor[[#This Row],[Max år 1]:[Max år 6]])</f>
        <v>0</v>
      </c>
      <c r="AB46" s="256" t="s">
        <v>248</v>
      </c>
    </row>
    <row r="47" spans="2:28" ht="15" customHeight="1" x14ac:dyDescent="0.3">
      <c r="B47" s="253">
        <f>'Lista ej värderade'!B30</f>
        <v>0</v>
      </c>
      <c r="C47" s="253">
        <f>'Lista ej värderade'!D30</f>
        <v>0</v>
      </c>
      <c r="D47" s="253">
        <f>IF(Nyttor[[#This Row],[Nyttans namn]]&lt;&gt;0,"Nej",0)</f>
        <v>0</v>
      </c>
      <c r="E47" s="253">
        <f>'Lista ej värderade'!C30</f>
        <v>0</v>
      </c>
      <c r="F47" s="254">
        <v>0</v>
      </c>
      <c r="G47" s="254">
        <v>0</v>
      </c>
      <c r="H47" s="254">
        <v>0</v>
      </c>
      <c r="I47" s="254">
        <v>0</v>
      </c>
      <c r="J47" s="254">
        <v>0</v>
      </c>
      <c r="K47" s="254">
        <v>0</v>
      </c>
      <c r="L47" s="255">
        <f>SUM(Nyttor[[#This Row],[Troligt år 1]:[Troligt år 6]])</f>
        <v>0</v>
      </c>
      <c r="M47" s="255">
        <f>IFERROR((Nyttor[[#This Row],[Summa max]]-Nyttor[[#This Row],[Summa min]]),0)</f>
        <v>0</v>
      </c>
      <c r="N47" s="254">
        <v>0</v>
      </c>
      <c r="O47" s="254">
        <v>0</v>
      </c>
      <c r="P47" s="254">
        <v>0</v>
      </c>
      <c r="Q47" s="254">
        <v>0</v>
      </c>
      <c r="R47" s="254">
        <v>0</v>
      </c>
      <c r="S47" s="254">
        <v>0</v>
      </c>
      <c r="T47" s="255">
        <f>SUM(Nyttor[[#This Row],[Min år 1]:[Min år 6]])</f>
        <v>0</v>
      </c>
      <c r="U47" s="254">
        <v>0</v>
      </c>
      <c r="V47" s="254">
        <v>0</v>
      </c>
      <c r="W47" s="254">
        <v>0</v>
      </c>
      <c r="X47" s="254">
        <v>0</v>
      </c>
      <c r="Y47" s="254">
        <v>0</v>
      </c>
      <c r="Z47" s="254">
        <v>0</v>
      </c>
      <c r="AA47" s="255">
        <f>SUM(Nyttor[[#This Row],[Max år 1]:[Max år 6]])</f>
        <v>0</v>
      </c>
      <c r="AB47" s="256" t="s">
        <v>249</v>
      </c>
    </row>
    <row r="48" spans="2:28" ht="15" customHeight="1" x14ac:dyDescent="0.3">
      <c r="B48" s="253">
        <f>'Lista ej värderade'!B31</f>
        <v>0</v>
      </c>
      <c r="C48" s="253">
        <f>'Lista ej värderade'!D31</f>
        <v>0</v>
      </c>
      <c r="D48" s="253">
        <f>IF(Nyttor[[#This Row],[Nyttans namn]]&lt;&gt;0,"Nej",0)</f>
        <v>0</v>
      </c>
      <c r="E48" s="253">
        <f>'Lista ej värderade'!C31</f>
        <v>0</v>
      </c>
      <c r="F48" s="254">
        <v>0</v>
      </c>
      <c r="G48" s="254">
        <v>0</v>
      </c>
      <c r="H48" s="254">
        <v>0</v>
      </c>
      <c r="I48" s="254">
        <v>0</v>
      </c>
      <c r="J48" s="254">
        <v>0</v>
      </c>
      <c r="K48" s="254">
        <v>0</v>
      </c>
      <c r="L48" s="255">
        <f>SUM(Nyttor[[#This Row],[Troligt år 1]:[Troligt år 6]])</f>
        <v>0</v>
      </c>
      <c r="M48" s="255">
        <f>IFERROR((Nyttor[[#This Row],[Summa max]]-Nyttor[[#This Row],[Summa min]]),0)</f>
        <v>0</v>
      </c>
      <c r="N48" s="254">
        <v>0</v>
      </c>
      <c r="O48" s="254">
        <v>0</v>
      </c>
      <c r="P48" s="254">
        <v>0</v>
      </c>
      <c r="Q48" s="254">
        <v>0</v>
      </c>
      <c r="R48" s="254">
        <v>0</v>
      </c>
      <c r="S48" s="254">
        <v>0</v>
      </c>
      <c r="T48" s="255">
        <f>SUM(Nyttor[[#This Row],[Min år 1]:[Min år 6]])</f>
        <v>0</v>
      </c>
      <c r="U48" s="254">
        <v>0</v>
      </c>
      <c r="V48" s="254">
        <v>0</v>
      </c>
      <c r="W48" s="254">
        <v>0</v>
      </c>
      <c r="X48" s="254">
        <v>0</v>
      </c>
      <c r="Y48" s="254">
        <v>0</v>
      </c>
      <c r="Z48" s="254">
        <v>0</v>
      </c>
      <c r="AA48" s="255">
        <f>SUM(Nyttor[[#This Row],[Max år 1]:[Max år 6]])</f>
        <v>0</v>
      </c>
      <c r="AB48" s="256" t="s">
        <v>251</v>
      </c>
    </row>
    <row r="49" spans="2:28" ht="15" customHeight="1" x14ac:dyDescent="0.3">
      <c r="B49" s="253">
        <f>'Lista ej värderade'!B32</f>
        <v>0</v>
      </c>
      <c r="C49" s="253">
        <f>'Lista ej värderade'!D32</f>
        <v>0</v>
      </c>
      <c r="D49" s="253">
        <f>IF(Nyttor[[#This Row],[Nyttans namn]]&lt;&gt;0,"Nej",0)</f>
        <v>0</v>
      </c>
      <c r="E49" s="253">
        <f>'Lista ej värderade'!C32</f>
        <v>0</v>
      </c>
      <c r="F49" s="254">
        <v>0</v>
      </c>
      <c r="G49" s="254">
        <v>0</v>
      </c>
      <c r="H49" s="254">
        <v>0</v>
      </c>
      <c r="I49" s="254">
        <v>0</v>
      </c>
      <c r="J49" s="254">
        <v>0</v>
      </c>
      <c r="K49" s="254">
        <v>0</v>
      </c>
      <c r="L49" s="255">
        <f>SUM(Nyttor[[#This Row],[Troligt år 1]:[Troligt år 6]])</f>
        <v>0</v>
      </c>
      <c r="M49" s="255">
        <f>IFERROR((Nyttor[[#This Row],[Summa max]]-Nyttor[[#This Row],[Summa min]]),0)</f>
        <v>0</v>
      </c>
      <c r="N49" s="254">
        <v>0</v>
      </c>
      <c r="O49" s="254">
        <v>0</v>
      </c>
      <c r="P49" s="254">
        <v>0</v>
      </c>
      <c r="Q49" s="254">
        <v>0</v>
      </c>
      <c r="R49" s="254">
        <v>0</v>
      </c>
      <c r="S49" s="254">
        <v>0</v>
      </c>
      <c r="T49" s="255">
        <f>SUM(Nyttor[[#This Row],[Min år 1]:[Min år 6]])</f>
        <v>0</v>
      </c>
      <c r="U49" s="254">
        <v>0</v>
      </c>
      <c r="V49" s="254">
        <v>0</v>
      </c>
      <c r="W49" s="254">
        <v>0</v>
      </c>
      <c r="X49" s="254">
        <v>0</v>
      </c>
      <c r="Y49" s="254">
        <v>0</v>
      </c>
      <c r="Z49" s="254">
        <v>0</v>
      </c>
      <c r="AA49" s="255">
        <f>SUM(Nyttor[[#This Row],[Max år 1]:[Max år 6]])</f>
        <v>0</v>
      </c>
      <c r="AB49" s="256" t="s">
        <v>252</v>
      </c>
    </row>
    <row r="50" spans="2:28" ht="15" customHeight="1" x14ac:dyDescent="0.3">
      <c r="B50" s="253">
        <f>'Lista ej värderade'!B33</f>
        <v>0</v>
      </c>
      <c r="C50" s="253">
        <f>'Lista ej värderade'!D33</f>
        <v>0</v>
      </c>
      <c r="D50" s="253">
        <f>IF(Nyttor[[#This Row],[Nyttans namn]]&lt;&gt;0,"Nej",0)</f>
        <v>0</v>
      </c>
      <c r="E50" s="253">
        <f>'Lista ej värderade'!C33</f>
        <v>0</v>
      </c>
      <c r="F50" s="254">
        <v>0</v>
      </c>
      <c r="G50" s="254">
        <v>0</v>
      </c>
      <c r="H50" s="254">
        <v>0</v>
      </c>
      <c r="I50" s="254">
        <v>0</v>
      </c>
      <c r="J50" s="254">
        <v>0</v>
      </c>
      <c r="K50" s="254">
        <v>0</v>
      </c>
      <c r="L50" s="255">
        <f>SUM(Nyttor[[#This Row],[Troligt år 1]:[Troligt år 6]])</f>
        <v>0</v>
      </c>
      <c r="M50" s="255">
        <f>IFERROR((Nyttor[[#This Row],[Summa max]]-Nyttor[[#This Row],[Summa min]]),0)</f>
        <v>0</v>
      </c>
      <c r="N50" s="254">
        <v>0</v>
      </c>
      <c r="O50" s="254">
        <v>0</v>
      </c>
      <c r="P50" s="254">
        <v>0</v>
      </c>
      <c r="Q50" s="254">
        <v>0</v>
      </c>
      <c r="R50" s="254">
        <v>0</v>
      </c>
      <c r="S50" s="254">
        <v>0</v>
      </c>
      <c r="T50" s="255">
        <f>SUM(Nyttor[[#This Row],[Min år 1]:[Min år 6]])</f>
        <v>0</v>
      </c>
      <c r="U50" s="254">
        <v>0</v>
      </c>
      <c r="V50" s="254">
        <v>0</v>
      </c>
      <c r="W50" s="254">
        <v>0</v>
      </c>
      <c r="X50" s="254">
        <v>0</v>
      </c>
      <c r="Y50" s="254">
        <v>0</v>
      </c>
      <c r="Z50" s="254">
        <v>0</v>
      </c>
      <c r="AA50" s="255">
        <f>SUM(Nyttor[[#This Row],[Max år 1]:[Max år 6]])</f>
        <v>0</v>
      </c>
      <c r="AB50" s="256" t="s">
        <v>253</v>
      </c>
    </row>
    <row r="51" spans="2:28" ht="15" customHeight="1" x14ac:dyDescent="0.3">
      <c r="B51" s="253">
        <f>'Lista ej värderade'!B34</f>
        <v>0</v>
      </c>
      <c r="C51" s="253">
        <f>'Lista ej värderade'!D34</f>
        <v>0</v>
      </c>
      <c r="D51" s="253">
        <f>IF(Nyttor[[#This Row],[Nyttans namn]]&lt;&gt;0,"Nej",0)</f>
        <v>0</v>
      </c>
      <c r="E51" s="253">
        <f>'Lista ej värderade'!C34</f>
        <v>0</v>
      </c>
      <c r="F51" s="254">
        <v>0</v>
      </c>
      <c r="G51" s="254">
        <v>0</v>
      </c>
      <c r="H51" s="254">
        <v>0</v>
      </c>
      <c r="I51" s="254">
        <v>0</v>
      </c>
      <c r="J51" s="254">
        <v>0</v>
      </c>
      <c r="K51" s="254">
        <v>0</v>
      </c>
      <c r="L51" s="255">
        <f>SUM(Nyttor[[#This Row],[Troligt år 1]:[Troligt år 6]])</f>
        <v>0</v>
      </c>
      <c r="M51" s="255">
        <f>IFERROR((Nyttor[[#This Row],[Summa max]]-Nyttor[[#This Row],[Summa min]]),0)</f>
        <v>0</v>
      </c>
      <c r="N51" s="254">
        <v>0</v>
      </c>
      <c r="O51" s="254">
        <v>0</v>
      </c>
      <c r="P51" s="254">
        <v>0</v>
      </c>
      <c r="Q51" s="254">
        <v>0</v>
      </c>
      <c r="R51" s="254">
        <v>0</v>
      </c>
      <c r="S51" s="254">
        <v>0</v>
      </c>
      <c r="T51" s="255">
        <f>SUM(Nyttor[[#This Row],[Min år 1]:[Min år 6]])</f>
        <v>0</v>
      </c>
      <c r="U51" s="254">
        <v>0</v>
      </c>
      <c r="V51" s="254">
        <v>0</v>
      </c>
      <c r="W51" s="254">
        <v>0</v>
      </c>
      <c r="X51" s="254">
        <v>0</v>
      </c>
      <c r="Y51" s="254">
        <v>0</v>
      </c>
      <c r="Z51" s="254">
        <v>0</v>
      </c>
      <c r="AA51" s="255">
        <f>SUM(Nyttor[[#This Row],[Max år 1]:[Max år 6]])</f>
        <v>0</v>
      </c>
      <c r="AB51" s="256" t="s">
        <v>254</v>
      </c>
    </row>
    <row r="52" spans="2:28" ht="15" customHeight="1" x14ac:dyDescent="0.3">
      <c r="B52" s="253">
        <f>'Lista ej värderade'!B35</f>
        <v>0</v>
      </c>
      <c r="C52" s="253">
        <f>'Lista ej värderade'!D35</f>
        <v>0</v>
      </c>
      <c r="D52" s="253">
        <f>IF(Nyttor[[#This Row],[Nyttans namn]]&lt;&gt;0,"Nej",0)</f>
        <v>0</v>
      </c>
      <c r="E52" s="253">
        <f>'Lista ej värderade'!C35</f>
        <v>0</v>
      </c>
      <c r="F52" s="254">
        <v>0</v>
      </c>
      <c r="G52" s="254">
        <v>0</v>
      </c>
      <c r="H52" s="254">
        <v>0</v>
      </c>
      <c r="I52" s="254">
        <v>0</v>
      </c>
      <c r="J52" s="254">
        <v>0</v>
      </c>
      <c r="K52" s="254">
        <v>0</v>
      </c>
      <c r="L52" s="255">
        <f>SUM(Nyttor[[#This Row],[Troligt år 1]:[Troligt år 6]])</f>
        <v>0</v>
      </c>
      <c r="M52" s="255">
        <f>IFERROR((Nyttor[[#This Row],[Summa max]]-Nyttor[[#This Row],[Summa min]]),0)</f>
        <v>0</v>
      </c>
      <c r="N52" s="254">
        <v>0</v>
      </c>
      <c r="O52" s="254">
        <v>0</v>
      </c>
      <c r="P52" s="254">
        <v>0</v>
      </c>
      <c r="Q52" s="254">
        <v>0</v>
      </c>
      <c r="R52" s="254">
        <v>0</v>
      </c>
      <c r="S52" s="254">
        <v>0</v>
      </c>
      <c r="T52" s="255">
        <f>SUM(Nyttor[[#This Row],[Min år 1]:[Min år 6]])</f>
        <v>0</v>
      </c>
      <c r="U52" s="254">
        <v>0</v>
      </c>
      <c r="V52" s="254">
        <v>0</v>
      </c>
      <c r="W52" s="254">
        <v>0</v>
      </c>
      <c r="X52" s="254">
        <v>0</v>
      </c>
      <c r="Y52" s="254">
        <v>0</v>
      </c>
      <c r="Z52" s="254">
        <v>0</v>
      </c>
      <c r="AA52" s="255">
        <f>SUM(Nyttor[[#This Row],[Max år 1]:[Max år 6]])</f>
        <v>0</v>
      </c>
      <c r="AB52" s="256" t="s">
        <v>255</v>
      </c>
    </row>
    <row r="53" spans="2:28" ht="15" customHeight="1" x14ac:dyDescent="0.3">
      <c r="B53" s="4"/>
      <c r="C53" s="4"/>
      <c r="D53" s="4"/>
      <c r="E53" s="4"/>
      <c r="F53" s="14">
        <f>SUBTOTAL(109,Nyttor[Troligt år 1])</f>
        <v>0</v>
      </c>
      <c r="G53" s="14">
        <f>SUBTOTAL(109,Nyttor[Troligt år 2])</f>
        <v>530978.95977808605</v>
      </c>
      <c r="H53" s="14">
        <f>SUBTOTAL(109,Nyttor[Troligt år 3])</f>
        <v>515513.55318260787</v>
      </c>
      <c r="I53" s="14">
        <f>SUBTOTAL(109,Nyttor[Troligt år 4])</f>
        <v>500498.59532292018</v>
      </c>
      <c r="J53" s="14">
        <f>SUBTOTAL(109,Nyttor[Troligt år 5])</f>
        <v>485920.96633293229</v>
      </c>
      <c r="K53" s="14">
        <f>SUBTOTAL(109,Nyttor[Troligt år 6])</f>
        <v>471767.92847857502</v>
      </c>
      <c r="L53" s="21">
        <f>SUBTOTAL(109,Nyttor[Summa trolig])</f>
        <v>2504680.0030951216</v>
      </c>
      <c r="M53" s="21">
        <f>SUBTOTAL(109,Nyttor[Osäkerhet])</f>
        <v>562203.87030036468</v>
      </c>
      <c r="N53" s="21">
        <f>SUBTOTAL(109,Nyttor[Min år 1])</f>
        <v>0</v>
      </c>
      <c r="O53" s="21">
        <f>SUBTOTAL(109,Nyttor[Min år 2])</f>
        <v>531242.98599167832</v>
      </c>
      <c r="P53" s="21">
        <f>SUBTOTAL(109,Nyttor[Min år 3])</f>
        <v>516033.91552590131</v>
      </c>
      <c r="Q53" s="21">
        <f>SUBTOTAL(109,Nyttor[Min år 4])</f>
        <v>501267.82769504975</v>
      </c>
      <c r="R53" s="21">
        <f>SUBTOTAL(109,Nyttor[Min år 5])</f>
        <v>486931.82009228138</v>
      </c>
      <c r="S53" s="21">
        <f>SUBTOTAL(109,Nyttor[Min år 6])</f>
        <v>473013.36610901105</v>
      </c>
      <c r="T53" s="21">
        <f>SUBTOTAL(109,Nyttor[Summa min])</f>
        <v>2508489.9154139217</v>
      </c>
      <c r="U53" s="15"/>
      <c r="V53" s="14"/>
      <c r="W53" s="14"/>
      <c r="X53" s="14"/>
      <c r="Y53" s="14"/>
      <c r="Z53" s="14"/>
      <c r="AA53" s="21">
        <f>SUBTOTAL(109,Nyttor[Summa max])</f>
        <v>3070693.7857142864</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rotectedRanges>
    <protectedRange sqref="B3:AB53" name="Allow sort filter nyttor"/>
  </protectedRanges>
  <phoneticPr fontId="3" type="noConversion"/>
  <pageMargins left="0.7" right="0.7" top="0.75" bottom="0.75" header="0.3" footer="0.3"/>
  <pageSetup paperSize="9" orientation="landscape"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D7-D64C-4995-99BB-8A95FE9F3889}">
  <sheetPr>
    <tabColor theme="0" tint="-0.14999847407452621"/>
  </sheetPr>
  <dimension ref="B1:AB63"/>
  <sheetViews>
    <sheetView showGridLines="0" topLeftCell="F1" workbookViewId="0">
      <selection activeCell="K25" sqref="K25"/>
    </sheetView>
  </sheetViews>
  <sheetFormatPr defaultRowHeight="15" customHeight="1" x14ac:dyDescent="0.2"/>
  <cols>
    <col min="1" max="1" width="1.85546875" style="8" customWidth="1"/>
    <col min="2" max="2" width="54.7109375" style="8" customWidth="1"/>
    <col min="3" max="4" width="17.28515625" style="8" customWidth="1"/>
    <col min="5" max="5" width="18.42578125" style="8" customWidth="1"/>
    <col min="6" max="11" width="16.28515625" style="8" customWidth="1"/>
    <col min="12" max="12" width="17.42578125" style="8" customWidth="1"/>
    <col min="13" max="13" width="13.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12.140625" style="8" customWidth="1"/>
    <col min="29" max="16384" width="9.140625" style="8"/>
  </cols>
  <sheetData>
    <row r="1" spans="2:28" s="61" customFormat="1" ht="15" customHeight="1" x14ac:dyDescent="0.3">
      <c r="B1" s="60" t="str">
        <f>IF(Start!C9=0,"",Start!C9)</f>
        <v>SDK i Sigtuna kommun</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ht="15" customHeight="1" x14ac:dyDescent="0.3">
      <c r="B2" s="10"/>
      <c r="C2" s="10"/>
      <c r="D2" s="10"/>
      <c r="E2" s="10"/>
      <c r="F2" s="11">
        <f xml:space="preserve"> Startår</f>
        <v>2023</v>
      </c>
      <c r="G2" s="11">
        <f xml:space="preserve"> Startår + 1</f>
        <v>2024</v>
      </c>
      <c r="H2" s="11">
        <f xml:space="preserve"> Startår + 2</f>
        <v>2025</v>
      </c>
      <c r="I2" s="11">
        <f xml:space="preserve"> Startår + 3</f>
        <v>2026</v>
      </c>
      <c r="J2" s="11">
        <f xml:space="preserve"> Startår + 4</f>
        <v>2027</v>
      </c>
      <c r="K2" s="11">
        <f xml:space="preserve"> Startår + 5</f>
        <v>2028</v>
      </c>
      <c r="L2" s="10"/>
      <c r="M2" s="10"/>
      <c r="N2" s="11">
        <f>Startår</f>
        <v>2023</v>
      </c>
      <c r="O2" s="11">
        <f>N2+1</f>
        <v>2024</v>
      </c>
      <c r="P2" s="11">
        <f>O2+1</f>
        <v>2025</v>
      </c>
      <c r="Q2" s="11">
        <f>P2+1</f>
        <v>2026</v>
      </c>
      <c r="R2" s="11">
        <f>Q2+1</f>
        <v>2027</v>
      </c>
      <c r="S2" s="11">
        <f>R2+1</f>
        <v>2028</v>
      </c>
      <c r="T2" s="7"/>
      <c r="U2" s="10">
        <f>Startår</f>
        <v>2023</v>
      </c>
      <c r="V2" s="11">
        <f>U2+1</f>
        <v>2024</v>
      </c>
      <c r="W2" s="11">
        <f>V2+1</f>
        <v>2025</v>
      </c>
      <c r="X2" s="11">
        <f>W2+1</f>
        <v>2026</v>
      </c>
      <c r="Y2" s="11">
        <f>X2+1</f>
        <v>2027</v>
      </c>
      <c r="Z2" s="11">
        <f>Y2+1</f>
        <v>2028</v>
      </c>
      <c r="AA2" s="11"/>
    </row>
    <row r="3" spans="2:28" s="18" customFormat="1" ht="15" customHeight="1" x14ac:dyDescent="0.3">
      <c r="B3" s="4" t="s">
        <v>13</v>
      </c>
      <c r="C3" s="4" t="s">
        <v>9</v>
      </c>
      <c r="D3" s="4" t="s">
        <v>239</v>
      </c>
      <c r="E3" s="4" t="s">
        <v>12</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167" t="s">
        <v>66</v>
      </c>
    </row>
    <row r="4" spans="2:28" s="285" customFormat="1" ht="15" customHeight="1" x14ac:dyDescent="0.3">
      <c r="B4" s="280" t="str">
        <f>Kostnader!$B$17</f>
        <v>Teknik - uppstartskostnader</v>
      </c>
      <c r="C4" s="280" t="str">
        <f>Kostnader!$B$18</f>
        <v>Sigtuna kommun</v>
      </c>
      <c r="D4" s="280" t="str">
        <f>IF(Kostnader[[#This Row],[Kostnadens namn]]&gt;0,"Ja",0)</f>
        <v>Ja</v>
      </c>
      <c r="E4" s="280" t="str">
        <f>Kostnader!$B$19</f>
        <v>Finansiell 💰</v>
      </c>
      <c r="F4" s="281">
        <f>Kostnader!I34/$F$1</f>
        <v>121625</v>
      </c>
      <c r="G4" s="281">
        <f>Kostnader!J34/$G$1</f>
        <v>0</v>
      </c>
      <c r="H4" s="281">
        <f>Kostnader!K34/$H$1</f>
        <v>0</v>
      </c>
      <c r="I4" s="281">
        <f>Kostnader!L34/$I$1</f>
        <v>0</v>
      </c>
      <c r="J4" s="281">
        <f>Kostnader!M34/$J$1</f>
        <v>0</v>
      </c>
      <c r="K4" s="281">
        <f>Kostnader!N34/$K$1</f>
        <v>0</v>
      </c>
      <c r="L4" s="282">
        <f>SUM(Kostnader[[#This Row],[Troligt år 1]:[Troligt år 6]])</f>
        <v>121625</v>
      </c>
      <c r="M4" s="283">
        <f>Kostnader[[#This Row],[Summa max]]-Kostnader[[#This Row],[Summa min]]</f>
        <v>194500</v>
      </c>
      <c r="N4" s="281">
        <f>Kostnader!I35/$F$1</f>
        <v>47500</v>
      </c>
      <c r="O4" s="281">
        <f>Kostnader!J35/$G$1</f>
        <v>0</v>
      </c>
      <c r="P4" s="281">
        <f>Kostnader!K35/$H$1</f>
        <v>0</v>
      </c>
      <c r="Q4" s="281">
        <f>Kostnader!L35/$I$1</f>
        <v>0</v>
      </c>
      <c r="R4" s="281">
        <f>Kostnader!M35/$J$1</f>
        <v>0</v>
      </c>
      <c r="S4" s="281">
        <f>Kostnader!N35/$K$1</f>
        <v>0</v>
      </c>
      <c r="T4" s="282">
        <f>SUM(Kostnader[[#This Row],[Min år 1]:[Min år 6]])</f>
        <v>47500</v>
      </c>
      <c r="U4" s="281">
        <f>Kostnader!I36/$F$1</f>
        <v>242000</v>
      </c>
      <c r="V4" s="281">
        <f>Kostnader!J36/$G$1</f>
        <v>0</v>
      </c>
      <c r="W4" s="281">
        <f>Kostnader!K36/$H$1</f>
        <v>0</v>
      </c>
      <c r="X4" s="281">
        <f>Kostnader!L36/$I$1</f>
        <v>0</v>
      </c>
      <c r="Y4" s="281">
        <f>Kostnader!M36/$J$1</f>
        <v>0</v>
      </c>
      <c r="Z4" s="281">
        <f>Kostnader!N36/$K$1</f>
        <v>0</v>
      </c>
      <c r="AA4" s="282">
        <f>SUM(Kostnader[[#This Row],[Max år 1]:[Max år 6]])</f>
        <v>242000</v>
      </c>
      <c r="AB4" s="284" t="s">
        <v>67</v>
      </c>
    </row>
    <row r="5" spans="2:28" s="285" customFormat="1" ht="15" customHeight="1" x14ac:dyDescent="0.3">
      <c r="B5" s="280" t="str">
        <f>Kostnader!$B$40</f>
        <v>Nationell förvaltning av tjänsten SDK</v>
      </c>
      <c r="C5" s="280" t="str">
        <f>Kostnader!$B$41</f>
        <v>Staten</v>
      </c>
      <c r="D5" s="280" t="str">
        <f>IF(Kostnader[[#This Row],[Kostnadens namn]]&gt;0,"Ja",0)</f>
        <v>Ja</v>
      </c>
      <c r="E5" s="280" t="str">
        <f>Kostnader!$B$42</f>
        <v>Finansiell 💰</v>
      </c>
      <c r="F5" s="281">
        <f>Kostnader!I57/$F$1</f>
        <v>52666.952380952382</v>
      </c>
      <c r="G5" s="281">
        <f>Kostnader!J57/$G$1</f>
        <v>51132.963476652796</v>
      </c>
      <c r="H5" s="281">
        <f>Kostnader!K57/$H$1</f>
        <v>49643.653860827959</v>
      </c>
      <c r="I5" s="281">
        <f>Kostnader!L57/$I$1</f>
        <v>48197.722194978604</v>
      </c>
      <c r="J5" s="281">
        <f>Kostnader!M57/$J$1</f>
        <v>46793.90504366855</v>
      </c>
      <c r="K5" s="281">
        <f>Kostnader!N57/$K$1</f>
        <v>45430.975770551988</v>
      </c>
      <c r="L5" s="282">
        <f>SUM(Kostnader[[#This Row],[Troligt år 1]:[Troligt år 6]])</f>
        <v>293866.17272763228</v>
      </c>
      <c r="M5" s="283">
        <f>Kostnader[[#This Row],[Summa max]]-Kostnader[[#This Row],[Summa min]]</f>
        <v>80145.319834808761</v>
      </c>
      <c r="N5" s="281">
        <f>Kostnader!I58/$F$1</f>
        <v>52666.952380952382</v>
      </c>
      <c r="O5" s="281">
        <f>Kostnader!J58/$G$1</f>
        <v>51132.963476652796</v>
      </c>
      <c r="P5" s="281">
        <f>Kostnader!K58/$H$1</f>
        <v>49643.653860827959</v>
      </c>
      <c r="Q5" s="281">
        <f>Kostnader!L58/$I$1</f>
        <v>48197.722194978604</v>
      </c>
      <c r="R5" s="281">
        <f>Kostnader!M58/$J$1</f>
        <v>46793.90504366855</v>
      </c>
      <c r="S5" s="281">
        <f>Kostnader!N58/$K$1</f>
        <v>45430.975770551988</v>
      </c>
      <c r="T5" s="282">
        <f>SUM(Kostnader[[#This Row],[Min år 1]:[Min år 6]])</f>
        <v>293866.17272763228</v>
      </c>
      <c r="U5" s="281">
        <f>Kostnader!I59/$F$1</f>
        <v>67030.666666666657</v>
      </c>
      <c r="V5" s="281">
        <f>Kostnader!J59/$G$1</f>
        <v>65078.317152103547</v>
      </c>
      <c r="W5" s="281">
        <f>Kostnader!K59/$H$1</f>
        <v>63182.832186508305</v>
      </c>
      <c r="X5" s="281">
        <f>Kostnader!L59/$I$1</f>
        <v>61342.555520881848</v>
      </c>
      <c r="Y5" s="281">
        <f>Kostnader!M59/$J$1</f>
        <v>59555.879146487234</v>
      </c>
      <c r="Z5" s="281">
        <f>Kostnader!N59/$K$1</f>
        <v>57821.241889793433</v>
      </c>
      <c r="AA5" s="282">
        <f>SUM(Kostnader[[#This Row],[Max år 1]:[Max år 6]])</f>
        <v>374011.49256244104</v>
      </c>
      <c r="AB5" s="284" t="s">
        <v>68</v>
      </c>
    </row>
    <row r="6" spans="2:28" s="285" customFormat="1" ht="15" customHeight="1" x14ac:dyDescent="0.3">
      <c r="B6" s="280" t="str">
        <f>Kostnader!$B$63</f>
        <v>Teknik - löpande kostnader</v>
      </c>
      <c r="C6" s="280" t="str">
        <f>Kostnader!$B$64</f>
        <v>Sigtuna kommun</v>
      </c>
      <c r="D6" s="280" t="str">
        <f>IF(Kostnader[[#This Row],[Kostnadens namn]]&gt;0,"Ja",0)</f>
        <v>Ja</v>
      </c>
      <c r="E6" s="280" t="str">
        <f>Kostnader!$B$65</f>
        <v>Finansiell 💰</v>
      </c>
      <c r="F6" s="281">
        <f>Kostnader!I80/$F$1</f>
        <v>0</v>
      </c>
      <c r="G6" s="281">
        <f>Kostnader!J80/$G$1</f>
        <v>138349.51456310679</v>
      </c>
      <c r="H6" s="281">
        <f>Kostnader!K80/$H$1</f>
        <v>134319.91705156001</v>
      </c>
      <c r="I6" s="281">
        <f>Kostnader!L80/$I$1</f>
        <v>130407.68645782524</v>
      </c>
      <c r="J6" s="281">
        <f>Kostnader!M80/$J$1</f>
        <v>126609.40432798569</v>
      </c>
      <c r="K6" s="281">
        <f>Kostnader!N80/$K$1</f>
        <v>122921.75177474339</v>
      </c>
      <c r="L6" s="282">
        <f>SUM(Kostnader[[#This Row],[Troligt år 1]:[Troligt år 6]])</f>
        <v>652608.27417522122</v>
      </c>
      <c r="M6" s="283">
        <f>Kostnader[[#This Row],[Summa max]]-Kostnader[[#This Row],[Summa min]]</f>
        <v>517506.91215298238</v>
      </c>
      <c r="N6" s="281">
        <f>Kostnader!I81/$F$1</f>
        <v>0</v>
      </c>
      <c r="O6" s="281">
        <f>Kostnader!J81/$G$1</f>
        <v>83495.145631067964</v>
      </c>
      <c r="P6" s="281">
        <f>Kostnader!K81/$H$1</f>
        <v>81063.248185502875</v>
      </c>
      <c r="Q6" s="281">
        <f>Kostnader!L81/$I$1</f>
        <v>78702.18270437172</v>
      </c>
      <c r="R6" s="281">
        <f>Kostnader!M81/$J$1</f>
        <v>76409.886120749245</v>
      </c>
      <c r="S6" s="281">
        <f>Kostnader!N81/$K$1</f>
        <v>74184.355457038109</v>
      </c>
      <c r="T6" s="282">
        <f>SUM(Kostnader[[#This Row],[Min år 1]:[Min år 6]])</f>
        <v>393854.81809872988</v>
      </c>
      <c r="U6" s="281">
        <f>Kostnader!I82/$F$1</f>
        <v>0</v>
      </c>
      <c r="V6" s="281">
        <f>Kostnader!J82/$G$1</f>
        <v>193203.88349514562</v>
      </c>
      <c r="W6" s="281">
        <f>Kostnader!K82/$H$1</f>
        <v>187576.58591761714</v>
      </c>
      <c r="X6" s="281">
        <f>Kostnader!L82/$I$1</f>
        <v>182113.19021127876</v>
      </c>
      <c r="Y6" s="281">
        <f>Kostnader!M82/$J$1</f>
        <v>176808.92253522211</v>
      </c>
      <c r="Z6" s="281">
        <f>Kostnader!N82/$K$1</f>
        <v>171659.14809244865</v>
      </c>
      <c r="AA6" s="282">
        <f>SUM(Kostnader[[#This Row],[Max år 1]:[Max år 6]])</f>
        <v>911361.73025171226</v>
      </c>
      <c r="AB6" s="284" t="s">
        <v>69</v>
      </c>
    </row>
    <row r="7" spans="2:28" s="285" customFormat="1" ht="15" customHeight="1" x14ac:dyDescent="0.3">
      <c r="B7" s="280" t="str">
        <f>Kostnader!$B$86</f>
        <v>Verksamhet - uppstartskostnader</v>
      </c>
      <c r="C7" s="280" t="str">
        <f>Kostnader!$B$87</f>
        <v>Sigtuna kommun</v>
      </c>
      <c r="D7" s="280" t="str">
        <f>IF(Kostnader[[#This Row],[Kostnadens namn]]&gt;0,"Ja",0)</f>
        <v>Ja</v>
      </c>
      <c r="E7" s="280" t="str">
        <f>Kostnader!$B$88</f>
        <v>Omfördelning ↺</v>
      </c>
      <c r="F7" s="281">
        <f>Kostnader!I107/$F$1</f>
        <v>74768.571428571435</v>
      </c>
      <c r="G7" s="281">
        <f>Kostnader!J107/$G$1</f>
        <v>11900.138696255201</v>
      </c>
      <c r="H7" s="281">
        <f>Kostnader!K107/$H$1</f>
        <v>11553.532714810875</v>
      </c>
      <c r="I7" s="281">
        <f>Kostnader!L107/$I$1</f>
        <v>0</v>
      </c>
      <c r="J7" s="281">
        <f>Kostnader!M107/$J$1</f>
        <v>0</v>
      </c>
      <c r="K7" s="281">
        <f>Kostnader!N107/$K$1</f>
        <v>0</v>
      </c>
      <c r="L7" s="282">
        <f>SUM(Kostnader[[#This Row],[Troligt år 1]:[Troligt år 6]])</f>
        <v>98222.242839637518</v>
      </c>
      <c r="M7" s="283">
        <f>Kostnader[[#This Row],[Summa max]]-Kostnader[[#This Row],[Summa min]]</f>
        <v>0</v>
      </c>
      <c r="N7" s="281">
        <f>Kostnader!I108/$F$1</f>
        <v>74768.571428571435</v>
      </c>
      <c r="O7" s="281">
        <f>Kostnader!J108/$G$1</f>
        <v>11900.138696255201</v>
      </c>
      <c r="P7" s="281">
        <f>Kostnader!K108/$H$1</f>
        <v>11553.532714810875</v>
      </c>
      <c r="Q7" s="281">
        <f>Kostnader!L108/$I$1</f>
        <v>0</v>
      </c>
      <c r="R7" s="281">
        <f>Kostnader!M108/$J$1</f>
        <v>0</v>
      </c>
      <c r="S7" s="281">
        <f>Kostnader!N108/$K$1</f>
        <v>0</v>
      </c>
      <c r="T7" s="282">
        <f>SUM(Kostnader[[#This Row],[Min år 1]:[Min år 6]])</f>
        <v>98222.242839637518</v>
      </c>
      <c r="U7" s="281">
        <f>Kostnader!I109/$F$1</f>
        <v>74768.571428571435</v>
      </c>
      <c r="V7" s="281">
        <f>Kostnader!J109/$G$1</f>
        <v>11900.138696255201</v>
      </c>
      <c r="W7" s="281">
        <f>Kostnader!K109/$H$1</f>
        <v>11553.532714810875</v>
      </c>
      <c r="X7" s="281">
        <f>Kostnader!L109/$I$1</f>
        <v>0</v>
      </c>
      <c r="Y7" s="281">
        <f>Kostnader!M109/$J$1</f>
        <v>0</v>
      </c>
      <c r="Z7" s="281">
        <f>Kostnader!N109/$K$1</f>
        <v>0</v>
      </c>
      <c r="AA7" s="282">
        <f>SUM(Kostnader[[#This Row],[Max år 1]:[Max år 6]])</f>
        <v>98222.242839637518</v>
      </c>
      <c r="AB7" s="284" t="s">
        <v>70</v>
      </c>
    </row>
    <row r="8" spans="2:28" s="285" customFormat="1" ht="15" customHeight="1" x14ac:dyDescent="0.3">
      <c r="B8" s="280" t="str">
        <f>Kostnader!$B$113</f>
        <v>Informationssäkerhet - uppstartskostnader</v>
      </c>
      <c r="C8" s="280" t="str">
        <f>Kostnader!$B$114</f>
        <v>Sigtuna kommun</v>
      </c>
      <c r="D8" s="280" t="str">
        <f>IF(Kostnader[[#This Row],[Kostnadens namn]]&gt;0,"Ja",0)</f>
        <v>Ja</v>
      </c>
      <c r="E8" s="280" t="str">
        <f>Kostnader!$B$115</f>
        <v>Omfördelning ↺</v>
      </c>
      <c r="F8" s="281">
        <f>Kostnader!I130/$F$1</f>
        <v>36771.428571428572</v>
      </c>
      <c r="G8" s="281">
        <f>Kostnader!J130/$G$1</f>
        <v>0</v>
      </c>
      <c r="H8" s="281">
        <f>Kostnader!K130/$H$1</f>
        <v>0</v>
      </c>
      <c r="I8" s="281">
        <f>Kostnader!L130/$I$1</f>
        <v>0</v>
      </c>
      <c r="J8" s="281">
        <f>Kostnader!M130/$J$1</f>
        <v>0</v>
      </c>
      <c r="K8" s="281">
        <f>Kostnader!N130/$K$1</f>
        <v>0</v>
      </c>
      <c r="L8" s="282">
        <f>SUM(Kostnader[[#This Row],[Troligt år 1]:[Troligt år 6]])</f>
        <v>36771.428571428572</v>
      </c>
      <c r="M8" s="283">
        <f>Kostnader[[#This Row],[Summa max]]-Kostnader[[#This Row],[Summa min]]</f>
        <v>0</v>
      </c>
      <c r="N8" s="281">
        <f>Kostnader!I131/$F$1</f>
        <v>36771.428571428572</v>
      </c>
      <c r="O8" s="281">
        <f>Kostnader!J131/$G$1</f>
        <v>0</v>
      </c>
      <c r="P8" s="281">
        <f>Kostnader!K131/$H$1</f>
        <v>0</v>
      </c>
      <c r="Q8" s="281">
        <f>Kostnader!L131/$I$1</f>
        <v>0</v>
      </c>
      <c r="R8" s="281">
        <f>Kostnader!M131/$J$1</f>
        <v>0</v>
      </c>
      <c r="S8" s="281">
        <f>Kostnader!N131/$K$1</f>
        <v>0</v>
      </c>
      <c r="T8" s="282">
        <f>SUM(Kostnader[[#This Row],[Min år 1]:[Min år 6]])</f>
        <v>36771.428571428572</v>
      </c>
      <c r="U8" s="281">
        <f>Kostnader!I132/$F$1</f>
        <v>36771.428571428572</v>
      </c>
      <c r="V8" s="281">
        <f>Kostnader!J132/$G$1</f>
        <v>0</v>
      </c>
      <c r="W8" s="281">
        <f>Kostnader!K132/$H$1</f>
        <v>0</v>
      </c>
      <c r="X8" s="281">
        <f>Kostnader!L132/$I$1</f>
        <v>0</v>
      </c>
      <c r="Y8" s="281">
        <f>Kostnader!M132/$J$1</f>
        <v>0</v>
      </c>
      <c r="Z8" s="281">
        <f>Kostnader!N132/$K$1</f>
        <v>0</v>
      </c>
      <c r="AA8" s="282">
        <f>SUM(Kostnader[[#This Row],[Max år 1]:[Max år 6]])</f>
        <v>36771.428571428572</v>
      </c>
      <c r="AB8" s="284" t="s">
        <v>71</v>
      </c>
    </row>
    <row r="9" spans="2:28" s="285" customFormat="1" ht="15" customHeight="1" x14ac:dyDescent="0.3">
      <c r="B9" s="280" t="str">
        <f>Kostnader!$B$136</f>
        <v>Informationssäkerhet - löpande kostnader</v>
      </c>
      <c r="C9" s="280" t="str">
        <f>Kostnader!$B$137</f>
        <v>Sigtuna kommun</v>
      </c>
      <c r="D9" s="280" t="str">
        <f>IF(Kostnader[[#This Row],[Kostnadens namn]]&gt;0,"Ja",0)</f>
        <v>Ja</v>
      </c>
      <c r="E9" s="280" t="str">
        <f>Kostnader!$B$138</f>
        <v>Omfördelning ↺</v>
      </c>
      <c r="F9" s="281">
        <f>Kostnader!I153/$F$1</f>
        <v>0</v>
      </c>
      <c r="G9" s="281">
        <f>Kostnader!J153/$G$1</f>
        <v>7140.0832177531211</v>
      </c>
      <c r="H9" s="281">
        <f>Kostnader!K153/$H$1</f>
        <v>6932.1196288865258</v>
      </c>
      <c r="I9" s="281">
        <f>Kostnader!L153/$I$1</f>
        <v>6730.2132319286657</v>
      </c>
      <c r="J9" s="281">
        <f>Kostnader!M153/$J$1</f>
        <v>6534.1876038142391</v>
      </c>
      <c r="K9" s="281">
        <f>Kostnader!N153/$K$1</f>
        <v>6343.8714600138246</v>
      </c>
      <c r="L9" s="282">
        <f>SUM(Kostnader[[#This Row],[Troligt år 1]:[Troligt år 6]])</f>
        <v>33680.475142396375</v>
      </c>
      <c r="M9" s="283">
        <f>Kostnader[[#This Row],[Summa max]]-Kostnader[[#This Row],[Summa min]]</f>
        <v>0</v>
      </c>
      <c r="N9" s="281">
        <f>Kostnader!I154/$F$1</f>
        <v>0</v>
      </c>
      <c r="O9" s="281">
        <f>Kostnader!J154/$G$1</f>
        <v>7140.0832177531211</v>
      </c>
      <c r="P9" s="281">
        <f>Kostnader!K154/$H$1</f>
        <v>6932.1196288865258</v>
      </c>
      <c r="Q9" s="281">
        <f>Kostnader!L154/$I$1</f>
        <v>6730.2132319286657</v>
      </c>
      <c r="R9" s="281">
        <f>Kostnader!M154/$J$1</f>
        <v>6534.1876038142391</v>
      </c>
      <c r="S9" s="281">
        <f>Kostnader!N154/$K$1</f>
        <v>6343.8714600138246</v>
      </c>
      <c r="T9" s="282">
        <f>SUM(Kostnader[[#This Row],[Min år 1]:[Min år 6]])</f>
        <v>33680.475142396375</v>
      </c>
      <c r="U9" s="281">
        <f>Kostnader!I155/$F$1</f>
        <v>0</v>
      </c>
      <c r="V9" s="281">
        <f>Kostnader!J155/$G$1</f>
        <v>7140.0832177531211</v>
      </c>
      <c r="W9" s="281">
        <f>Kostnader!K155/$H$1</f>
        <v>6932.1196288865258</v>
      </c>
      <c r="X9" s="281">
        <f>Kostnader!L155/$I$1</f>
        <v>6730.2132319286657</v>
      </c>
      <c r="Y9" s="281">
        <f>Kostnader!M155/$J$1</f>
        <v>6534.1876038142391</v>
      </c>
      <c r="Z9" s="281">
        <f>Kostnader!N155/$K$1</f>
        <v>6343.8714600138246</v>
      </c>
      <c r="AA9" s="282">
        <f>SUM(Kostnader[[#This Row],[Max år 1]:[Max år 6]])</f>
        <v>33680.475142396375</v>
      </c>
      <c r="AB9" s="284" t="s">
        <v>72</v>
      </c>
    </row>
    <row r="10" spans="2:28" s="285" customFormat="1" ht="15" customHeight="1" x14ac:dyDescent="0.3">
      <c r="B10" s="280" t="str">
        <f>Kostnader!$B$159</f>
        <v>Övergripande - uppstartskostnader</v>
      </c>
      <c r="C10" s="280" t="str">
        <f>Kostnader!$B$160</f>
        <v>Sigtuna kommun</v>
      </c>
      <c r="D10" s="280" t="str">
        <f>IF(Kostnader[[#This Row],[Kostnadens namn]]&gt;0,"Ja",0)</f>
        <v>Ja</v>
      </c>
      <c r="E10" s="280" t="str">
        <f>Kostnader!$B$161</f>
        <v>Omfördelning ↺</v>
      </c>
      <c r="F10" s="281">
        <f>Kostnader!I176/$F$1</f>
        <v>31255.714285714286</v>
      </c>
      <c r="G10" s="281">
        <f>Kostnader!J176/$G$1</f>
        <v>0</v>
      </c>
      <c r="H10" s="281">
        <f>Kostnader!K176/$H$1</f>
        <v>0</v>
      </c>
      <c r="I10" s="281">
        <f>Kostnader!L176/$I$1</f>
        <v>0</v>
      </c>
      <c r="J10" s="281">
        <f>Kostnader!M176/$J$1</f>
        <v>0</v>
      </c>
      <c r="K10" s="281">
        <f>Kostnader!N176/$K$1</f>
        <v>0</v>
      </c>
      <c r="L10" s="282">
        <f>SUM(Kostnader[[#This Row],[Troligt år 1]:[Troligt år 6]])</f>
        <v>31255.714285714286</v>
      </c>
      <c r="M10" s="283">
        <f>Kostnader[[#This Row],[Summa max]]-Kostnader[[#This Row],[Summa min]]</f>
        <v>25740.000000000004</v>
      </c>
      <c r="N10" s="281">
        <f>Kostnader!I177/$F$1</f>
        <v>18385.714285714286</v>
      </c>
      <c r="O10" s="281">
        <f>Kostnader!J177/$G$1</f>
        <v>0</v>
      </c>
      <c r="P10" s="281">
        <f>Kostnader!K177/$H$1</f>
        <v>0</v>
      </c>
      <c r="Q10" s="281">
        <f>Kostnader!L177/$I$1</f>
        <v>0</v>
      </c>
      <c r="R10" s="281">
        <f>Kostnader!M177/$J$1</f>
        <v>0</v>
      </c>
      <c r="S10" s="281">
        <f>Kostnader!N177/$K$1</f>
        <v>0</v>
      </c>
      <c r="T10" s="282">
        <f>SUM(Kostnader[[#This Row],[Min år 1]:[Min år 6]])</f>
        <v>18385.714285714286</v>
      </c>
      <c r="U10" s="281">
        <f>Kostnader!I178/$F$1</f>
        <v>44125.71428571429</v>
      </c>
      <c r="V10" s="281">
        <f>Kostnader!J178/$G$1</f>
        <v>0</v>
      </c>
      <c r="W10" s="281">
        <f>Kostnader!K178/$H$1</f>
        <v>0</v>
      </c>
      <c r="X10" s="281">
        <f>Kostnader!L178/$I$1</f>
        <v>0</v>
      </c>
      <c r="Y10" s="281">
        <f>Kostnader!M178/$J$1</f>
        <v>0</v>
      </c>
      <c r="Z10" s="281">
        <f>Kostnader!N178/$K$1</f>
        <v>0</v>
      </c>
      <c r="AA10" s="282">
        <f>SUM(Kostnader[[#This Row],[Max år 1]:[Max år 6]])</f>
        <v>44125.71428571429</v>
      </c>
      <c r="AB10" s="284" t="s">
        <v>73</v>
      </c>
    </row>
    <row r="11" spans="2:28" s="285" customFormat="1" ht="15" customHeight="1" x14ac:dyDescent="0.3">
      <c r="B11" s="280" t="str">
        <f>Kostnader!$B$182</f>
        <v>Övergripande - löpande kostnader</v>
      </c>
      <c r="C11" s="280" t="str">
        <f>Kostnader!$B$183</f>
        <v>Sigtuna kommun</v>
      </c>
      <c r="D11" s="280" t="str">
        <f>IF(Kostnader[[#This Row],[Kostnadens namn]]&gt;0,"Ja",0)</f>
        <v>Ja</v>
      </c>
      <c r="E11" s="280" t="str">
        <f>Kostnader!$B$184</f>
        <v>Omfördelning ↺</v>
      </c>
      <c r="F11" s="281">
        <f>Kostnader!I199/$F$1</f>
        <v>0</v>
      </c>
      <c r="G11" s="281">
        <f>Kostnader!J199/$G$1</f>
        <v>12495.14563106796</v>
      </c>
      <c r="H11" s="281">
        <f>Kostnader!K199/$H$1</f>
        <v>12131.209350551419</v>
      </c>
      <c r="I11" s="281">
        <f>Kostnader!L199/$I$1</f>
        <v>11777.873155875164</v>
      </c>
      <c r="J11" s="281">
        <f>Kostnader!M199/$J$1</f>
        <v>11434.828306674917</v>
      </c>
      <c r="K11" s="281">
        <f>Kostnader!N199/$K$1</f>
        <v>11101.775055024193</v>
      </c>
      <c r="L11" s="282">
        <f>SUM(Kostnader[[#This Row],[Troligt år 1]:[Troligt år 6]])</f>
        <v>58940.83149919365</v>
      </c>
      <c r="M11" s="283">
        <f>Kostnader[[#This Row],[Summa max]]-Kostnader[[#This Row],[Summa min]]</f>
        <v>-25260.356356797274</v>
      </c>
      <c r="N11" s="281">
        <f>Kostnader!I200/$F$1</f>
        <v>0</v>
      </c>
      <c r="O11" s="281">
        <f>Kostnader!J200/$G$1</f>
        <v>12495.14563106796</v>
      </c>
      <c r="P11" s="281">
        <f>Kostnader!K200/$H$1</f>
        <v>12131.209350551419</v>
      </c>
      <c r="Q11" s="281">
        <f>Kostnader!L200/$I$1</f>
        <v>11777.873155875164</v>
      </c>
      <c r="R11" s="281">
        <f>Kostnader!M200/$J$1</f>
        <v>11434.828306674917</v>
      </c>
      <c r="S11" s="281">
        <f>Kostnader!N200/$K$1</f>
        <v>11101.775055024193</v>
      </c>
      <c r="T11" s="282">
        <f>SUM(Kostnader[[#This Row],[Min år 1]:[Min år 6]])</f>
        <v>58940.83149919365</v>
      </c>
      <c r="U11" s="281">
        <f>Kostnader!I201/$F$1</f>
        <v>0</v>
      </c>
      <c r="V11" s="281">
        <f>Kostnader!J201/$G$1</f>
        <v>7140.0832177531211</v>
      </c>
      <c r="W11" s="281">
        <f>Kostnader!K201/$H$1</f>
        <v>6932.1196288865258</v>
      </c>
      <c r="X11" s="281">
        <f>Kostnader!L201/$I$1</f>
        <v>6730.2132319286657</v>
      </c>
      <c r="Y11" s="281">
        <f>Kostnader!M201/$J$1</f>
        <v>6534.1876038142391</v>
      </c>
      <c r="Z11" s="281">
        <f>Kostnader!N201/$K$1</f>
        <v>6343.8714600138246</v>
      </c>
      <c r="AA11" s="282">
        <f>SUM(Kostnader[[#This Row],[Max år 1]:[Max år 6]])</f>
        <v>33680.475142396375</v>
      </c>
      <c r="AB11" s="284" t="s">
        <v>74</v>
      </c>
    </row>
    <row r="12" spans="2:28" s="285" customFormat="1" ht="15" customHeight="1" x14ac:dyDescent="0.3">
      <c r="B12" s="280" t="str">
        <f>Kostnader!$B$205</f>
        <v>Konsultkostnad verksamhetsfrågor</v>
      </c>
      <c r="C12" s="280" t="str">
        <f>Kostnader!$B$206</f>
        <v>Sigtuna kommun</v>
      </c>
      <c r="D12" s="280" t="str">
        <f>IF(Kostnader[[#This Row],[Kostnadens namn]]&gt;0,"Ja",0)</f>
        <v>Ja</v>
      </c>
      <c r="E12" s="280" t="str">
        <f>Kostnader!$B$207</f>
        <v>Finansiell 💰</v>
      </c>
      <c r="F12" s="281">
        <f>Kostnader!I222/$F$1</f>
        <v>0</v>
      </c>
      <c r="G12" s="281">
        <f>Kostnader!J222/$G$1</f>
        <v>0</v>
      </c>
      <c r="H12" s="281">
        <f>Kostnader!K222/$H$1</f>
        <v>0</v>
      </c>
      <c r="I12" s="281">
        <f>Kostnader!L222/$I$1</f>
        <v>0</v>
      </c>
      <c r="J12" s="281">
        <f>Kostnader!M222/$J$1</f>
        <v>0</v>
      </c>
      <c r="K12" s="281">
        <f>Kostnader!N222/$K$1</f>
        <v>0</v>
      </c>
      <c r="L12" s="282">
        <f>SUM(Kostnader[[#This Row],[Troligt år 1]:[Troligt år 6]])</f>
        <v>0</v>
      </c>
      <c r="M12" s="283">
        <f>Kostnader[[#This Row],[Summa max]]-Kostnader[[#This Row],[Summa min]]</f>
        <v>0</v>
      </c>
      <c r="N12" s="281">
        <f>Kostnader!I223/$F$1</f>
        <v>0</v>
      </c>
      <c r="O12" s="281">
        <f>Kostnader!J223/$G$1</f>
        <v>0</v>
      </c>
      <c r="P12" s="281">
        <f>Kostnader!K223/$H$1</f>
        <v>0</v>
      </c>
      <c r="Q12" s="281">
        <f>Kostnader!L223/$I$1</f>
        <v>0</v>
      </c>
      <c r="R12" s="281">
        <f>Kostnader!M223/$J$1</f>
        <v>0</v>
      </c>
      <c r="S12" s="281">
        <f>Kostnader!N223/$K$1</f>
        <v>0</v>
      </c>
      <c r="T12" s="282">
        <f>SUM(Kostnader[[#This Row],[Min år 1]:[Min år 6]])</f>
        <v>0</v>
      </c>
      <c r="U12" s="281">
        <f>Kostnader!I224/$F$1</f>
        <v>0</v>
      </c>
      <c r="V12" s="281">
        <f>Kostnader!J224/$G$1</f>
        <v>0</v>
      </c>
      <c r="W12" s="281">
        <f>Kostnader!K224/$H$1</f>
        <v>0</v>
      </c>
      <c r="X12" s="281">
        <f>Kostnader!L224/$I$1</f>
        <v>0</v>
      </c>
      <c r="Y12" s="281">
        <f>Kostnader!M224/$J$1</f>
        <v>0</v>
      </c>
      <c r="Z12" s="281">
        <f>Kostnader!N224/$K$1</f>
        <v>0</v>
      </c>
      <c r="AA12" s="282">
        <f>SUM(Kostnader[[#This Row],[Max år 1]:[Max år 6]])</f>
        <v>0</v>
      </c>
      <c r="AB12" s="284" t="s">
        <v>75</v>
      </c>
    </row>
    <row r="13" spans="2:28" s="285" customFormat="1" ht="15" customHeight="1" x14ac:dyDescent="0.3">
      <c r="B13" s="280">
        <f>Kostnader!H248</f>
        <v>0</v>
      </c>
      <c r="C13" s="280">
        <f>Kostnader!$B$249</f>
        <v>0</v>
      </c>
      <c r="D13" s="280">
        <f>IF(Kostnader[[#This Row],[Kostnadens namn]]&gt;0,"Ja",0)</f>
        <v>0</v>
      </c>
      <c r="E13" s="280">
        <f>IF(Kostnader[[#This Row],[Intressent ]]=0,0,Kostnader!B231)</f>
        <v>0</v>
      </c>
      <c r="F13" s="281">
        <f>Kostnader!I250/$F$1</f>
        <v>0</v>
      </c>
      <c r="G13" s="281">
        <f>Kostnader!J250/$G$1</f>
        <v>0</v>
      </c>
      <c r="H13" s="281">
        <f>Kostnader!K250/$H$1</f>
        <v>0</v>
      </c>
      <c r="I13" s="281">
        <f>Kostnader!L250/$I$1</f>
        <v>0</v>
      </c>
      <c r="J13" s="281">
        <f>Kostnader!M250/$J$1</f>
        <v>0</v>
      </c>
      <c r="K13" s="281">
        <f>Kostnader!N250/$K$1</f>
        <v>0</v>
      </c>
      <c r="L13" s="282">
        <f>SUM(Kostnader[[#This Row],[Troligt år 1]:[Troligt år 6]])</f>
        <v>0</v>
      </c>
      <c r="M13" s="283">
        <f>Kostnader[[#This Row],[Summa max]]-Kostnader[[#This Row],[Summa min]]</f>
        <v>0</v>
      </c>
      <c r="N13" s="281">
        <f>Kostnader!I251/$F$1</f>
        <v>0</v>
      </c>
      <c r="O13" s="281">
        <f>Kostnader!J251/$G$1</f>
        <v>0</v>
      </c>
      <c r="P13" s="281">
        <f>Kostnader!K251/$H$1</f>
        <v>0</v>
      </c>
      <c r="Q13" s="281">
        <f>Kostnader!L251/$I$1</f>
        <v>0</v>
      </c>
      <c r="R13" s="281">
        <f>Kostnader!M251/$J$1</f>
        <v>0</v>
      </c>
      <c r="S13" s="281">
        <f>Kostnader!N251/$K$1</f>
        <v>0</v>
      </c>
      <c r="T13" s="282">
        <f>SUM(Kostnader[[#This Row],[Min år 1]:[Min år 6]])</f>
        <v>0</v>
      </c>
      <c r="U13" s="281">
        <f>Kostnader!I252/$F$1</f>
        <v>0</v>
      </c>
      <c r="V13" s="281">
        <f>Kostnader!J252/$G$1</f>
        <v>0</v>
      </c>
      <c r="W13" s="281">
        <f>Kostnader!K252/$H$1</f>
        <v>0</v>
      </c>
      <c r="X13" s="281">
        <f>Kostnader!L252/$I$1</f>
        <v>0</v>
      </c>
      <c r="Y13" s="281">
        <f>Kostnader!M252/$J$1</f>
        <v>0</v>
      </c>
      <c r="Z13" s="281">
        <f>Kostnader!N252/$K$1</f>
        <v>0</v>
      </c>
      <c r="AA13" s="282">
        <f>SUM(Kostnader[[#This Row],[Max år 1]:[Max år 6]])</f>
        <v>0</v>
      </c>
      <c r="AB13" s="284" t="s">
        <v>76</v>
      </c>
    </row>
    <row r="14" spans="2:28" s="285" customFormat="1" ht="15" customHeight="1" x14ac:dyDescent="0.3">
      <c r="B14" s="280">
        <f>Kostnader!H254</f>
        <v>0</v>
      </c>
      <c r="C14" s="280">
        <f>Kostnader!B250</f>
        <v>0</v>
      </c>
      <c r="D14" s="280">
        <f>IF(Kostnader[[#This Row],[Kostnadens namn]]&gt;0,"Ja",0)</f>
        <v>0</v>
      </c>
      <c r="E14" s="280">
        <f>IF(Kostnader[[#This Row],[Intressent ]]=0,0,Kostnader!B231)</f>
        <v>0</v>
      </c>
      <c r="F14" s="281">
        <f>Kostnader!I256/$F$1</f>
        <v>0</v>
      </c>
      <c r="G14" s="281">
        <f>Kostnader!J256/$G$1</f>
        <v>0</v>
      </c>
      <c r="H14" s="281">
        <f>Kostnader!K256/$H$1</f>
        <v>0</v>
      </c>
      <c r="I14" s="281">
        <f>Kostnader!L256/$I$1</f>
        <v>0</v>
      </c>
      <c r="J14" s="281">
        <f>Kostnader!M256/$J$1</f>
        <v>0</v>
      </c>
      <c r="K14" s="281">
        <f>Kostnader!N256/$K$1</f>
        <v>0</v>
      </c>
      <c r="L14" s="282">
        <f>SUM(Kostnader[[#This Row],[Troligt år 1]:[Troligt år 6]])</f>
        <v>0</v>
      </c>
      <c r="M14" s="283">
        <f>Kostnader[[#This Row],[Summa max]]-Kostnader[[#This Row],[Summa min]]</f>
        <v>0</v>
      </c>
      <c r="N14" s="281">
        <f>Kostnader!I257/$F$1</f>
        <v>0</v>
      </c>
      <c r="O14" s="281">
        <f>Kostnader!J257/$G$1</f>
        <v>0</v>
      </c>
      <c r="P14" s="281">
        <f>Kostnader!K257/$H$1</f>
        <v>0</v>
      </c>
      <c r="Q14" s="281">
        <f>Kostnader!L257/$I$1</f>
        <v>0</v>
      </c>
      <c r="R14" s="281">
        <f>Kostnader!M257/$J$1</f>
        <v>0</v>
      </c>
      <c r="S14" s="281">
        <f>Kostnader!N257/$K$1</f>
        <v>0</v>
      </c>
      <c r="T14" s="282">
        <f>SUM(Kostnader[[#This Row],[Min år 1]:[Min år 6]])</f>
        <v>0</v>
      </c>
      <c r="U14" s="281">
        <f>Kostnader!I258/$F$1</f>
        <v>0</v>
      </c>
      <c r="V14" s="281">
        <f>Kostnader!J258/$G$1</f>
        <v>0</v>
      </c>
      <c r="W14" s="281">
        <f>Kostnader!K258/$H$1</f>
        <v>0</v>
      </c>
      <c r="X14" s="281">
        <f>Kostnader!L258/$I$1</f>
        <v>0</v>
      </c>
      <c r="Y14" s="281">
        <f>Kostnader!M258/$J$1</f>
        <v>0</v>
      </c>
      <c r="Z14" s="281">
        <f>Kostnader!N258/$K$1</f>
        <v>0</v>
      </c>
      <c r="AA14" s="282">
        <f>SUM(Kostnader[[#This Row],[Max år 1]:[Max år 6]])</f>
        <v>0</v>
      </c>
      <c r="AB14" s="284" t="s">
        <v>77</v>
      </c>
    </row>
    <row r="15" spans="2:28" s="285" customFormat="1" ht="15" customHeight="1" x14ac:dyDescent="0.3">
      <c r="B15" s="280">
        <f>Kostnader!H260</f>
        <v>0</v>
      </c>
      <c r="C15" s="280">
        <f>Kostnader!B251</f>
        <v>0</v>
      </c>
      <c r="D15" s="280">
        <f>IF(Kostnader[[#This Row],[Kostnadens namn]]&gt;0,"Ja",0)</f>
        <v>0</v>
      </c>
      <c r="E15" s="280">
        <f>IF(Kostnader[[#This Row],[Intressent ]]=0,0,Kostnader!B231)</f>
        <v>0</v>
      </c>
      <c r="F15" s="281">
        <f>Kostnader!I262/$F$1</f>
        <v>0</v>
      </c>
      <c r="G15" s="281">
        <f>Kostnader!J262/$G$1</f>
        <v>0</v>
      </c>
      <c r="H15" s="281">
        <f>Kostnader!K262/$H$1</f>
        <v>0</v>
      </c>
      <c r="I15" s="281">
        <f>Kostnader!L262/$I$1</f>
        <v>0</v>
      </c>
      <c r="J15" s="281">
        <f>Kostnader!M262/$J$1</f>
        <v>0</v>
      </c>
      <c r="K15" s="281">
        <f>Kostnader!N262/$K$1</f>
        <v>0</v>
      </c>
      <c r="L15" s="282">
        <f>SUM(Kostnader[[#This Row],[Troligt år 1]:[Troligt år 6]])</f>
        <v>0</v>
      </c>
      <c r="M15" s="283">
        <f>Kostnader[[#This Row],[Summa max]]-Kostnader[[#This Row],[Summa min]]</f>
        <v>0</v>
      </c>
      <c r="N15" s="281">
        <f>Kostnader!I263/$F$1</f>
        <v>0</v>
      </c>
      <c r="O15" s="281">
        <f>Kostnader!J263/$G$1</f>
        <v>0</v>
      </c>
      <c r="P15" s="281">
        <f>Kostnader!K263/$H$1</f>
        <v>0</v>
      </c>
      <c r="Q15" s="281">
        <f>Kostnader!L263/$I$1</f>
        <v>0</v>
      </c>
      <c r="R15" s="281">
        <f>Kostnader!M263/$J$1</f>
        <v>0</v>
      </c>
      <c r="S15" s="281">
        <f>Kostnader!N263/$K$1</f>
        <v>0</v>
      </c>
      <c r="T15" s="282">
        <f>SUM(Kostnader[[#This Row],[Min år 1]:[Min år 6]])</f>
        <v>0</v>
      </c>
      <c r="U15" s="281">
        <f>Kostnader!I264/$F$1</f>
        <v>0</v>
      </c>
      <c r="V15" s="281">
        <f>Kostnader!J264/$G$1</f>
        <v>0</v>
      </c>
      <c r="W15" s="281">
        <f>Kostnader!K264/$H$1</f>
        <v>0</v>
      </c>
      <c r="X15" s="281">
        <f>Kostnader!L264/$I$1</f>
        <v>0</v>
      </c>
      <c r="Y15" s="281">
        <f>Kostnader!M264/$J$1</f>
        <v>0</v>
      </c>
      <c r="Z15" s="281">
        <f>Kostnader!N264/$K$1</f>
        <v>0</v>
      </c>
      <c r="AA15" s="282">
        <f>SUM(Kostnader[[#This Row],[Max år 1]:[Max år 6]])</f>
        <v>0</v>
      </c>
      <c r="AB15" s="284" t="s">
        <v>78</v>
      </c>
    </row>
    <row r="16" spans="2:28" s="285" customFormat="1" ht="15" customHeight="1" x14ac:dyDescent="0.3">
      <c r="B16" s="280">
        <f>Kostnader!H266</f>
        <v>0</v>
      </c>
      <c r="C16" s="280">
        <f>Kostnader!B252</f>
        <v>0</v>
      </c>
      <c r="D16" s="280">
        <f>IF(Kostnader[[#This Row],[Kostnadens namn]]&gt;0,"Ja",0)</f>
        <v>0</v>
      </c>
      <c r="E16" s="280">
        <f>IF(Kostnader[[#This Row],[Intressent ]]=0,0,Kostnader!B231)</f>
        <v>0</v>
      </c>
      <c r="F16" s="281">
        <f>Kostnader!I268/$F$1</f>
        <v>0</v>
      </c>
      <c r="G16" s="281">
        <f>Kostnader!J268/$G$1</f>
        <v>0</v>
      </c>
      <c r="H16" s="281">
        <f>Kostnader!K268/$H$1</f>
        <v>0</v>
      </c>
      <c r="I16" s="281">
        <f>Kostnader!L268/$I$1</f>
        <v>0</v>
      </c>
      <c r="J16" s="281">
        <f>Kostnader!M268/$J$1</f>
        <v>0</v>
      </c>
      <c r="K16" s="281">
        <f>Kostnader!N268/$K$1</f>
        <v>0</v>
      </c>
      <c r="L16" s="282">
        <f>SUM(Kostnader[[#This Row],[Troligt år 1]:[Troligt år 6]])</f>
        <v>0</v>
      </c>
      <c r="M16" s="283">
        <f>Kostnader[[#This Row],[Summa max]]-Kostnader[[#This Row],[Summa min]]</f>
        <v>0</v>
      </c>
      <c r="N16" s="281">
        <f>Kostnader!I269/$F$1</f>
        <v>0</v>
      </c>
      <c r="O16" s="281">
        <f>Kostnader!J269/$G$1</f>
        <v>0</v>
      </c>
      <c r="P16" s="281">
        <f>Kostnader!K269/$H$1</f>
        <v>0</v>
      </c>
      <c r="Q16" s="281">
        <f>Kostnader!L269/$I$1</f>
        <v>0</v>
      </c>
      <c r="R16" s="281">
        <f>Kostnader!M269/$J$1</f>
        <v>0</v>
      </c>
      <c r="S16" s="281">
        <f>Kostnader!N269/$K$1</f>
        <v>0</v>
      </c>
      <c r="T16" s="282">
        <f>SUM(Kostnader[[#This Row],[Min år 1]:[Min år 6]])</f>
        <v>0</v>
      </c>
      <c r="U16" s="281">
        <f>Kostnader!I270/$F$1</f>
        <v>0</v>
      </c>
      <c r="V16" s="281">
        <f>Kostnader!J270/$G$1</f>
        <v>0</v>
      </c>
      <c r="W16" s="281">
        <f>Kostnader!K270/$H$1</f>
        <v>0</v>
      </c>
      <c r="X16" s="281">
        <f>Kostnader!L270/$I$1</f>
        <v>0</v>
      </c>
      <c r="Y16" s="281">
        <f>Kostnader!M270/$J$1</f>
        <v>0</v>
      </c>
      <c r="Z16" s="281">
        <f>Kostnader!N270/$K$1</f>
        <v>0</v>
      </c>
      <c r="AA16" s="282">
        <f>SUM(Kostnader[[#This Row],[Max år 1]:[Max år 6]])</f>
        <v>0</v>
      </c>
      <c r="AB16" s="284" t="s">
        <v>79</v>
      </c>
    </row>
    <row r="17" spans="2:28" s="285" customFormat="1" ht="15" customHeight="1" x14ac:dyDescent="0.3">
      <c r="B17" s="280">
        <f>Kostnader!H272</f>
        <v>0</v>
      </c>
      <c r="C17" s="280">
        <f>Kostnader!B253</f>
        <v>0</v>
      </c>
      <c r="D17" s="280">
        <f>IF(Kostnader[[#This Row],[Kostnadens namn]]&gt;0,"Ja",0)</f>
        <v>0</v>
      </c>
      <c r="E17" s="280">
        <f>IF(Kostnader[[#This Row],[Intressent ]]=0,0,Kostnader!B231)</f>
        <v>0</v>
      </c>
      <c r="F17" s="281">
        <f>Kostnader!I274/$F$1</f>
        <v>0</v>
      </c>
      <c r="G17" s="281">
        <f>Kostnader!J274/$G$1</f>
        <v>0</v>
      </c>
      <c r="H17" s="281">
        <f>Kostnader!K274/$H$1</f>
        <v>0</v>
      </c>
      <c r="I17" s="281">
        <f>Kostnader!L274/$I$1</f>
        <v>0</v>
      </c>
      <c r="J17" s="281">
        <f>Kostnader!M274/$J$1</f>
        <v>0</v>
      </c>
      <c r="K17" s="281">
        <f>Kostnader!N274/$K$1</f>
        <v>0</v>
      </c>
      <c r="L17" s="282">
        <f>SUM(Kostnader[[#This Row],[Troligt år 1]:[Troligt år 6]])</f>
        <v>0</v>
      </c>
      <c r="M17" s="283">
        <f>Kostnader[[#This Row],[Summa max]]-Kostnader[[#This Row],[Summa min]]</f>
        <v>0</v>
      </c>
      <c r="N17" s="281">
        <f>Kostnader!I275/$F$1</f>
        <v>0</v>
      </c>
      <c r="O17" s="281">
        <f>Kostnader!J275/$G$1</f>
        <v>0</v>
      </c>
      <c r="P17" s="281">
        <f>Kostnader!K275/$H$1</f>
        <v>0</v>
      </c>
      <c r="Q17" s="281">
        <f>Kostnader!L275/$I$1</f>
        <v>0</v>
      </c>
      <c r="R17" s="281">
        <f>Kostnader!M275/$J$1</f>
        <v>0</v>
      </c>
      <c r="S17" s="281">
        <f>Kostnader!N275/$K$1</f>
        <v>0</v>
      </c>
      <c r="T17" s="282">
        <f>SUM(Kostnader[[#This Row],[Min år 1]:[Min år 6]])</f>
        <v>0</v>
      </c>
      <c r="U17" s="281">
        <f>Kostnader!I276/$F$1</f>
        <v>0</v>
      </c>
      <c r="V17" s="281">
        <f>Kostnader!J276/$G$1</f>
        <v>0</v>
      </c>
      <c r="W17" s="281">
        <f>Kostnader!K276/$H$1</f>
        <v>0</v>
      </c>
      <c r="X17" s="281">
        <f>Kostnader!L276/$I$1</f>
        <v>0</v>
      </c>
      <c r="Y17" s="281">
        <f>Kostnader!M276/$J$1</f>
        <v>0</v>
      </c>
      <c r="Z17" s="281">
        <f>Kostnader!N276/$K$1</f>
        <v>0</v>
      </c>
      <c r="AA17" s="282">
        <f>SUM(Kostnader[[#This Row],[Max år 1]:[Max år 6]])</f>
        <v>0</v>
      </c>
      <c r="AB17" s="284" t="s">
        <v>80</v>
      </c>
    </row>
    <row r="18" spans="2:28" s="285" customFormat="1" ht="15" customHeight="1" x14ac:dyDescent="0.3">
      <c r="B18" s="280">
        <f>Kostnader!H298</f>
        <v>0</v>
      </c>
      <c r="C18" s="280">
        <f>Kostnader!B299</f>
        <v>0</v>
      </c>
      <c r="D18" s="280">
        <f>IF(Kostnader[[#This Row],[Kostnadens namn]]&gt;0,"Ja",0)</f>
        <v>0</v>
      </c>
      <c r="E18" s="280">
        <f>IF(Kostnader[[#This Row],[Intressent ]]=0,0,Kostnader!B281)</f>
        <v>0</v>
      </c>
      <c r="F18" s="281">
        <f>Kostnader!I300/$F$1</f>
        <v>0</v>
      </c>
      <c r="G18" s="281">
        <f>Kostnader!J300/$G$1</f>
        <v>0</v>
      </c>
      <c r="H18" s="281">
        <f>Kostnader!K300/$H$1</f>
        <v>0</v>
      </c>
      <c r="I18" s="281">
        <f>Kostnader!L300/$I$1</f>
        <v>0</v>
      </c>
      <c r="J18" s="281">
        <f>Kostnader!M300/$J$1</f>
        <v>0</v>
      </c>
      <c r="K18" s="281">
        <f>Kostnader!N300/$K$1</f>
        <v>0</v>
      </c>
      <c r="L18" s="282">
        <f>SUM(Kostnader[[#This Row],[Troligt år 1]:[Troligt år 6]])</f>
        <v>0</v>
      </c>
      <c r="M18" s="283">
        <f>Kostnader[[#This Row],[Summa max]]-Kostnader[[#This Row],[Summa min]]</f>
        <v>0</v>
      </c>
      <c r="N18" s="281">
        <f>Kostnader!I301/$F$1</f>
        <v>0</v>
      </c>
      <c r="O18" s="281">
        <f>Kostnader!J301/$G$1</f>
        <v>0</v>
      </c>
      <c r="P18" s="281">
        <f>Kostnader!K301/$H$1</f>
        <v>0</v>
      </c>
      <c r="Q18" s="281">
        <f>Kostnader!L301/$I$1</f>
        <v>0</v>
      </c>
      <c r="R18" s="281">
        <f>Kostnader!M301/$J$1</f>
        <v>0</v>
      </c>
      <c r="S18" s="281">
        <f>Kostnader!N301/$K$1</f>
        <v>0</v>
      </c>
      <c r="T18" s="282">
        <f>SUM(Kostnader[[#This Row],[Min år 1]:[Min år 6]])</f>
        <v>0</v>
      </c>
      <c r="U18" s="281">
        <f>Kostnader!I302/$F$1</f>
        <v>0</v>
      </c>
      <c r="V18" s="281">
        <f>Kostnader!J302/$G$1</f>
        <v>0</v>
      </c>
      <c r="W18" s="281">
        <f>Kostnader!K302/$H$1</f>
        <v>0</v>
      </c>
      <c r="X18" s="281">
        <f>Kostnader!L302/$I$1</f>
        <v>0</v>
      </c>
      <c r="Y18" s="281">
        <f>Kostnader!M302/$J$1</f>
        <v>0</v>
      </c>
      <c r="Z18" s="281">
        <f>Kostnader!N302/$K$1</f>
        <v>0</v>
      </c>
      <c r="AA18" s="282">
        <f>SUM(Kostnader[[#This Row],[Max år 1]:[Max år 6]])</f>
        <v>0</v>
      </c>
      <c r="AB18" s="284" t="s">
        <v>81</v>
      </c>
    </row>
    <row r="19" spans="2:28" s="285" customFormat="1" ht="15" customHeight="1" x14ac:dyDescent="0.3">
      <c r="B19" s="280">
        <f>Kostnader!H304</f>
        <v>0</v>
      </c>
      <c r="C19" s="280">
        <f>Kostnader!B300</f>
        <v>0</v>
      </c>
      <c r="D19" s="280">
        <f>IF(Kostnader[[#This Row],[Kostnadens namn]]&gt;0,"Ja",0)</f>
        <v>0</v>
      </c>
      <c r="E19" s="280">
        <f>IF(Kostnader[[#This Row],[Intressent ]]=0,0,Kostnader!B281)</f>
        <v>0</v>
      </c>
      <c r="F19" s="281">
        <f>Kostnader!I306/$F$1</f>
        <v>0</v>
      </c>
      <c r="G19" s="281">
        <f>Kostnader!J306/$G$1</f>
        <v>0</v>
      </c>
      <c r="H19" s="281">
        <f>Kostnader!K306/$H$1</f>
        <v>0</v>
      </c>
      <c r="I19" s="281">
        <f>Kostnader!L306/$I$1</f>
        <v>0</v>
      </c>
      <c r="J19" s="281">
        <f>Kostnader!M306/$J$1</f>
        <v>0</v>
      </c>
      <c r="K19" s="281">
        <f>Kostnader!N306/$K$1</f>
        <v>0</v>
      </c>
      <c r="L19" s="282">
        <f>SUM(Kostnader[[#This Row],[Troligt år 1]:[Troligt år 6]])</f>
        <v>0</v>
      </c>
      <c r="M19" s="283">
        <f>Kostnader[[#This Row],[Summa max]]-Kostnader[[#This Row],[Summa min]]</f>
        <v>0</v>
      </c>
      <c r="N19" s="281">
        <f>Kostnader!I307/$F$1</f>
        <v>0</v>
      </c>
      <c r="O19" s="281">
        <f>Kostnader!J307/$G$1</f>
        <v>0</v>
      </c>
      <c r="P19" s="281">
        <f>Kostnader!K307/$H$1</f>
        <v>0</v>
      </c>
      <c r="Q19" s="281">
        <f>Kostnader!L307/$I$1</f>
        <v>0</v>
      </c>
      <c r="R19" s="281">
        <f>Kostnader!M307/$J$1</f>
        <v>0</v>
      </c>
      <c r="S19" s="281">
        <f>Kostnader!N307/$K$1</f>
        <v>0</v>
      </c>
      <c r="T19" s="282">
        <f>SUM(Kostnader[[#This Row],[Min år 1]:[Min år 6]])</f>
        <v>0</v>
      </c>
      <c r="U19" s="281">
        <f>Kostnader!I308/$F$1</f>
        <v>0</v>
      </c>
      <c r="V19" s="281">
        <f>Kostnader!J308/$G$1</f>
        <v>0</v>
      </c>
      <c r="W19" s="281">
        <f>Kostnader!K308/$H$1</f>
        <v>0</v>
      </c>
      <c r="X19" s="281">
        <f>Kostnader!L308/$I$1</f>
        <v>0</v>
      </c>
      <c r="Y19" s="281">
        <f>Kostnader!M308/$J$1</f>
        <v>0</v>
      </c>
      <c r="Z19" s="281">
        <f>Kostnader!N308/$K$1</f>
        <v>0</v>
      </c>
      <c r="AA19" s="282">
        <f>SUM(Kostnader[[#This Row],[Max år 1]:[Max år 6]])</f>
        <v>0</v>
      </c>
      <c r="AB19" s="284" t="s">
        <v>82</v>
      </c>
    </row>
    <row r="20" spans="2:28" s="285" customFormat="1" ht="15" customHeight="1" x14ac:dyDescent="0.3">
      <c r="B20" s="280">
        <f>Kostnader!H310</f>
        <v>0</v>
      </c>
      <c r="C20" s="280">
        <f>Kostnader!B301</f>
        <v>0</v>
      </c>
      <c r="D20" s="280">
        <f>IF(Kostnader[[#This Row],[Kostnadens namn]]&gt;0,"Ja",0)</f>
        <v>0</v>
      </c>
      <c r="E20" s="280">
        <f>IF(Kostnader[[#This Row],[Intressent ]]=0,0,Kostnader!B281)</f>
        <v>0</v>
      </c>
      <c r="F20" s="281">
        <f>Kostnader!I312/$F$1</f>
        <v>0</v>
      </c>
      <c r="G20" s="281">
        <f>Kostnader!J312/$G$1</f>
        <v>0</v>
      </c>
      <c r="H20" s="281">
        <f>Kostnader!K312/$H$1</f>
        <v>0</v>
      </c>
      <c r="I20" s="281">
        <f>Kostnader!L312/$I$1</f>
        <v>0</v>
      </c>
      <c r="J20" s="281">
        <f>Kostnader!M312/$J$1</f>
        <v>0</v>
      </c>
      <c r="K20" s="281">
        <f>Kostnader!N312/$K$1</f>
        <v>0</v>
      </c>
      <c r="L20" s="282">
        <f>SUM(Kostnader[[#This Row],[Troligt år 1]:[Troligt år 6]])</f>
        <v>0</v>
      </c>
      <c r="M20" s="283">
        <f>Kostnader[[#This Row],[Summa max]]-Kostnader[[#This Row],[Summa min]]</f>
        <v>0</v>
      </c>
      <c r="N20" s="281">
        <f>Kostnader!I313/$F$1</f>
        <v>0</v>
      </c>
      <c r="O20" s="281">
        <f>Kostnader!J313/$G$1</f>
        <v>0</v>
      </c>
      <c r="P20" s="281">
        <f>Kostnader!K313/$H$1</f>
        <v>0</v>
      </c>
      <c r="Q20" s="281">
        <f>Kostnader!L313/$I$1</f>
        <v>0</v>
      </c>
      <c r="R20" s="281">
        <f>Kostnader!M313/$J$1</f>
        <v>0</v>
      </c>
      <c r="S20" s="281">
        <f>Kostnader!N313/$K$1</f>
        <v>0</v>
      </c>
      <c r="T20" s="282">
        <f>SUM(Kostnader[[#This Row],[Min år 1]:[Min år 6]])</f>
        <v>0</v>
      </c>
      <c r="U20" s="281">
        <f>Kostnader!I314/$F$1</f>
        <v>0</v>
      </c>
      <c r="V20" s="281">
        <f>Kostnader!J314/$G$1</f>
        <v>0</v>
      </c>
      <c r="W20" s="281">
        <f>Kostnader!K314/$H$1</f>
        <v>0</v>
      </c>
      <c r="X20" s="281">
        <f>Kostnader!L314/$I$1</f>
        <v>0</v>
      </c>
      <c r="Y20" s="281">
        <f>Kostnader!M314/$J$1</f>
        <v>0</v>
      </c>
      <c r="Z20" s="281">
        <f>Kostnader!N314/$K$1</f>
        <v>0</v>
      </c>
      <c r="AA20" s="282">
        <f>SUM(Kostnader[[#This Row],[Max år 1]:[Max år 6]])</f>
        <v>0</v>
      </c>
      <c r="AB20" s="284" t="s">
        <v>83</v>
      </c>
    </row>
    <row r="21" spans="2:28" s="285" customFormat="1" ht="15" customHeight="1" x14ac:dyDescent="0.3">
      <c r="B21" s="280">
        <f>Kostnader!H316</f>
        <v>0</v>
      </c>
      <c r="C21" s="280">
        <f>Kostnader!B302</f>
        <v>0</v>
      </c>
      <c r="D21" s="280">
        <f>IF(Kostnader[[#This Row],[Kostnadens namn]]&gt;0,"Ja",0)</f>
        <v>0</v>
      </c>
      <c r="E21" s="280">
        <f>IF(Kostnader[[#This Row],[Intressent ]]=0,0,Kostnader!B281)</f>
        <v>0</v>
      </c>
      <c r="F21" s="281">
        <f>Kostnader!I318/$F$1</f>
        <v>0</v>
      </c>
      <c r="G21" s="281">
        <f>Kostnader!J318/$G$1</f>
        <v>0</v>
      </c>
      <c r="H21" s="281">
        <f>Kostnader!K318/$H$1</f>
        <v>0</v>
      </c>
      <c r="I21" s="281">
        <f>Kostnader!L318/$I$1</f>
        <v>0</v>
      </c>
      <c r="J21" s="281">
        <f>Kostnader!M318/$J$1</f>
        <v>0</v>
      </c>
      <c r="K21" s="281">
        <f>Kostnader!N318/$K$1</f>
        <v>0</v>
      </c>
      <c r="L21" s="282">
        <f>SUM(Kostnader[[#This Row],[Troligt år 1]:[Troligt år 6]])</f>
        <v>0</v>
      </c>
      <c r="M21" s="283">
        <f>Kostnader[[#This Row],[Summa max]]-Kostnader[[#This Row],[Summa min]]</f>
        <v>0</v>
      </c>
      <c r="N21" s="281">
        <f>Kostnader!I319/$F$1</f>
        <v>0</v>
      </c>
      <c r="O21" s="281">
        <f>Kostnader!J319/$G$1</f>
        <v>0</v>
      </c>
      <c r="P21" s="281">
        <f>Kostnader!K319/$H$1</f>
        <v>0</v>
      </c>
      <c r="Q21" s="281">
        <f>Kostnader!L319/$I$1</f>
        <v>0</v>
      </c>
      <c r="R21" s="281">
        <f>Kostnader!M319/$J$1</f>
        <v>0</v>
      </c>
      <c r="S21" s="281">
        <f>Kostnader!N319/$K$1</f>
        <v>0</v>
      </c>
      <c r="T21" s="282">
        <f>SUM(Kostnader[[#This Row],[Min år 1]:[Min år 6]])</f>
        <v>0</v>
      </c>
      <c r="U21" s="281">
        <f>Kostnader!I320/$F$1</f>
        <v>0</v>
      </c>
      <c r="V21" s="281">
        <f>Kostnader!J320/$G$1</f>
        <v>0</v>
      </c>
      <c r="W21" s="281">
        <f>Kostnader!K320/$H$1</f>
        <v>0</v>
      </c>
      <c r="X21" s="281">
        <f>Kostnader!L320/$I$1</f>
        <v>0</v>
      </c>
      <c r="Y21" s="281">
        <f>Kostnader!M320/$J$1</f>
        <v>0</v>
      </c>
      <c r="Z21" s="281">
        <f>Kostnader!N320/$K$1</f>
        <v>0</v>
      </c>
      <c r="AA21" s="282">
        <f>SUM(Kostnader[[#This Row],[Max år 1]:[Max år 6]])</f>
        <v>0</v>
      </c>
      <c r="AB21" s="284" t="s">
        <v>84</v>
      </c>
    </row>
    <row r="22" spans="2:28" s="285" customFormat="1" ht="15" customHeight="1" x14ac:dyDescent="0.3">
      <c r="B22" s="280">
        <f>Kostnader!H322</f>
        <v>0</v>
      </c>
      <c r="C22" s="280">
        <f>Kostnader!B303</f>
        <v>0</v>
      </c>
      <c r="D22" s="280">
        <f>IF(Kostnader[[#This Row],[Kostnadens namn]]&gt;0,"Ja",0)</f>
        <v>0</v>
      </c>
      <c r="E22" s="280">
        <f>IF(Kostnader[[#This Row],[Intressent ]]=0,0,Kostnader!B281)</f>
        <v>0</v>
      </c>
      <c r="F22" s="281">
        <f>Kostnader!I324/$F$1</f>
        <v>0</v>
      </c>
      <c r="G22" s="281">
        <f>Kostnader!J324/$G$1</f>
        <v>0</v>
      </c>
      <c r="H22" s="281">
        <f>Kostnader!K324/$H$1</f>
        <v>0</v>
      </c>
      <c r="I22" s="281">
        <f>Kostnader!L324/$I$1</f>
        <v>0</v>
      </c>
      <c r="J22" s="281">
        <f>Kostnader!M324/$J$1</f>
        <v>0</v>
      </c>
      <c r="K22" s="281">
        <f>Kostnader!N324/$K$1</f>
        <v>0</v>
      </c>
      <c r="L22" s="282">
        <f>SUM(Kostnader[[#This Row],[Troligt år 1]:[Troligt år 6]])</f>
        <v>0</v>
      </c>
      <c r="M22" s="283">
        <f>Kostnader[[#This Row],[Summa max]]-Kostnader[[#This Row],[Summa min]]</f>
        <v>0</v>
      </c>
      <c r="N22" s="281">
        <f>Kostnader!I325/$F$1</f>
        <v>0</v>
      </c>
      <c r="O22" s="281">
        <f>Kostnader!J325/$G$1</f>
        <v>0</v>
      </c>
      <c r="P22" s="281">
        <f>Kostnader!K325/$H$1</f>
        <v>0</v>
      </c>
      <c r="Q22" s="281">
        <f>Kostnader!L325/$I$1</f>
        <v>0</v>
      </c>
      <c r="R22" s="281">
        <f>Kostnader!M325/$J$1</f>
        <v>0</v>
      </c>
      <c r="S22" s="281">
        <f>Kostnader!N325/$K$1</f>
        <v>0</v>
      </c>
      <c r="T22" s="282">
        <f>SUM(Kostnader[[#This Row],[Min år 1]:[Min år 6]])</f>
        <v>0</v>
      </c>
      <c r="U22" s="281">
        <f>Kostnader!I326/$F$1</f>
        <v>0</v>
      </c>
      <c r="V22" s="281">
        <f>Kostnader!J326/$G$1</f>
        <v>0</v>
      </c>
      <c r="W22" s="281">
        <f>Kostnader!K326/$H$1</f>
        <v>0</v>
      </c>
      <c r="X22" s="281">
        <f>Kostnader!L326/$I$1</f>
        <v>0</v>
      </c>
      <c r="Y22" s="281">
        <f>Kostnader!M326/$J$1</f>
        <v>0</v>
      </c>
      <c r="Z22" s="281">
        <f>Kostnader!N326/$K$1</f>
        <v>0</v>
      </c>
      <c r="AA22" s="282">
        <f>SUM(Kostnader[[#This Row],[Max år 1]:[Max år 6]])</f>
        <v>0</v>
      </c>
      <c r="AB22" s="284" t="s">
        <v>85</v>
      </c>
    </row>
    <row r="23" spans="2:28" s="285" customFormat="1" ht="15" customHeight="1" x14ac:dyDescent="0.3">
      <c r="B23" s="280">
        <f>Kostnader!H348</f>
        <v>0</v>
      </c>
      <c r="C23" s="280">
        <f>Kostnader!B349</f>
        <v>0</v>
      </c>
      <c r="D23" s="280">
        <f>IF(Kostnader[[#This Row],[Kostnadens namn]]&gt;0,"Ja",0)</f>
        <v>0</v>
      </c>
      <c r="E23" s="280">
        <f>IF(Kostnader[[#This Row],[Intressent ]]=0,0,Kostnader!B331)</f>
        <v>0</v>
      </c>
      <c r="F23" s="281">
        <f>Kostnader!I350/$F$1</f>
        <v>0</v>
      </c>
      <c r="G23" s="281">
        <f>Kostnader!J350/$G$1</f>
        <v>0</v>
      </c>
      <c r="H23" s="281">
        <f>Kostnader!K350/$H$1</f>
        <v>0</v>
      </c>
      <c r="I23" s="281">
        <f>Kostnader!L350/$I$1</f>
        <v>0</v>
      </c>
      <c r="J23" s="281">
        <f>Kostnader!M350/$J$1</f>
        <v>0</v>
      </c>
      <c r="K23" s="281">
        <f>Kostnader!N350/$K$1</f>
        <v>0</v>
      </c>
      <c r="L23" s="282">
        <f>SUM(Kostnader[[#This Row],[Troligt år 1]:[Troligt år 6]])</f>
        <v>0</v>
      </c>
      <c r="M23" s="283">
        <f>Kostnader[[#This Row],[Summa max]]-Kostnader[[#This Row],[Summa min]]</f>
        <v>0</v>
      </c>
      <c r="N23" s="281">
        <f>Kostnader!I351/$F$1</f>
        <v>0</v>
      </c>
      <c r="O23" s="281">
        <f>Kostnader!J351/$G$1</f>
        <v>0</v>
      </c>
      <c r="P23" s="281">
        <f>Kostnader!K351/$H$1</f>
        <v>0</v>
      </c>
      <c r="Q23" s="281">
        <f>Kostnader!L351/$I$1</f>
        <v>0</v>
      </c>
      <c r="R23" s="281">
        <f>Kostnader!M351/$J$1</f>
        <v>0</v>
      </c>
      <c r="S23" s="281">
        <f>Kostnader!N351/$K$1</f>
        <v>0</v>
      </c>
      <c r="T23" s="282">
        <f>SUM(Kostnader[[#This Row],[Min år 1]:[Min år 6]])</f>
        <v>0</v>
      </c>
      <c r="U23" s="281">
        <f>Kostnader!I352/$F$1</f>
        <v>0</v>
      </c>
      <c r="V23" s="281">
        <f>Kostnader!J352/$G$1</f>
        <v>0</v>
      </c>
      <c r="W23" s="281">
        <f>Kostnader!K352/$H$1</f>
        <v>0</v>
      </c>
      <c r="X23" s="281">
        <f>Kostnader!L352/$I$1</f>
        <v>0</v>
      </c>
      <c r="Y23" s="281">
        <f>Kostnader!M352/$J$1</f>
        <v>0</v>
      </c>
      <c r="Z23" s="281">
        <f>Kostnader!N352/$K$1</f>
        <v>0</v>
      </c>
      <c r="AA23" s="282">
        <f>SUM(Kostnader[[#This Row],[Max år 1]:[Max år 6]])</f>
        <v>0</v>
      </c>
      <c r="AB23" s="284" t="s">
        <v>86</v>
      </c>
    </row>
    <row r="24" spans="2:28" s="285" customFormat="1" ht="15" customHeight="1" x14ac:dyDescent="0.3">
      <c r="B24" s="280">
        <f>Kostnader!H354</f>
        <v>0</v>
      </c>
      <c r="C24" s="280">
        <f>Kostnader!B350</f>
        <v>0</v>
      </c>
      <c r="D24" s="280">
        <f>IF(Kostnader[[#This Row],[Kostnadens namn]]&gt;0,"Ja",0)</f>
        <v>0</v>
      </c>
      <c r="E24" s="280">
        <f>IF(Kostnader[[#This Row],[Intressent ]]=0,0,Kostnader!B331)</f>
        <v>0</v>
      </c>
      <c r="F24" s="281">
        <f>Kostnader!I356/$F$1</f>
        <v>0</v>
      </c>
      <c r="G24" s="281">
        <f>Kostnader!J356/$G$1</f>
        <v>0</v>
      </c>
      <c r="H24" s="281">
        <f>Kostnader!K356/$H$1</f>
        <v>0</v>
      </c>
      <c r="I24" s="281">
        <f>Kostnader!L356/$I$1</f>
        <v>0</v>
      </c>
      <c r="J24" s="281">
        <f>Kostnader!M356/$J$1</f>
        <v>0</v>
      </c>
      <c r="K24" s="281">
        <f>Kostnader!N356/$K$1</f>
        <v>0</v>
      </c>
      <c r="L24" s="282">
        <f>SUM(Kostnader[[#This Row],[Troligt år 1]:[Troligt år 6]])</f>
        <v>0</v>
      </c>
      <c r="M24" s="283">
        <f>Kostnader[[#This Row],[Summa max]]-Kostnader[[#This Row],[Summa min]]</f>
        <v>0</v>
      </c>
      <c r="N24" s="281">
        <f>Kostnader!I357/$F$1</f>
        <v>0</v>
      </c>
      <c r="O24" s="281">
        <f>Kostnader!J357/$G$1</f>
        <v>0</v>
      </c>
      <c r="P24" s="281">
        <f>Kostnader!K357/$H$1</f>
        <v>0</v>
      </c>
      <c r="Q24" s="281">
        <f>Kostnader!L357/$I$1</f>
        <v>0</v>
      </c>
      <c r="R24" s="281">
        <f>Kostnader!M357/$J$1</f>
        <v>0</v>
      </c>
      <c r="S24" s="281">
        <f>Kostnader!N357/$K$1</f>
        <v>0</v>
      </c>
      <c r="T24" s="282">
        <f>SUM(Kostnader[[#This Row],[Min år 1]:[Min år 6]])</f>
        <v>0</v>
      </c>
      <c r="U24" s="281">
        <f>Kostnader!I358/$F$1</f>
        <v>0</v>
      </c>
      <c r="V24" s="281">
        <f>Kostnader!J358/$G$1</f>
        <v>0</v>
      </c>
      <c r="W24" s="281">
        <f>Kostnader!K358/$H$1</f>
        <v>0</v>
      </c>
      <c r="X24" s="281">
        <f>Kostnader!L358/$I$1</f>
        <v>0</v>
      </c>
      <c r="Y24" s="281">
        <f>Kostnader!M358/$J$1</f>
        <v>0</v>
      </c>
      <c r="Z24" s="281">
        <f>Kostnader!N358/$K$1</f>
        <v>0</v>
      </c>
      <c r="AA24" s="282">
        <f>SUM(Kostnader[[#This Row],[Max år 1]:[Max år 6]])</f>
        <v>0</v>
      </c>
      <c r="AB24" s="284" t="s">
        <v>87</v>
      </c>
    </row>
    <row r="25" spans="2:28" s="285" customFormat="1" ht="15" customHeight="1" x14ac:dyDescent="0.3">
      <c r="B25" s="280">
        <f>Kostnader!H360</f>
        <v>0</v>
      </c>
      <c r="C25" s="280">
        <f>Kostnader!B351</f>
        <v>0</v>
      </c>
      <c r="D25" s="280">
        <f>IF(Kostnader[[#This Row],[Kostnadens namn]]&gt;0,"Ja",0)</f>
        <v>0</v>
      </c>
      <c r="E25" s="280">
        <f>IF(Kostnader[[#This Row],[Intressent ]]=0,0,Kostnader!B331)</f>
        <v>0</v>
      </c>
      <c r="F25" s="281">
        <f>Kostnader!I362/$F$1</f>
        <v>0</v>
      </c>
      <c r="G25" s="281">
        <f>Kostnader!J362/$G$1</f>
        <v>0</v>
      </c>
      <c r="H25" s="281">
        <f>Kostnader!K362/$H$1</f>
        <v>0</v>
      </c>
      <c r="I25" s="281">
        <f>Kostnader!L362/$I$1</f>
        <v>0</v>
      </c>
      <c r="J25" s="281">
        <f>Kostnader!M362/$J$1</f>
        <v>0</v>
      </c>
      <c r="K25" s="281">
        <f>Kostnader!N362/$K$1</f>
        <v>0</v>
      </c>
      <c r="L25" s="282">
        <f>SUM(Kostnader[[#This Row],[Troligt år 1]:[Troligt år 6]])</f>
        <v>0</v>
      </c>
      <c r="M25" s="283">
        <f>Kostnader[[#This Row],[Summa max]]-Kostnader[[#This Row],[Summa min]]</f>
        <v>0</v>
      </c>
      <c r="N25" s="281">
        <f>Kostnader!I363/$F$1</f>
        <v>0</v>
      </c>
      <c r="O25" s="281">
        <f>Kostnader!J363/$G$1</f>
        <v>0</v>
      </c>
      <c r="P25" s="281">
        <f>Kostnader!K363/$H$1</f>
        <v>0</v>
      </c>
      <c r="Q25" s="281">
        <f>Kostnader!L363/$I$1</f>
        <v>0</v>
      </c>
      <c r="R25" s="281">
        <f>Kostnader!M363/$J$1</f>
        <v>0</v>
      </c>
      <c r="S25" s="281">
        <f>Kostnader!N363/$K$1</f>
        <v>0</v>
      </c>
      <c r="T25" s="282">
        <f>SUM(Kostnader[[#This Row],[Min år 1]:[Min år 6]])</f>
        <v>0</v>
      </c>
      <c r="U25" s="281">
        <f>Kostnader!I364/$F$1</f>
        <v>0</v>
      </c>
      <c r="V25" s="281">
        <f>Kostnader!J364/$G$1</f>
        <v>0</v>
      </c>
      <c r="W25" s="281">
        <f>Kostnader!K364/$H$1</f>
        <v>0</v>
      </c>
      <c r="X25" s="281">
        <f>Kostnader!L364/$I$1</f>
        <v>0</v>
      </c>
      <c r="Y25" s="281">
        <f>Kostnader!M364/$J$1</f>
        <v>0</v>
      </c>
      <c r="Z25" s="281">
        <f>Kostnader!N364/$K$1</f>
        <v>0</v>
      </c>
      <c r="AA25" s="282">
        <f>SUM(Kostnader[[#This Row],[Max år 1]:[Max år 6]])</f>
        <v>0</v>
      </c>
      <c r="AB25" s="284" t="s">
        <v>88</v>
      </c>
    </row>
    <row r="26" spans="2:28" s="285" customFormat="1" ht="15" customHeight="1" x14ac:dyDescent="0.3">
      <c r="B26" s="280">
        <f>Kostnader!H366</f>
        <v>0</v>
      </c>
      <c r="C26" s="280">
        <f>Kostnader!B352</f>
        <v>0</v>
      </c>
      <c r="D26" s="280">
        <f>IF(Kostnader[[#This Row],[Kostnadens namn]]&gt;0,"Ja",0)</f>
        <v>0</v>
      </c>
      <c r="E26" s="280">
        <f>IF(Kostnader[[#This Row],[Intressent ]]=0,0,Kostnader!B331)</f>
        <v>0</v>
      </c>
      <c r="F26" s="281">
        <f>Kostnader!I368/$F$1</f>
        <v>0</v>
      </c>
      <c r="G26" s="281">
        <f>Kostnader!J368/$G$1</f>
        <v>0</v>
      </c>
      <c r="H26" s="281">
        <f>Kostnader!K368/$H$1</f>
        <v>0</v>
      </c>
      <c r="I26" s="281">
        <f>Kostnader!L368/$I$1</f>
        <v>0</v>
      </c>
      <c r="J26" s="281">
        <f>Kostnader!M368/$J$1</f>
        <v>0</v>
      </c>
      <c r="K26" s="281">
        <f>Kostnader!N368/$K$1</f>
        <v>0</v>
      </c>
      <c r="L26" s="282">
        <f>SUM(Kostnader[[#This Row],[Troligt år 1]:[Troligt år 6]])</f>
        <v>0</v>
      </c>
      <c r="M26" s="283">
        <f>Kostnader[[#This Row],[Summa max]]-Kostnader[[#This Row],[Summa min]]</f>
        <v>0</v>
      </c>
      <c r="N26" s="281">
        <f>Kostnader!I369/$F$1</f>
        <v>0</v>
      </c>
      <c r="O26" s="281">
        <f>Kostnader!J369/$G$1</f>
        <v>0</v>
      </c>
      <c r="P26" s="281">
        <f>Kostnader!K369/$H$1</f>
        <v>0</v>
      </c>
      <c r="Q26" s="281">
        <f>Kostnader!L369/$I$1</f>
        <v>0</v>
      </c>
      <c r="R26" s="281">
        <f>Kostnader!M369/$J$1</f>
        <v>0</v>
      </c>
      <c r="S26" s="281">
        <f>Kostnader!N369/$K$1</f>
        <v>0</v>
      </c>
      <c r="T26" s="282">
        <f>SUM(Kostnader[[#This Row],[Min år 1]:[Min år 6]])</f>
        <v>0</v>
      </c>
      <c r="U26" s="281">
        <f>Kostnader!I370/$F$1</f>
        <v>0</v>
      </c>
      <c r="V26" s="281">
        <f>Kostnader!J370/$G$1</f>
        <v>0</v>
      </c>
      <c r="W26" s="281">
        <f>Kostnader!K370/$H$1</f>
        <v>0</v>
      </c>
      <c r="X26" s="281">
        <f>Kostnader!L370/$I$1</f>
        <v>0</v>
      </c>
      <c r="Y26" s="281">
        <f>Kostnader!M370/$J$1</f>
        <v>0</v>
      </c>
      <c r="Z26" s="281">
        <f>Kostnader!N370/$K$1</f>
        <v>0</v>
      </c>
      <c r="AA26" s="282">
        <f>SUM(Kostnader[[#This Row],[Max år 1]:[Max år 6]])</f>
        <v>0</v>
      </c>
      <c r="AB26" s="284" t="s">
        <v>89</v>
      </c>
    </row>
    <row r="27" spans="2:28" s="285" customFormat="1" ht="15" customHeight="1" x14ac:dyDescent="0.3">
      <c r="B27" s="280">
        <f>Kostnader!H372</f>
        <v>0</v>
      </c>
      <c r="C27" s="280">
        <f>Kostnader!B353</f>
        <v>0</v>
      </c>
      <c r="D27" s="280">
        <f>IF(Kostnader[[#This Row],[Kostnadens namn]]&gt;0,"Ja",0)</f>
        <v>0</v>
      </c>
      <c r="E27" s="280">
        <f>IF(Kostnader[[#This Row],[Intressent ]]=0,0,Kostnader!B331)</f>
        <v>0</v>
      </c>
      <c r="F27" s="281">
        <f>Kostnader!I374/$F$1</f>
        <v>0</v>
      </c>
      <c r="G27" s="281">
        <f>Kostnader!J374/$G$1</f>
        <v>0</v>
      </c>
      <c r="H27" s="281">
        <f>Kostnader!K374/$H$1</f>
        <v>0</v>
      </c>
      <c r="I27" s="281">
        <f>Kostnader!L374/$I$1</f>
        <v>0</v>
      </c>
      <c r="J27" s="281">
        <f>Kostnader!M374/$J$1</f>
        <v>0</v>
      </c>
      <c r="K27" s="281">
        <f>Kostnader!N374/$K$1</f>
        <v>0</v>
      </c>
      <c r="L27" s="282">
        <f>SUM(Kostnader[[#This Row],[Troligt år 1]:[Troligt år 6]])</f>
        <v>0</v>
      </c>
      <c r="M27" s="283">
        <f>Kostnader[[#This Row],[Summa max]]-Kostnader[[#This Row],[Summa min]]</f>
        <v>0</v>
      </c>
      <c r="N27" s="281">
        <f>Kostnader!I375/$F$1</f>
        <v>0</v>
      </c>
      <c r="O27" s="281">
        <f>Kostnader!J375/$G$1</f>
        <v>0</v>
      </c>
      <c r="P27" s="281">
        <f>Kostnader!K375/$H$1</f>
        <v>0</v>
      </c>
      <c r="Q27" s="281">
        <f>Kostnader!L375/$I$1</f>
        <v>0</v>
      </c>
      <c r="R27" s="281">
        <f>Kostnader!M375/$J$1</f>
        <v>0</v>
      </c>
      <c r="S27" s="281">
        <f>Kostnader!N375/$K$1</f>
        <v>0</v>
      </c>
      <c r="T27" s="282">
        <f>SUM(Kostnader[[#This Row],[Min år 1]:[Min år 6]])</f>
        <v>0</v>
      </c>
      <c r="U27" s="281">
        <f>Kostnader!I376/$F$1</f>
        <v>0</v>
      </c>
      <c r="V27" s="281">
        <f>Kostnader!J376/$G$1</f>
        <v>0</v>
      </c>
      <c r="W27" s="281">
        <f>Kostnader!K376/$H$1</f>
        <v>0</v>
      </c>
      <c r="X27" s="281">
        <f>Kostnader!L376/$I$1</f>
        <v>0</v>
      </c>
      <c r="Y27" s="281">
        <f>Kostnader!M376/$J$1</f>
        <v>0</v>
      </c>
      <c r="Z27" s="281">
        <f>Kostnader!N376/$K$1</f>
        <v>0</v>
      </c>
      <c r="AA27" s="282">
        <f>SUM(Kostnader[[#This Row],[Max år 1]:[Max år 6]])</f>
        <v>0</v>
      </c>
      <c r="AB27" s="284" t="s">
        <v>90</v>
      </c>
    </row>
    <row r="28" spans="2:28" s="287" customFormat="1" ht="15" customHeight="1" x14ac:dyDescent="0.3">
      <c r="B28" s="253">
        <f>'Lista ej värderade'!F11</f>
        <v>0</v>
      </c>
      <c r="C28" s="253">
        <f>'Lista ej värderade'!H11</f>
        <v>0</v>
      </c>
      <c r="D28" s="253">
        <f>IF(Kostnader[[#This Row],[Kostnadens namn]]&lt;&gt;0,"Nej",0)</f>
        <v>0</v>
      </c>
      <c r="E28" s="253">
        <f>'Lista ej värderade'!G11</f>
        <v>0</v>
      </c>
      <c r="F28" s="254">
        <v>0</v>
      </c>
      <c r="G28" s="254">
        <v>0</v>
      </c>
      <c r="H28" s="254">
        <v>0</v>
      </c>
      <c r="I28" s="254">
        <v>0</v>
      </c>
      <c r="J28" s="254">
        <v>0</v>
      </c>
      <c r="K28" s="254">
        <v>0</v>
      </c>
      <c r="L28" s="255">
        <f>SUM(Kostnader[[#This Row],[Troligt år 1]:[Troligt år 6]])</f>
        <v>0</v>
      </c>
      <c r="M28" s="286">
        <f>Kostnader[[#This Row],[Summa max]]-Kostnader[[#This Row],[Summa min]]</f>
        <v>0</v>
      </c>
      <c r="N28" s="254"/>
      <c r="O28" s="254"/>
      <c r="P28" s="254"/>
      <c r="Q28" s="254"/>
      <c r="R28" s="254"/>
      <c r="S28" s="254"/>
      <c r="T28" s="255">
        <f>SUM(Kostnader[[#This Row],[Min år 1]:[Min år 6]])</f>
        <v>0</v>
      </c>
      <c r="U28" s="254"/>
      <c r="V28" s="254"/>
      <c r="W28" s="254"/>
      <c r="X28" s="254"/>
      <c r="Y28" s="254"/>
      <c r="Z28" s="254"/>
      <c r="AA28" s="255">
        <f>SUM(Kostnader[[#This Row],[Max år 1]:[Max år 6]])</f>
        <v>0</v>
      </c>
      <c r="AB28" s="256" t="s">
        <v>91</v>
      </c>
    </row>
    <row r="29" spans="2:28" s="287" customFormat="1" ht="15" customHeight="1" x14ac:dyDescent="0.3">
      <c r="B29" s="253">
        <f>'Lista ej värderade'!F12</f>
        <v>0</v>
      </c>
      <c r="C29" s="253">
        <f>'Lista ej värderade'!H12</f>
        <v>0</v>
      </c>
      <c r="D29" s="253">
        <f>IF(Kostnader[[#This Row],[Kostnadens namn]]&lt;&gt;0,"Nej",0)</f>
        <v>0</v>
      </c>
      <c r="E29" s="253">
        <f>'Lista ej värderade'!G12</f>
        <v>0</v>
      </c>
      <c r="F29" s="254">
        <v>0</v>
      </c>
      <c r="G29" s="254">
        <v>0</v>
      </c>
      <c r="H29" s="254">
        <v>0</v>
      </c>
      <c r="I29" s="254">
        <v>0</v>
      </c>
      <c r="J29" s="254">
        <v>0</v>
      </c>
      <c r="K29" s="254">
        <v>0</v>
      </c>
      <c r="L29" s="255">
        <f>SUM(Kostnader[[#This Row],[Troligt år 1]:[Troligt år 6]])</f>
        <v>0</v>
      </c>
      <c r="M29" s="286">
        <f>Kostnader[[#This Row],[Summa max]]-Kostnader[[#This Row],[Summa min]]</f>
        <v>0</v>
      </c>
      <c r="N29" s="254">
        <v>0</v>
      </c>
      <c r="O29" s="254">
        <v>0</v>
      </c>
      <c r="P29" s="254">
        <v>0</v>
      </c>
      <c r="Q29" s="254">
        <v>0</v>
      </c>
      <c r="R29" s="254">
        <v>0</v>
      </c>
      <c r="S29" s="254">
        <v>0</v>
      </c>
      <c r="T29" s="255">
        <f>SUM(Kostnader[[#This Row],[Min år 1]:[Min år 6]])</f>
        <v>0</v>
      </c>
      <c r="U29" s="254">
        <v>0</v>
      </c>
      <c r="V29" s="254">
        <v>0</v>
      </c>
      <c r="W29" s="254">
        <v>0</v>
      </c>
      <c r="X29" s="254">
        <v>0</v>
      </c>
      <c r="Y29" s="254">
        <v>0</v>
      </c>
      <c r="Z29" s="254">
        <v>0</v>
      </c>
      <c r="AA29" s="255">
        <f>SUM(Kostnader[[#This Row],[Max år 1]:[Max år 6]])</f>
        <v>0</v>
      </c>
      <c r="AB29" s="256" t="s">
        <v>92</v>
      </c>
    </row>
    <row r="30" spans="2:28" s="287" customFormat="1" ht="15" customHeight="1" x14ac:dyDescent="0.3">
      <c r="B30" s="253">
        <f>'Lista ej värderade'!F13</f>
        <v>0</v>
      </c>
      <c r="C30" s="253">
        <f>'Lista ej värderade'!H13</f>
        <v>0</v>
      </c>
      <c r="D30" s="253">
        <f>IF(Kostnader[[#This Row],[Kostnadens namn]]&lt;&gt;0,"Nej",0)</f>
        <v>0</v>
      </c>
      <c r="E30" s="253">
        <f>'Lista ej värderade'!G13</f>
        <v>0</v>
      </c>
      <c r="F30" s="254">
        <v>0</v>
      </c>
      <c r="G30" s="254">
        <v>0</v>
      </c>
      <c r="H30" s="254">
        <v>0</v>
      </c>
      <c r="I30" s="254">
        <v>0</v>
      </c>
      <c r="J30" s="254">
        <v>0</v>
      </c>
      <c r="K30" s="254">
        <v>0</v>
      </c>
      <c r="L30" s="255">
        <f>SUM(Kostnader[[#This Row],[Troligt år 1]:[Troligt år 6]])</f>
        <v>0</v>
      </c>
      <c r="M30" s="286">
        <f>Kostnader[[#This Row],[Summa max]]-Kostnader[[#This Row],[Summa min]]</f>
        <v>0</v>
      </c>
      <c r="N30" s="254">
        <v>0</v>
      </c>
      <c r="O30" s="254">
        <v>0</v>
      </c>
      <c r="P30" s="254">
        <v>0</v>
      </c>
      <c r="Q30" s="254">
        <v>0</v>
      </c>
      <c r="R30" s="254">
        <v>0</v>
      </c>
      <c r="S30" s="254">
        <v>0</v>
      </c>
      <c r="T30" s="255">
        <f>SUM(Kostnader[[#This Row],[Min år 1]:[Min år 6]])</f>
        <v>0</v>
      </c>
      <c r="U30" s="254">
        <v>0</v>
      </c>
      <c r="V30" s="254">
        <v>0</v>
      </c>
      <c r="W30" s="254">
        <v>0</v>
      </c>
      <c r="X30" s="254">
        <v>0</v>
      </c>
      <c r="Y30" s="254">
        <v>0</v>
      </c>
      <c r="Z30" s="254">
        <v>0</v>
      </c>
      <c r="AA30" s="255">
        <f>SUM(Kostnader[[#This Row],[Max år 1]:[Max år 6]])</f>
        <v>0</v>
      </c>
      <c r="AB30" s="256" t="s">
        <v>93</v>
      </c>
    </row>
    <row r="31" spans="2:28" s="287" customFormat="1" ht="15" customHeight="1" x14ac:dyDescent="0.3">
      <c r="B31" s="253">
        <f>'Lista ej värderade'!F14</f>
        <v>0</v>
      </c>
      <c r="C31" s="253">
        <f>'Lista ej värderade'!H14</f>
        <v>0</v>
      </c>
      <c r="D31" s="253">
        <f>IF(Kostnader[[#This Row],[Kostnadens namn]]&lt;&gt;0,"Nej",0)</f>
        <v>0</v>
      </c>
      <c r="E31" s="253">
        <f>'Lista ej värderade'!G14</f>
        <v>0</v>
      </c>
      <c r="F31" s="254">
        <v>0</v>
      </c>
      <c r="G31" s="254">
        <v>0</v>
      </c>
      <c r="H31" s="254">
        <v>0</v>
      </c>
      <c r="I31" s="254">
        <v>0</v>
      </c>
      <c r="J31" s="254">
        <v>0</v>
      </c>
      <c r="K31" s="254">
        <v>0</v>
      </c>
      <c r="L31" s="255">
        <f>SUM(Kostnader[[#This Row],[Troligt år 1]:[Troligt år 6]])</f>
        <v>0</v>
      </c>
      <c r="M31" s="286">
        <f>Kostnader[[#This Row],[Summa max]]-Kostnader[[#This Row],[Summa min]]</f>
        <v>0</v>
      </c>
      <c r="N31" s="254">
        <v>0</v>
      </c>
      <c r="O31" s="254">
        <v>0</v>
      </c>
      <c r="P31" s="254">
        <v>0</v>
      </c>
      <c r="Q31" s="254">
        <v>0</v>
      </c>
      <c r="R31" s="254">
        <v>0</v>
      </c>
      <c r="S31" s="254">
        <v>0</v>
      </c>
      <c r="T31" s="255">
        <f>SUM(Kostnader[[#This Row],[Min år 1]:[Min år 6]])</f>
        <v>0</v>
      </c>
      <c r="U31" s="254">
        <v>0</v>
      </c>
      <c r="V31" s="254">
        <v>0</v>
      </c>
      <c r="W31" s="254">
        <v>0</v>
      </c>
      <c r="X31" s="254">
        <v>0</v>
      </c>
      <c r="Y31" s="254">
        <v>0</v>
      </c>
      <c r="Z31" s="254">
        <v>0</v>
      </c>
      <c r="AA31" s="255">
        <f>SUM(Kostnader[[#This Row],[Max år 1]:[Max år 6]])</f>
        <v>0</v>
      </c>
      <c r="AB31" s="256" t="s">
        <v>94</v>
      </c>
    </row>
    <row r="32" spans="2:28" s="287" customFormat="1" ht="15" customHeight="1" x14ac:dyDescent="0.3">
      <c r="B32" s="253">
        <f>'Lista ej värderade'!F15</f>
        <v>0</v>
      </c>
      <c r="C32" s="253">
        <f>'Lista ej värderade'!H15</f>
        <v>0</v>
      </c>
      <c r="D32" s="253">
        <f>IF(Kostnader[[#This Row],[Kostnadens namn]]&lt;&gt;0,"Nej",0)</f>
        <v>0</v>
      </c>
      <c r="E32" s="253">
        <f>'Lista ej värderade'!G15</f>
        <v>0</v>
      </c>
      <c r="F32" s="254">
        <v>0</v>
      </c>
      <c r="G32" s="254">
        <v>0</v>
      </c>
      <c r="H32" s="254">
        <v>0</v>
      </c>
      <c r="I32" s="254">
        <v>0</v>
      </c>
      <c r="J32" s="254">
        <v>0</v>
      </c>
      <c r="K32" s="254">
        <v>0</v>
      </c>
      <c r="L32" s="255">
        <f>SUM(Kostnader[[#This Row],[Troligt år 1]:[Troligt år 6]])</f>
        <v>0</v>
      </c>
      <c r="M32" s="286">
        <f>Kostnader[[#This Row],[Summa max]]-Kostnader[[#This Row],[Summa min]]</f>
        <v>0</v>
      </c>
      <c r="N32" s="254">
        <v>0</v>
      </c>
      <c r="O32" s="254">
        <v>0</v>
      </c>
      <c r="P32" s="254">
        <v>0</v>
      </c>
      <c r="Q32" s="254">
        <v>0</v>
      </c>
      <c r="R32" s="254">
        <v>0</v>
      </c>
      <c r="S32" s="254">
        <v>0</v>
      </c>
      <c r="T32" s="255">
        <f>SUM(Kostnader[[#This Row],[Min år 1]:[Min år 6]])</f>
        <v>0</v>
      </c>
      <c r="U32" s="254">
        <v>0</v>
      </c>
      <c r="V32" s="254">
        <v>0</v>
      </c>
      <c r="W32" s="254">
        <v>0</v>
      </c>
      <c r="X32" s="254">
        <v>0</v>
      </c>
      <c r="Y32" s="254">
        <v>0</v>
      </c>
      <c r="Z32" s="254">
        <v>0</v>
      </c>
      <c r="AA32" s="255">
        <f>SUM(Kostnader[[#This Row],[Max år 1]:[Max år 6]])</f>
        <v>0</v>
      </c>
      <c r="AB32" s="256" t="s">
        <v>95</v>
      </c>
    </row>
    <row r="33" spans="2:28" s="287" customFormat="1" ht="15" customHeight="1" x14ac:dyDescent="0.3">
      <c r="B33" s="253">
        <f>'Lista ej värderade'!F16</f>
        <v>0</v>
      </c>
      <c r="C33" s="253">
        <f>'Lista ej värderade'!H16</f>
        <v>0</v>
      </c>
      <c r="D33" s="253">
        <f>IF(Kostnader[[#This Row],[Kostnadens namn]]&lt;&gt;0,"Nej",0)</f>
        <v>0</v>
      </c>
      <c r="E33" s="253">
        <f>'Lista ej värderade'!G16</f>
        <v>0</v>
      </c>
      <c r="F33" s="254">
        <v>0</v>
      </c>
      <c r="G33" s="254">
        <v>0</v>
      </c>
      <c r="H33" s="254">
        <v>0</v>
      </c>
      <c r="I33" s="254">
        <v>0</v>
      </c>
      <c r="J33" s="254">
        <v>0</v>
      </c>
      <c r="K33" s="254">
        <v>0</v>
      </c>
      <c r="L33" s="255">
        <f>SUM(Kostnader[[#This Row],[Troligt år 1]:[Troligt år 6]])</f>
        <v>0</v>
      </c>
      <c r="M33" s="286">
        <f>Kostnader[[#This Row],[Summa max]]-Kostnader[[#This Row],[Summa min]]</f>
        <v>0</v>
      </c>
      <c r="N33" s="254">
        <v>0</v>
      </c>
      <c r="O33" s="254">
        <v>0</v>
      </c>
      <c r="P33" s="254">
        <v>0</v>
      </c>
      <c r="Q33" s="254">
        <v>0</v>
      </c>
      <c r="R33" s="254">
        <v>0</v>
      </c>
      <c r="S33" s="254">
        <v>0</v>
      </c>
      <c r="T33" s="255">
        <f>SUM(Kostnader[[#This Row],[Min år 1]:[Min år 6]])</f>
        <v>0</v>
      </c>
      <c r="U33" s="254">
        <v>0</v>
      </c>
      <c r="V33" s="254">
        <v>0</v>
      </c>
      <c r="W33" s="254">
        <v>0</v>
      </c>
      <c r="X33" s="254">
        <v>0</v>
      </c>
      <c r="Y33" s="254">
        <v>0</v>
      </c>
      <c r="Z33" s="254">
        <v>0</v>
      </c>
      <c r="AA33" s="255">
        <f>SUM(Kostnader[[#This Row],[Max år 1]:[Max år 6]])</f>
        <v>0</v>
      </c>
      <c r="AB33" s="256" t="s">
        <v>96</v>
      </c>
    </row>
    <row r="34" spans="2:28" s="287" customFormat="1" ht="15" customHeight="1" x14ac:dyDescent="0.3">
      <c r="B34" s="253">
        <f>'Lista ej värderade'!F17</f>
        <v>0</v>
      </c>
      <c r="C34" s="253">
        <f>'Lista ej värderade'!H17</f>
        <v>0</v>
      </c>
      <c r="D34" s="253">
        <f>IF(Kostnader[[#This Row],[Kostnadens namn]]&lt;&gt;0,"Nej",0)</f>
        <v>0</v>
      </c>
      <c r="E34" s="253">
        <f>'Lista ej värderade'!G17</f>
        <v>0</v>
      </c>
      <c r="F34" s="254">
        <v>0</v>
      </c>
      <c r="G34" s="254">
        <v>0</v>
      </c>
      <c r="H34" s="254">
        <v>0</v>
      </c>
      <c r="I34" s="254">
        <v>0</v>
      </c>
      <c r="J34" s="254">
        <v>0</v>
      </c>
      <c r="K34" s="254">
        <v>0</v>
      </c>
      <c r="L34" s="255">
        <f>SUM(Kostnader[[#This Row],[Troligt år 1]:[Troligt år 6]])</f>
        <v>0</v>
      </c>
      <c r="M34" s="286">
        <f>Kostnader[[#This Row],[Summa max]]-Kostnader[[#This Row],[Summa min]]</f>
        <v>0</v>
      </c>
      <c r="N34" s="254">
        <v>0</v>
      </c>
      <c r="O34" s="254">
        <v>0</v>
      </c>
      <c r="P34" s="254">
        <v>0</v>
      </c>
      <c r="Q34" s="254">
        <v>0</v>
      </c>
      <c r="R34" s="254">
        <v>0</v>
      </c>
      <c r="S34" s="254">
        <v>0</v>
      </c>
      <c r="T34" s="255">
        <f>SUM(Kostnader[[#This Row],[Min år 1]:[Min år 6]])</f>
        <v>0</v>
      </c>
      <c r="U34" s="254">
        <v>0</v>
      </c>
      <c r="V34" s="254">
        <v>0</v>
      </c>
      <c r="W34" s="254">
        <v>0</v>
      </c>
      <c r="X34" s="254">
        <v>0</v>
      </c>
      <c r="Y34" s="254">
        <v>0</v>
      </c>
      <c r="Z34" s="254">
        <v>0</v>
      </c>
      <c r="AA34" s="255">
        <f>SUM(Kostnader[[#This Row],[Max år 1]:[Max år 6]])</f>
        <v>0</v>
      </c>
      <c r="AB34" s="256" t="s">
        <v>97</v>
      </c>
    </row>
    <row r="35" spans="2:28" s="287" customFormat="1" ht="15" customHeight="1" x14ac:dyDescent="0.3">
      <c r="B35" s="253">
        <f>'Lista ej värderade'!F18</f>
        <v>0</v>
      </c>
      <c r="C35" s="253">
        <f>'Lista ej värderade'!H18</f>
        <v>0</v>
      </c>
      <c r="D35" s="253">
        <f>IF(Kostnader[[#This Row],[Kostnadens namn]]&lt;&gt;0,"Nej",0)</f>
        <v>0</v>
      </c>
      <c r="E35" s="253">
        <f>'Lista ej värderade'!G18</f>
        <v>0</v>
      </c>
      <c r="F35" s="254">
        <v>0</v>
      </c>
      <c r="G35" s="254">
        <v>0</v>
      </c>
      <c r="H35" s="254">
        <v>0</v>
      </c>
      <c r="I35" s="254">
        <v>0</v>
      </c>
      <c r="J35" s="254">
        <v>0</v>
      </c>
      <c r="K35" s="254">
        <v>0</v>
      </c>
      <c r="L35" s="255">
        <f>SUM(Kostnader[[#This Row],[Troligt år 1]:[Troligt år 6]])</f>
        <v>0</v>
      </c>
      <c r="M35" s="286">
        <f>Kostnader[[#This Row],[Summa max]]-Kostnader[[#This Row],[Summa min]]</f>
        <v>0</v>
      </c>
      <c r="N35" s="254">
        <v>0</v>
      </c>
      <c r="O35" s="254">
        <v>0</v>
      </c>
      <c r="P35" s="254">
        <v>0</v>
      </c>
      <c r="Q35" s="254">
        <v>0</v>
      </c>
      <c r="R35" s="254">
        <v>0</v>
      </c>
      <c r="S35" s="254">
        <v>0</v>
      </c>
      <c r="T35" s="255">
        <f>SUM(Kostnader[[#This Row],[Min år 1]:[Min år 6]])</f>
        <v>0</v>
      </c>
      <c r="U35" s="254">
        <v>0</v>
      </c>
      <c r="V35" s="254">
        <v>0</v>
      </c>
      <c r="W35" s="254">
        <v>0</v>
      </c>
      <c r="X35" s="254">
        <v>0</v>
      </c>
      <c r="Y35" s="254">
        <v>0</v>
      </c>
      <c r="Z35" s="254">
        <v>0</v>
      </c>
      <c r="AA35" s="255">
        <f>SUM(Kostnader[[#This Row],[Max år 1]:[Max år 6]])</f>
        <v>0</v>
      </c>
      <c r="AB35" s="256" t="s">
        <v>98</v>
      </c>
    </row>
    <row r="36" spans="2:28" s="287" customFormat="1" ht="15" customHeight="1" x14ac:dyDescent="0.3">
      <c r="B36" s="253">
        <f>'Lista ej värderade'!F19</f>
        <v>0</v>
      </c>
      <c r="C36" s="253">
        <f>'Lista ej värderade'!H19</f>
        <v>0</v>
      </c>
      <c r="D36" s="253">
        <f>IF(Kostnader[[#This Row],[Kostnadens namn]]&lt;&gt;0,"Nej",0)</f>
        <v>0</v>
      </c>
      <c r="E36" s="253">
        <f>'Lista ej värderade'!G19</f>
        <v>0</v>
      </c>
      <c r="F36" s="254">
        <v>0</v>
      </c>
      <c r="G36" s="254">
        <v>0</v>
      </c>
      <c r="H36" s="254">
        <v>0</v>
      </c>
      <c r="I36" s="254">
        <v>0</v>
      </c>
      <c r="J36" s="254">
        <v>0</v>
      </c>
      <c r="K36" s="254">
        <v>0</v>
      </c>
      <c r="L36" s="255">
        <f>SUM(Kostnader[[#This Row],[Troligt år 1]:[Troligt år 6]])</f>
        <v>0</v>
      </c>
      <c r="M36" s="286">
        <f>Kostnader[[#This Row],[Summa max]]-Kostnader[[#This Row],[Summa min]]</f>
        <v>0</v>
      </c>
      <c r="N36" s="254">
        <v>0</v>
      </c>
      <c r="O36" s="254">
        <v>0</v>
      </c>
      <c r="P36" s="254">
        <v>0</v>
      </c>
      <c r="Q36" s="254">
        <v>0</v>
      </c>
      <c r="R36" s="254">
        <v>0</v>
      </c>
      <c r="S36" s="254">
        <v>0</v>
      </c>
      <c r="T36" s="255">
        <f>SUM(Kostnader[[#This Row],[Min år 1]:[Min år 6]])</f>
        <v>0</v>
      </c>
      <c r="U36" s="254">
        <v>0</v>
      </c>
      <c r="V36" s="254">
        <v>0</v>
      </c>
      <c r="W36" s="254">
        <v>0</v>
      </c>
      <c r="X36" s="254">
        <v>0</v>
      </c>
      <c r="Y36" s="254">
        <v>0</v>
      </c>
      <c r="Z36" s="254">
        <v>0</v>
      </c>
      <c r="AA36" s="255">
        <f>SUM(Kostnader[[#This Row],[Max år 1]:[Max år 6]])</f>
        <v>0</v>
      </c>
      <c r="AB36" s="256" t="s">
        <v>166</v>
      </c>
    </row>
    <row r="37" spans="2:28" s="287" customFormat="1" ht="15" customHeight="1" x14ac:dyDescent="0.3">
      <c r="B37" s="253">
        <f>'Lista ej värderade'!F20</f>
        <v>0</v>
      </c>
      <c r="C37" s="253">
        <f>'Lista ej värderade'!H20</f>
        <v>0</v>
      </c>
      <c r="D37" s="253">
        <f>IF(Kostnader[[#This Row],[Kostnadens namn]]&lt;&gt;0,"Nej",0)</f>
        <v>0</v>
      </c>
      <c r="E37" s="253">
        <f>'Lista ej värderade'!G20</f>
        <v>0</v>
      </c>
      <c r="F37" s="254">
        <v>0</v>
      </c>
      <c r="G37" s="254">
        <v>0</v>
      </c>
      <c r="H37" s="254">
        <v>0</v>
      </c>
      <c r="I37" s="254">
        <v>0</v>
      </c>
      <c r="J37" s="254">
        <v>0</v>
      </c>
      <c r="K37" s="254">
        <v>0</v>
      </c>
      <c r="L37" s="255">
        <f>SUM(Kostnader[[#This Row],[Troligt år 1]:[Troligt år 6]])</f>
        <v>0</v>
      </c>
      <c r="M37" s="286">
        <f>Kostnader[[#This Row],[Summa max]]-Kostnader[[#This Row],[Summa min]]</f>
        <v>0</v>
      </c>
      <c r="N37" s="254">
        <v>0</v>
      </c>
      <c r="O37" s="254">
        <v>0</v>
      </c>
      <c r="P37" s="254">
        <v>0</v>
      </c>
      <c r="Q37" s="254">
        <v>0</v>
      </c>
      <c r="R37" s="254">
        <v>0</v>
      </c>
      <c r="S37" s="254">
        <v>0</v>
      </c>
      <c r="T37" s="255">
        <f>SUM(Kostnader[[#This Row],[Min år 1]:[Min år 6]])</f>
        <v>0</v>
      </c>
      <c r="U37" s="254">
        <v>0</v>
      </c>
      <c r="V37" s="254">
        <v>0</v>
      </c>
      <c r="W37" s="254">
        <v>0</v>
      </c>
      <c r="X37" s="254">
        <v>0</v>
      </c>
      <c r="Y37" s="254">
        <v>0</v>
      </c>
      <c r="Z37" s="254">
        <v>0</v>
      </c>
      <c r="AA37" s="255">
        <f>SUM(Kostnader[[#This Row],[Max år 1]:[Max år 6]])</f>
        <v>0</v>
      </c>
      <c r="AB37" s="256" t="s">
        <v>167</v>
      </c>
    </row>
    <row r="38" spans="2:28" s="287" customFormat="1" ht="15" customHeight="1" x14ac:dyDescent="0.3">
      <c r="B38" s="253">
        <f>'Lista ej värderade'!F21</f>
        <v>0</v>
      </c>
      <c r="C38" s="253">
        <f>'Lista ej värderade'!H21</f>
        <v>0</v>
      </c>
      <c r="D38" s="253">
        <f>IF(Kostnader[[#This Row],[Kostnadens namn]]&lt;&gt;0,"Nej",0)</f>
        <v>0</v>
      </c>
      <c r="E38" s="253">
        <f>'Lista ej värderade'!G21</f>
        <v>0</v>
      </c>
      <c r="F38" s="254">
        <v>0</v>
      </c>
      <c r="G38" s="254">
        <v>0</v>
      </c>
      <c r="H38" s="254">
        <v>0</v>
      </c>
      <c r="I38" s="254">
        <v>0</v>
      </c>
      <c r="J38" s="254">
        <v>0</v>
      </c>
      <c r="K38" s="254">
        <v>0</v>
      </c>
      <c r="L38" s="255">
        <f>SUM(Kostnader[[#This Row],[Troligt år 1]:[Troligt år 6]])</f>
        <v>0</v>
      </c>
      <c r="M38" s="286">
        <f>Kostnader[[#This Row],[Summa max]]-Kostnader[[#This Row],[Summa min]]</f>
        <v>0</v>
      </c>
      <c r="N38" s="254"/>
      <c r="O38" s="254"/>
      <c r="P38" s="254"/>
      <c r="Q38" s="254"/>
      <c r="R38" s="254"/>
      <c r="S38" s="254"/>
      <c r="T38" s="255">
        <f>SUM(Kostnader[[#This Row],[Min år 1]:[Min år 6]])</f>
        <v>0</v>
      </c>
      <c r="U38" s="254"/>
      <c r="V38" s="254"/>
      <c r="W38" s="254"/>
      <c r="X38" s="254"/>
      <c r="Y38" s="254"/>
      <c r="Z38" s="254"/>
      <c r="AA38" s="255">
        <f>SUM(Kostnader[[#This Row],[Max år 1]:[Max år 6]])</f>
        <v>0</v>
      </c>
      <c r="AB38" s="256" t="s">
        <v>256</v>
      </c>
    </row>
    <row r="39" spans="2:28" s="287" customFormat="1" ht="15" customHeight="1" x14ac:dyDescent="0.3">
      <c r="B39" s="253">
        <f>'Lista ej värderade'!F22</f>
        <v>0</v>
      </c>
      <c r="C39" s="253">
        <f>'Lista ej värderade'!H22</f>
        <v>0</v>
      </c>
      <c r="D39" s="253">
        <f>IF(Kostnader[[#This Row],[Kostnadens namn]]&lt;&gt;0,"Nej",0)</f>
        <v>0</v>
      </c>
      <c r="E39" s="253">
        <f>'Lista ej värderade'!G22</f>
        <v>0</v>
      </c>
      <c r="F39" s="254">
        <v>0</v>
      </c>
      <c r="G39" s="254">
        <v>0</v>
      </c>
      <c r="H39" s="254">
        <v>0</v>
      </c>
      <c r="I39" s="254">
        <v>0</v>
      </c>
      <c r="J39" s="254">
        <v>0</v>
      </c>
      <c r="K39" s="254">
        <v>0</v>
      </c>
      <c r="L39" s="255">
        <f>SUM(Kostnader[[#This Row],[Troligt år 1]:[Troligt år 6]])</f>
        <v>0</v>
      </c>
      <c r="M39" s="286">
        <f>Kostnader[[#This Row],[Summa max]]-Kostnader[[#This Row],[Summa min]]</f>
        <v>0</v>
      </c>
      <c r="N39" s="254"/>
      <c r="O39" s="254"/>
      <c r="P39" s="254"/>
      <c r="Q39" s="254"/>
      <c r="R39" s="254"/>
      <c r="S39" s="254"/>
      <c r="T39" s="255">
        <f>SUM(Kostnader[[#This Row],[Min år 1]:[Min år 6]])</f>
        <v>0</v>
      </c>
      <c r="U39" s="254"/>
      <c r="V39" s="254"/>
      <c r="W39" s="254"/>
      <c r="X39" s="254"/>
      <c r="Y39" s="254"/>
      <c r="Z39" s="254"/>
      <c r="AA39" s="255">
        <f>SUM(Kostnader[[#This Row],[Max år 1]:[Max år 6]])</f>
        <v>0</v>
      </c>
      <c r="AB39" s="256" t="s">
        <v>257</v>
      </c>
    </row>
    <row r="40" spans="2:28" s="287" customFormat="1" ht="15" customHeight="1" x14ac:dyDescent="0.3">
      <c r="B40" s="253">
        <f>'Lista ej värderade'!F23</f>
        <v>0</v>
      </c>
      <c r="C40" s="253">
        <f>'Lista ej värderade'!H23</f>
        <v>0</v>
      </c>
      <c r="D40" s="253">
        <f>IF(Kostnader[[#This Row],[Kostnadens namn]]&lt;&gt;0,"Nej",0)</f>
        <v>0</v>
      </c>
      <c r="E40" s="253">
        <f>'Lista ej värderade'!G23</f>
        <v>0</v>
      </c>
      <c r="F40" s="254">
        <v>0</v>
      </c>
      <c r="G40" s="254">
        <v>0</v>
      </c>
      <c r="H40" s="254">
        <v>0</v>
      </c>
      <c r="I40" s="254">
        <v>0</v>
      </c>
      <c r="J40" s="254">
        <v>0</v>
      </c>
      <c r="K40" s="254">
        <v>0</v>
      </c>
      <c r="L40" s="255">
        <f>SUM(Kostnader[[#This Row],[Troligt år 1]:[Troligt år 6]])</f>
        <v>0</v>
      </c>
      <c r="M40" s="286">
        <f>Kostnader[[#This Row],[Summa max]]-Kostnader[[#This Row],[Summa min]]</f>
        <v>0</v>
      </c>
      <c r="N40" s="254"/>
      <c r="O40" s="254"/>
      <c r="P40" s="254"/>
      <c r="Q40" s="254"/>
      <c r="R40" s="254"/>
      <c r="S40" s="254"/>
      <c r="T40" s="255">
        <f>SUM(Kostnader[[#This Row],[Min år 1]:[Min år 6]])</f>
        <v>0</v>
      </c>
      <c r="U40" s="254"/>
      <c r="V40" s="254"/>
      <c r="W40" s="254"/>
      <c r="X40" s="254"/>
      <c r="Y40" s="254"/>
      <c r="Z40" s="254"/>
      <c r="AA40" s="255">
        <f>SUM(Kostnader[[#This Row],[Max år 1]:[Max år 6]])</f>
        <v>0</v>
      </c>
      <c r="AB40" s="256" t="s">
        <v>258</v>
      </c>
    </row>
    <row r="41" spans="2:28" s="287" customFormat="1" ht="15" customHeight="1" x14ac:dyDescent="0.3">
      <c r="B41" s="253">
        <f>'Lista ej värderade'!F24</f>
        <v>0</v>
      </c>
      <c r="C41" s="253">
        <f>'Lista ej värderade'!H24</f>
        <v>0</v>
      </c>
      <c r="D41" s="253">
        <f>IF(Kostnader[[#This Row],[Kostnadens namn]]&lt;&gt;0,"Nej",0)</f>
        <v>0</v>
      </c>
      <c r="E41" s="253">
        <f>'Lista ej värderade'!G24</f>
        <v>0</v>
      </c>
      <c r="F41" s="254">
        <v>0</v>
      </c>
      <c r="G41" s="254">
        <v>0</v>
      </c>
      <c r="H41" s="254">
        <v>0</v>
      </c>
      <c r="I41" s="254">
        <v>0</v>
      </c>
      <c r="J41" s="254">
        <v>0</v>
      </c>
      <c r="K41" s="254">
        <v>0</v>
      </c>
      <c r="L41" s="255">
        <f>SUM(Kostnader[[#This Row],[Troligt år 1]:[Troligt år 6]])</f>
        <v>0</v>
      </c>
      <c r="M41" s="286">
        <f>Kostnader[[#This Row],[Summa max]]-Kostnader[[#This Row],[Summa min]]</f>
        <v>0</v>
      </c>
      <c r="N41" s="254"/>
      <c r="O41" s="254"/>
      <c r="P41" s="254"/>
      <c r="Q41" s="254"/>
      <c r="R41" s="254"/>
      <c r="S41" s="254"/>
      <c r="T41" s="255">
        <f>SUM(Kostnader[[#This Row],[Min år 1]:[Min år 6]])</f>
        <v>0</v>
      </c>
      <c r="U41" s="254"/>
      <c r="V41" s="254"/>
      <c r="W41" s="254"/>
      <c r="X41" s="254"/>
      <c r="Y41" s="254"/>
      <c r="Z41" s="254"/>
      <c r="AA41" s="255">
        <f>SUM(Kostnader[[#This Row],[Max år 1]:[Max år 6]])</f>
        <v>0</v>
      </c>
      <c r="AB41" s="256" t="s">
        <v>259</v>
      </c>
    </row>
    <row r="42" spans="2:28" s="287" customFormat="1" ht="15" customHeight="1" x14ac:dyDescent="0.3">
      <c r="B42" s="253">
        <f>'Lista ej värderade'!F25</f>
        <v>0</v>
      </c>
      <c r="C42" s="253">
        <f>'Lista ej värderade'!H25</f>
        <v>0</v>
      </c>
      <c r="D42" s="253">
        <f>IF(Kostnader[[#This Row],[Kostnadens namn]]&lt;&gt;0,"Nej",0)</f>
        <v>0</v>
      </c>
      <c r="E42" s="253">
        <f>'Lista ej värderade'!G25</f>
        <v>0</v>
      </c>
      <c r="F42" s="254">
        <v>0</v>
      </c>
      <c r="G42" s="254">
        <v>0</v>
      </c>
      <c r="H42" s="254">
        <v>0</v>
      </c>
      <c r="I42" s="254">
        <v>0</v>
      </c>
      <c r="J42" s="254">
        <v>0</v>
      </c>
      <c r="K42" s="254">
        <v>0</v>
      </c>
      <c r="L42" s="255">
        <f>SUM(Kostnader[[#This Row],[Troligt år 1]:[Troligt år 6]])</f>
        <v>0</v>
      </c>
      <c r="M42" s="286">
        <f>Kostnader[[#This Row],[Summa max]]-Kostnader[[#This Row],[Summa min]]</f>
        <v>0</v>
      </c>
      <c r="N42" s="254"/>
      <c r="O42" s="254"/>
      <c r="P42" s="254"/>
      <c r="Q42" s="254"/>
      <c r="R42" s="254"/>
      <c r="S42" s="254"/>
      <c r="T42" s="255">
        <f>SUM(Kostnader[[#This Row],[Min år 1]:[Min år 6]])</f>
        <v>0</v>
      </c>
      <c r="U42" s="254"/>
      <c r="V42" s="254"/>
      <c r="W42" s="254"/>
      <c r="X42" s="254"/>
      <c r="Y42" s="254"/>
      <c r="Z42" s="254"/>
      <c r="AA42" s="255">
        <f>SUM(Kostnader[[#This Row],[Max år 1]:[Max år 6]])</f>
        <v>0</v>
      </c>
      <c r="AB42" s="256" t="s">
        <v>260</v>
      </c>
    </row>
    <row r="43" spans="2:28" s="287" customFormat="1" ht="15" customHeight="1" x14ac:dyDescent="0.3">
      <c r="B43" s="253">
        <f>'Lista ej värderade'!F26</f>
        <v>0</v>
      </c>
      <c r="C43" s="253">
        <f>'Lista ej värderade'!H26</f>
        <v>0</v>
      </c>
      <c r="D43" s="253">
        <f>IF(Kostnader[[#This Row],[Kostnadens namn]]&lt;&gt;0,"Nej",0)</f>
        <v>0</v>
      </c>
      <c r="E43" s="253">
        <f>'Lista ej värderade'!G26</f>
        <v>0</v>
      </c>
      <c r="F43" s="254">
        <v>0</v>
      </c>
      <c r="G43" s="254">
        <v>0</v>
      </c>
      <c r="H43" s="254">
        <v>0</v>
      </c>
      <c r="I43" s="254">
        <v>0</v>
      </c>
      <c r="J43" s="254">
        <v>0</v>
      </c>
      <c r="K43" s="254">
        <v>0</v>
      </c>
      <c r="L43" s="255">
        <f>SUM(Kostnader[[#This Row],[Troligt år 1]:[Troligt år 6]])</f>
        <v>0</v>
      </c>
      <c r="M43" s="286">
        <f>Kostnader[[#This Row],[Summa max]]-Kostnader[[#This Row],[Summa min]]</f>
        <v>0</v>
      </c>
      <c r="N43" s="254"/>
      <c r="O43" s="254"/>
      <c r="P43" s="254"/>
      <c r="Q43" s="254"/>
      <c r="R43" s="254"/>
      <c r="S43" s="254"/>
      <c r="T43" s="255">
        <f>SUM(Kostnader[[#This Row],[Min år 1]:[Min år 6]])</f>
        <v>0</v>
      </c>
      <c r="U43" s="254"/>
      <c r="V43" s="254"/>
      <c r="W43" s="254"/>
      <c r="X43" s="254"/>
      <c r="Y43" s="254"/>
      <c r="Z43" s="254"/>
      <c r="AA43" s="255">
        <f>SUM(Kostnader[[#This Row],[Max år 1]:[Max år 6]])</f>
        <v>0</v>
      </c>
      <c r="AB43" s="256" t="s">
        <v>261</v>
      </c>
    </row>
    <row r="44" spans="2:28" s="287" customFormat="1" ht="15" customHeight="1" x14ac:dyDescent="0.3">
      <c r="B44" s="253">
        <f>'Lista ej värderade'!F27</f>
        <v>0</v>
      </c>
      <c r="C44" s="253">
        <f>'Lista ej värderade'!H27</f>
        <v>0</v>
      </c>
      <c r="D44" s="253">
        <f>IF(Kostnader[[#This Row],[Kostnadens namn]]&lt;&gt;0,"Nej",0)</f>
        <v>0</v>
      </c>
      <c r="E44" s="253">
        <f>'Lista ej värderade'!G27</f>
        <v>0</v>
      </c>
      <c r="F44" s="254">
        <v>0</v>
      </c>
      <c r="G44" s="254">
        <v>0</v>
      </c>
      <c r="H44" s="254">
        <v>0</v>
      </c>
      <c r="I44" s="254">
        <v>0</v>
      </c>
      <c r="J44" s="254">
        <v>0</v>
      </c>
      <c r="K44" s="254">
        <v>0</v>
      </c>
      <c r="L44" s="255">
        <f>SUM(Kostnader[[#This Row],[Troligt år 1]:[Troligt år 6]])</f>
        <v>0</v>
      </c>
      <c r="M44" s="286">
        <f>Kostnader[[#This Row],[Summa max]]-Kostnader[[#This Row],[Summa min]]</f>
        <v>0</v>
      </c>
      <c r="N44" s="254"/>
      <c r="O44" s="254"/>
      <c r="P44" s="254"/>
      <c r="Q44" s="254"/>
      <c r="R44" s="254"/>
      <c r="S44" s="254"/>
      <c r="T44" s="255">
        <f>SUM(Kostnader[[#This Row],[Min år 1]:[Min år 6]])</f>
        <v>0</v>
      </c>
      <c r="U44" s="254"/>
      <c r="V44" s="254"/>
      <c r="W44" s="254"/>
      <c r="X44" s="254"/>
      <c r="Y44" s="254"/>
      <c r="Z44" s="254"/>
      <c r="AA44" s="255">
        <f>SUM(Kostnader[[#This Row],[Max år 1]:[Max år 6]])</f>
        <v>0</v>
      </c>
      <c r="AB44" s="256" t="s">
        <v>262</v>
      </c>
    </row>
    <row r="45" spans="2:28" s="287" customFormat="1" ht="15" customHeight="1" x14ac:dyDescent="0.3">
      <c r="B45" s="253">
        <f>'Lista ej värderade'!F28</f>
        <v>0</v>
      </c>
      <c r="C45" s="253">
        <f>'Lista ej värderade'!H28</f>
        <v>0</v>
      </c>
      <c r="D45" s="253">
        <f>IF(Kostnader[[#This Row],[Kostnadens namn]]&lt;&gt;0,"Nej",0)</f>
        <v>0</v>
      </c>
      <c r="E45" s="253">
        <f>'Lista ej värderade'!G28</f>
        <v>0</v>
      </c>
      <c r="F45" s="254">
        <v>0</v>
      </c>
      <c r="G45" s="254">
        <v>0</v>
      </c>
      <c r="H45" s="254">
        <v>0</v>
      </c>
      <c r="I45" s="254">
        <v>0</v>
      </c>
      <c r="J45" s="254">
        <v>0</v>
      </c>
      <c r="K45" s="254">
        <v>0</v>
      </c>
      <c r="L45" s="255">
        <f>SUM(Kostnader[[#This Row],[Troligt år 1]:[Troligt år 6]])</f>
        <v>0</v>
      </c>
      <c r="M45" s="286">
        <f>Kostnader[[#This Row],[Summa max]]-Kostnader[[#This Row],[Summa min]]</f>
        <v>0</v>
      </c>
      <c r="N45" s="254"/>
      <c r="O45" s="254"/>
      <c r="P45" s="254"/>
      <c r="Q45" s="254"/>
      <c r="R45" s="254"/>
      <c r="S45" s="254"/>
      <c r="T45" s="255">
        <f>SUM(Kostnader[[#This Row],[Min år 1]:[Min år 6]])</f>
        <v>0</v>
      </c>
      <c r="U45" s="254"/>
      <c r="V45" s="254"/>
      <c r="W45" s="254"/>
      <c r="X45" s="254"/>
      <c r="Y45" s="254"/>
      <c r="Z45" s="254"/>
      <c r="AA45" s="255">
        <f>SUM(Kostnader[[#This Row],[Max år 1]:[Max år 6]])</f>
        <v>0</v>
      </c>
      <c r="AB45" s="256" t="s">
        <v>263</v>
      </c>
    </row>
    <row r="46" spans="2:28" s="287" customFormat="1" ht="15" customHeight="1" x14ac:dyDescent="0.3">
      <c r="B46" s="253">
        <f>'Lista ej värderade'!F29</f>
        <v>0</v>
      </c>
      <c r="C46" s="253">
        <f>'Lista ej värderade'!H29</f>
        <v>0</v>
      </c>
      <c r="D46" s="253">
        <f>IF(Kostnader[[#This Row],[Kostnadens namn]]&lt;&gt;0,"Nej",0)</f>
        <v>0</v>
      </c>
      <c r="E46" s="253">
        <f>'Lista ej värderade'!G29</f>
        <v>0</v>
      </c>
      <c r="F46" s="254">
        <v>0</v>
      </c>
      <c r="G46" s="254">
        <v>0</v>
      </c>
      <c r="H46" s="254">
        <v>0</v>
      </c>
      <c r="I46" s="254">
        <v>0</v>
      </c>
      <c r="J46" s="254">
        <v>0</v>
      </c>
      <c r="K46" s="254">
        <v>0</v>
      </c>
      <c r="L46" s="255">
        <f>SUM(Kostnader[[#This Row],[Troligt år 1]:[Troligt år 6]])</f>
        <v>0</v>
      </c>
      <c r="M46" s="286">
        <f>Kostnader[[#This Row],[Summa max]]-Kostnader[[#This Row],[Summa min]]</f>
        <v>0</v>
      </c>
      <c r="N46" s="254"/>
      <c r="O46" s="254"/>
      <c r="P46" s="254"/>
      <c r="Q46" s="254"/>
      <c r="R46" s="254"/>
      <c r="S46" s="254"/>
      <c r="T46" s="255">
        <f>SUM(Kostnader[[#This Row],[Min år 1]:[Min år 6]])</f>
        <v>0</v>
      </c>
      <c r="U46" s="254"/>
      <c r="V46" s="254"/>
      <c r="W46" s="254"/>
      <c r="X46" s="254"/>
      <c r="Y46" s="254"/>
      <c r="Z46" s="254"/>
      <c r="AA46" s="255">
        <f>SUM(Kostnader[[#This Row],[Max år 1]:[Max år 6]])</f>
        <v>0</v>
      </c>
      <c r="AB46" s="256" t="s">
        <v>264</v>
      </c>
    </row>
    <row r="47" spans="2:28" s="287" customFormat="1" ht="15" customHeight="1" x14ac:dyDescent="0.3">
      <c r="B47" s="253">
        <f>'Lista ej värderade'!F30</f>
        <v>0</v>
      </c>
      <c r="C47" s="253">
        <f>'Lista ej värderade'!H30</f>
        <v>0</v>
      </c>
      <c r="D47" s="253">
        <f>IF(Kostnader[[#This Row],[Kostnadens namn]]&lt;&gt;0,"Nej",0)</f>
        <v>0</v>
      </c>
      <c r="E47" s="253">
        <f>'Lista ej värderade'!G30</f>
        <v>0</v>
      </c>
      <c r="F47" s="254">
        <v>0</v>
      </c>
      <c r="G47" s="254">
        <v>0</v>
      </c>
      <c r="H47" s="254">
        <v>0</v>
      </c>
      <c r="I47" s="254">
        <v>0</v>
      </c>
      <c r="J47" s="254">
        <v>0</v>
      </c>
      <c r="K47" s="254">
        <v>0</v>
      </c>
      <c r="L47" s="255">
        <f>SUM(Kostnader[[#This Row],[Troligt år 1]:[Troligt år 6]])</f>
        <v>0</v>
      </c>
      <c r="M47" s="286">
        <f>Kostnader[[#This Row],[Summa max]]-Kostnader[[#This Row],[Summa min]]</f>
        <v>0</v>
      </c>
      <c r="N47" s="254"/>
      <c r="O47" s="254"/>
      <c r="P47" s="254"/>
      <c r="Q47" s="254"/>
      <c r="R47" s="254"/>
      <c r="S47" s="254"/>
      <c r="T47" s="255">
        <f>SUM(Kostnader[[#This Row],[Min år 1]:[Min år 6]])</f>
        <v>0</v>
      </c>
      <c r="U47" s="254"/>
      <c r="V47" s="254"/>
      <c r="W47" s="254"/>
      <c r="X47" s="254"/>
      <c r="Y47" s="254"/>
      <c r="Z47" s="254"/>
      <c r="AA47" s="255">
        <f>SUM(Kostnader[[#This Row],[Max år 1]:[Max år 6]])</f>
        <v>0</v>
      </c>
      <c r="AB47" s="256" t="s">
        <v>265</v>
      </c>
    </row>
    <row r="48" spans="2:28" s="287" customFormat="1" ht="15" customHeight="1" x14ac:dyDescent="0.3">
      <c r="B48" s="253">
        <f>'Lista ej värderade'!F31</f>
        <v>0</v>
      </c>
      <c r="C48" s="253">
        <f>'Lista ej värderade'!H31</f>
        <v>0</v>
      </c>
      <c r="D48" s="253">
        <f>IF(Kostnader[[#This Row],[Kostnadens namn]]&lt;&gt;0,"Nej",0)</f>
        <v>0</v>
      </c>
      <c r="E48" s="253">
        <f>'Lista ej värderade'!G31</f>
        <v>0</v>
      </c>
      <c r="F48" s="254">
        <v>0</v>
      </c>
      <c r="G48" s="254">
        <v>0</v>
      </c>
      <c r="H48" s="254">
        <v>0</v>
      </c>
      <c r="I48" s="254">
        <v>0</v>
      </c>
      <c r="J48" s="254">
        <v>0</v>
      </c>
      <c r="K48" s="254">
        <v>0</v>
      </c>
      <c r="L48" s="255">
        <f>SUM(Kostnader[[#This Row],[Troligt år 1]:[Troligt år 6]])</f>
        <v>0</v>
      </c>
      <c r="M48" s="286">
        <f>Kostnader[[#This Row],[Summa max]]-Kostnader[[#This Row],[Summa min]]</f>
        <v>0</v>
      </c>
      <c r="N48" s="254"/>
      <c r="O48" s="254"/>
      <c r="P48" s="254"/>
      <c r="Q48" s="254"/>
      <c r="R48" s="254"/>
      <c r="S48" s="254"/>
      <c r="T48" s="255">
        <f>SUM(Kostnader[[#This Row],[Min år 1]:[Min år 6]])</f>
        <v>0</v>
      </c>
      <c r="U48" s="254"/>
      <c r="V48" s="254"/>
      <c r="W48" s="254"/>
      <c r="X48" s="254"/>
      <c r="Y48" s="254"/>
      <c r="Z48" s="254"/>
      <c r="AA48" s="255">
        <f>SUM(Kostnader[[#This Row],[Max år 1]:[Max år 6]])</f>
        <v>0</v>
      </c>
      <c r="AB48" s="256" t="s">
        <v>266</v>
      </c>
    </row>
    <row r="49" spans="2:28" s="287" customFormat="1" ht="15" customHeight="1" x14ac:dyDescent="0.3">
      <c r="B49" s="253">
        <f>'Lista ej värderade'!F32</f>
        <v>0</v>
      </c>
      <c r="C49" s="253">
        <f>'Lista ej värderade'!H32</f>
        <v>0</v>
      </c>
      <c r="D49" s="253">
        <f>IF(Kostnader[[#This Row],[Kostnadens namn]]&lt;&gt;0,"Nej",0)</f>
        <v>0</v>
      </c>
      <c r="E49" s="253">
        <f>'Lista ej värderade'!G32</f>
        <v>0</v>
      </c>
      <c r="F49" s="254">
        <v>0</v>
      </c>
      <c r="G49" s="254">
        <v>0</v>
      </c>
      <c r="H49" s="254">
        <v>0</v>
      </c>
      <c r="I49" s="254">
        <v>0</v>
      </c>
      <c r="J49" s="254">
        <v>0</v>
      </c>
      <c r="K49" s="254">
        <v>0</v>
      </c>
      <c r="L49" s="255">
        <f>SUM(Kostnader[[#This Row],[Troligt år 1]:[Troligt år 6]])</f>
        <v>0</v>
      </c>
      <c r="M49" s="286">
        <f>Kostnader[[#This Row],[Summa max]]-Kostnader[[#This Row],[Summa min]]</f>
        <v>0</v>
      </c>
      <c r="N49" s="254"/>
      <c r="O49" s="254"/>
      <c r="P49" s="254"/>
      <c r="Q49" s="254"/>
      <c r="R49" s="254"/>
      <c r="S49" s="254"/>
      <c r="T49" s="255">
        <f>SUM(Kostnader[[#This Row],[Min år 1]:[Min år 6]])</f>
        <v>0</v>
      </c>
      <c r="U49" s="254"/>
      <c r="V49" s="254"/>
      <c r="W49" s="254"/>
      <c r="X49" s="254"/>
      <c r="Y49" s="254"/>
      <c r="Z49" s="254"/>
      <c r="AA49" s="255">
        <f>SUM(Kostnader[[#This Row],[Max år 1]:[Max år 6]])</f>
        <v>0</v>
      </c>
      <c r="AB49" s="256" t="s">
        <v>267</v>
      </c>
    </row>
    <row r="50" spans="2:28" s="287" customFormat="1" ht="15" customHeight="1" x14ac:dyDescent="0.3">
      <c r="B50" s="253">
        <f>'Lista ej värderade'!F33</f>
        <v>0</v>
      </c>
      <c r="C50" s="253">
        <f>'Lista ej värderade'!H33</f>
        <v>0</v>
      </c>
      <c r="D50" s="253">
        <f>IF(Kostnader[[#This Row],[Kostnadens namn]]&lt;&gt;0,"Nej",0)</f>
        <v>0</v>
      </c>
      <c r="E50" s="253">
        <f>'Lista ej värderade'!G33</f>
        <v>0</v>
      </c>
      <c r="F50" s="254">
        <v>0</v>
      </c>
      <c r="G50" s="254">
        <v>0</v>
      </c>
      <c r="H50" s="254">
        <v>0</v>
      </c>
      <c r="I50" s="254">
        <v>0</v>
      </c>
      <c r="J50" s="254">
        <v>0</v>
      </c>
      <c r="K50" s="254">
        <v>0</v>
      </c>
      <c r="L50" s="255">
        <f>SUM(Kostnader[[#This Row],[Troligt år 1]:[Troligt år 6]])</f>
        <v>0</v>
      </c>
      <c r="M50" s="286">
        <f>Kostnader[[#This Row],[Summa max]]-Kostnader[[#This Row],[Summa min]]</f>
        <v>0</v>
      </c>
      <c r="N50" s="254"/>
      <c r="O50" s="254"/>
      <c r="P50" s="254"/>
      <c r="Q50" s="254"/>
      <c r="R50" s="254"/>
      <c r="S50" s="254"/>
      <c r="T50" s="255">
        <f>SUM(Kostnader[[#This Row],[Min år 1]:[Min år 6]])</f>
        <v>0</v>
      </c>
      <c r="U50" s="254"/>
      <c r="V50" s="254"/>
      <c r="W50" s="254"/>
      <c r="X50" s="254"/>
      <c r="Y50" s="254"/>
      <c r="Z50" s="254"/>
      <c r="AA50" s="255">
        <f>SUM(Kostnader[[#This Row],[Max år 1]:[Max år 6]])</f>
        <v>0</v>
      </c>
      <c r="AB50" s="256" t="s">
        <v>268</v>
      </c>
    </row>
    <row r="51" spans="2:28" s="287" customFormat="1" ht="15" customHeight="1" x14ac:dyDescent="0.3">
      <c r="B51" s="253">
        <f>'Lista ej värderade'!F34</f>
        <v>0</v>
      </c>
      <c r="C51" s="253">
        <f>'Lista ej värderade'!H34</f>
        <v>0</v>
      </c>
      <c r="D51" s="253">
        <f>IF(Kostnader[[#This Row],[Kostnadens namn]]&lt;&gt;0,"Nej",0)</f>
        <v>0</v>
      </c>
      <c r="E51" s="253">
        <f>'Lista ej värderade'!G34</f>
        <v>0</v>
      </c>
      <c r="F51" s="254">
        <v>0</v>
      </c>
      <c r="G51" s="254">
        <v>0</v>
      </c>
      <c r="H51" s="254">
        <v>0</v>
      </c>
      <c r="I51" s="254">
        <v>0</v>
      </c>
      <c r="J51" s="254">
        <v>0</v>
      </c>
      <c r="K51" s="254">
        <v>0</v>
      </c>
      <c r="L51" s="255">
        <f>SUM(Kostnader[[#This Row],[Troligt år 1]:[Troligt år 6]])</f>
        <v>0</v>
      </c>
      <c r="M51" s="286">
        <f>Kostnader[[#This Row],[Summa max]]-Kostnader[[#This Row],[Summa min]]</f>
        <v>0</v>
      </c>
      <c r="N51" s="254"/>
      <c r="O51" s="254"/>
      <c r="P51" s="254"/>
      <c r="Q51" s="254"/>
      <c r="R51" s="254"/>
      <c r="S51" s="254"/>
      <c r="T51" s="255">
        <f>SUM(Kostnader[[#This Row],[Min år 1]:[Min år 6]])</f>
        <v>0</v>
      </c>
      <c r="U51" s="254"/>
      <c r="V51" s="254"/>
      <c r="W51" s="254"/>
      <c r="X51" s="254"/>
      <c r="Y51" s="254"/>
      <c r="Z51" s="254"/>
      <c r="AA51" s="255">
        <f>SUM(Kostnader[[#This Row],[Max år 1]:[Max år 6]])</f>
        <v>0</v>
      </c>
      <c r="AB51" s="256" t="s">
        <v>269</v>
      </c>
    </row>
    <row r="52" spans="2:28" s="287" customFormat="1" ht="15" customHeight="1" x14ac:dyDescent="0.3">
      <c r="B52" s="253">
        <f>'Lista ej värderade'!F35</f>
        <v>0</v>
      </c>
      <c r="C52" s="253">
        <f>'Lista ej värderade'!H35</f>
        <v>0</v>
      </c>
      <c r="D52" s="253">
        <f>IF(Kostnader[[#This Row],[Kostnadens namn]]&lt;&gt;0,"Nej",0)</f>
        <v>0</v>
      </c>
      <c r="E52" s="253">
        <f>'Lista ej värderade'!G35</f>
        <v>0</v>
      </c>
      <c r="F52" s="254">
        <v>0</v>
      </c>
      <c r="G52" s="254">
        <v>0</v>
      </c>
      <c r="H52" s="254">
        <v>0</v>
      </c>
      <c r="I52" s="254">
        <v>0</v>
      </c>
      <c r="J52" s="254">
        <v>0</v>
      </c>
      <c r="K52" s="254">
        <v>0</v>
      </c>
      <c r="L52" s="255">
        <f>SUM(Kostnader[[#This Row],[Troligt år 1]:[Troligt år 6]])</f>
        <v>0</v>
      </c>
      <c r="M52" s="286">
        <f>Kostnader[[#This Row],[Summa max]]-Kostnader[[#This Row],[Summa min]]</f>
        <v>0</v>
      </c>
      <c r="N52" s="254"/>
      <c r="O52" s="254"/>
      <c r="P52" s="254"/>
      <c r="Q52" s="254"/>
      <c r="R52" s="254"/>
      <c r="S52" s="254"/>
      <c r="T52" s="255">
        <f>SUM(Kostnader[[#This Row],[Min år 1]:[Min år 6]])</f>
        <v>0</v>
      </c>
      <c r="U52" s="254"/>
      <c r="V52" s="254"/>
      <c r="W52" s="254"/>
      <c r="X52" s="254"/>
      <c r="Y52" s="254"/>
      <c r="Z52" s="254"/>
      <c r="AA52" s="255">
        <f>SUM(Kostnader[[#This Row],[Max år 1]:[Max år 6]])</f>
        <v>0</v>
      </c>
      <c r="AB52" s="256" t="s">
        <v>270</v>
      </c>
    </row>
    <row r="53" spans="2:28" ht="15" customHeight="1" x14ac:dyDescent="0.3">
      <c r="B53" s="4"/>
      <c r="C53" s="4"/>
      <c r="D53" s="4"/>
      <c r="E53" s="4"/>
      <c r="F53" s="14">
        <f>SUBTOTAL(109,Kostnader[Troligt år 1])</f>
        <v>317087.66666666663</v>
      </c>
      <c r="G53" s="14">
        <f>SUBTOTAL(109,Kostnader[Troligt år 2])</f>
        <v>221017.84558483586</v>
      </c>
      <c r="H53" s="14">
        <f>SUBTOTAL(109,Kostnader[Troligt år 3])</f>
        <v>214580.43260663678</v>
      </c>
      <c r="I53" s="14">
        <f>SUBTOTAL(109,Kostnader[Troligt år 4])</f>
        <v>197113.4950406077</v>
      </c>
      <c r="J53" s="14">
        <f>SUBTOTAL(109,Kostnader[Troligt år 5])</f>
        <v>191372.3252821434</v>
      </c>
      <c r="K53" s="14">
        <f>SUBTOTAL(109,Kostnader[Troligt år 6])</f>
        <v>185798.37406033339</v>
      </c>
      <c r="L53" s="21">
        <f>SUBTOTAL(109,Kostnader[Summa trolig])</f>
        <v>1326970.1392412237</v>
      </c>
      <c r="M53" s="21">
        <f>SUBTOTAL(109,Kostnader[Osäkerhet])</f>
        <v>792631.87563099386</v>
      </c>
      <c r="N53" s="21">
        <f>SUBTOTAL(109,Kostnader[Min år 1])</f>
        <v>230092.66666666669</v>
      </c>
      <c r="O53" s="21">
        <f>SUBTOTAL(109,Kostnader[Min år 2])</f>
        <v>166163.47665279702</v>
      </c>
      <c r="P53" s="21">
        <f>SUBTOTAL(109,Kostnader[Min år 3])</f>
        <v>161323.76374057963</v>
      </c>
      <c r="Q53" s="21">
        <f>SUBTOTAL(109,Kostnader[Min år 4])</f>
        <v>145407.99128715415</v>
      </c>
      <c r="R53" s="21">
        <f>SUBTOTAL(109,Kostnader[Min år 5])</f>
        <v>141172.80707490694</v>
      </c>
      <c r="S53" s="21">
        <f>SUBTOTAL(109,Kostnader[Min år 6])</f>
        <v>137060.97774262811</v>
      </c>
      <c r="T53" s="21">
        <f>SUBTOTAL(109,Kostnader[Summa min])</f>
        <v>981221.68316473265</v>
      </c>
      <c r="U53" s="15"/>
      <c r="V53" s="14"/>
      <c r="W53" s="14"/>
      <c r="X53" s="14"/>
      <c r="Y53" s="14"/>
      <c r="Z53" s="14"/>
      <c r="AA53" s="21">
        <f>SUBTOTAL(109,Kostnader[Summa max])</f>
        <v>1773853.5587957264</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honeticPr fontId="3" type="noConversion"/>
  <pageMargins left="0.7" right="0.7" top="0.75" bottom="0.75" header="0.3" footer="0.3"/>
  <pageSetup paperSize="9" orientation="landscape"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8" tint="-0.249977111117893"/>
  </sheetPr>
  <dimension ref="B1:J39"/>
  <sheetViews>
    <sheetView showGridLines="0" tabSelected="1" zoomScaleNormal="100" workbookViewId="0">
      <selection activeCell="F34" sqref="F34"/>
    </sheetView>
  </sheetViews>
  <sheetFormatPr defaultRowHeight="16.5" customHeight="1" x14ac:dyDescent="0.3"/>
  <cols>
    <col min="1" max="1" width="2" style="374" customWidth="1"/>
    <col min="2" max="2" width="9.28515625" style="374" customWidth="1"/>
    <col min="3" max="3" width="75.5703125" style="374" customWidth="1"/>
    <col min="4" max="4" width="16" style="374" customWidth="1"/>
    <col min="5" max="5" width="17" style="374" customWidth="1"/>
    <col min="6" max="6" width="17.42578125" style="374" customWidth="1"/>
    <col min="7" max="7" width="45.42578125" style="374" bestFit="1" customWidth="1"/>
    <col min="8" max="8" width="23.140625" style="374" customWidth="1"/>
    <col min="9" max="9" width="4.42578125" style="374" customWidth="1"/>
    <col min="10" max="10" width="5.7109375" style="374" customWidth="1"/>
    <col min="11" max="16" width="9.140625" style="374"/>
    <col min="17" max="17" width="10.42578125" style="374" customWidth="1"/>
    <col min="18" max="20" width="9.140625" style="374"/>
    <col min="21" max="21" width="23.42578125" style="374" bestFit="1" customWidth="1"/>
    <col min="22" max="22" width="17" style="374" bestFit="1" customWidth="1"/>
    <col min="23" max="23" width="12.7109375" style="374" customWidth="1"/>
    <col min="24" max="24" width="53.28515625" style="374" bestFit="1" customWidth="1"/>
    <col min="25" max="16384" width="9.140625" style="374"/>
  </cols>
  <sheetData>
    <row r="1" spans="2:10" s="519" customFormat="1" ht="15" x14ac:dyDescent="0.3">
      <c r="B1" s="521" t="s">
        <v>786</v>
      </c>
      <c r="C1" s="520"/>
      <c r="D1" s="520"/>
    </row>
    <row r="2" spans="2:10" s="49" customFormat="1" ht="15" x14ac:dyDescent="0.3">
      <c r="B2" s="522"/>
      <c r="C2" s="523"/>
      <c r="D2" s="523"/>
    </row>
    <row r="3" spans="2:10" ht="27" x14ac:dyDescent="0.5">
      <c r="C3" s="471" t="s">
        <v>787</v>
      </c>
    </row>
    <row r="4" spans="2:10" ht="81.75" customHeight="1" x14ac:dyDescent="0.3">
      <c r="C4" s="542" t="s">
        <v>804</v>
      </c>
      <c r="D4" s="542"/>
    </row>
    <row r="6" spans="2:10" ht="21" x14ac:dyDescent="0.4">
      <c r="C6" s="470" t="s">
        <v>733</v>
      </c>
    </row>
    <row r="7" spans="2:10" ht="16.5" customHeight="1" x14ac:dyDescent="0.3">
      <c r="J7" s="467"/>
    </row>
    <row r="8" spans="2:10" ht="16.5" customHeight="1" x14ac:dyDescent="0.3">
      <c r="B8" s="375"/>
      <c r="C8" s="413" t="s">
        <v>59</v>
      </c>
    </row>
    <row r="9" spans="2:10" ht="16.5" customHeight="1" x14ac:dyDescent="0.3">
      <c r="B9" s="375"/>
      <c r="C9" s="161" t="s">
        <v>751</v>
      </c>
    </row>
    <row r="12" spans="2:10" ht="16.5" customHeight="1" x14ac:dyDescent="0.3">
      <c r="B12" s="375"/>
      <c r="C12" s="413" t="s">
        <v>60</v>
      </c>
    </row>
    <row r="13" spans="2:10" ht="16.5" customHeight="1" x14ac:dyDescent="0.3">
      <c r="B13" s="375"/>
      <c r="C13" s="163">
        <v>2023</v>
      </c>
    </row>
    <row r="16" spans="2:10" ht="16.5" customHeight="1" x14ac:dyDescent="0.3">
      <c r="C16" s="413" t="s">
        <v>718</v>
      </c>
    </row>
    <row r="17" spans="2:7" ht="16.5" customHeight="1" x14ac:dyDescent="0.3">
      <c r="C17" s="162" t="s">
        <v>356</v>
      </c>
    </row>
    <row r="20" spans="2:7" ht="16.5" customHeight="1" x14ac:dyDescent="0.3">
      <c r="D20" s="413" t="s">
        <v>8</v>
      </c>
      <c r="E20" s="413" t="s">
        <v>135</v>
      </c>
      <c r="F20" s="413" t="s">
        <v>137</v>
      </c>
      <c r="G20" s="413" t="s">
        <v>21</v>
      </c>
    </row>
    <row r="21" spans="2:7" ht="16.5" customHeight="1" x14ac:dyDescent="0.3">
      <c r="C21" s="474" t="s">
        <v>788</v>
      </c>
      <c r="D21" s="94">
        <f>Kommundata!D191</f>
        <v>50273</v>
      </c>
      <c r="E21" s="473">
        <f>D21</f>
        <v>50273</v>
      </c>
      <c r="F21" s="473">
        <f>D21</f>
        <v>50273</v>
      </c>
      <c r="G21" s="93" t="s">
        <v>734</v>
      </c>
    </row>
    <row r="22" spans="2:7" ht="16.5" customHeight="1" x14ac:dyDescent="0.3">
      <c r="C22" s="474" t="s">
        <v>789</v>
      </c>
      <c r="D22" s="94">
        <f>Kommundata!C191</f>
        <v>2925</v>
      </c>
      <c r="E22" s="473">
        <f>D22</f>
        <v>2925</v>
      </c>
      <c r="F22" s="473">
        <f>D22</f>
        <v>2925</v>
      </c>
      <c r="G22" s="93" t="s">
        <v>734</v>
      </c>
    </row>
    <row r="23" spans="2:7" ht="16.5" customHeight="1" x14ac:dyDescent="0.3">
      <c r="C23" s="474" t="s">
        <v>790</v>
      </c>
      <c r="D23" s="94">
        <v>54054</v>
      </c>
      <c r="E23" s="94">
        <v>54054</v>
      </c>
      <c r="F23" s="94">
        <v>54054</v>
      </c>
      <c r="G23" s="93" t="s">
        <v>732</v>
      </c>
    </row>
    <row r="24" spans="2:7" ht="16.5" customHeight="1" x14ac:dyDescent="0.3">
      <c r="C24" s="474" t="s">
        <v>791</v>
      </c>
      <c r="D24" s="94">
        <f>D23/147</f>
        <v>367.71428571428572</v>
      </c>
      <c r="E24" s="94">
        <f t="shared" ref="E24:F24" si="0">E23/147</f>
        <v>367.71428571428572</v>
      </c>
      <c r="F24" s="94">
        <f t="shared" si="0"/>
        <v>367.71428571428572</v>
      </c>
      <c r="G24" s="93" t="s">
        <v>332</v>
      </c>
    </row>
    <row r="27" spans="2:7" ht="21" x14ac:dyDescent="0.4">
      <c r="C27" s="470" t="s">
        <v>785</v>
      </c>
    </row>
    <row r="29" spans="2:7" ht="16.5" customHeight="1" x14ac:dyDescent="0.3">
      <c r="B29" s="375"/>
      <c r="C29" s="413" t="s">
        <v>27</v>
      </c>
    </row>
    <row r="30" spans="2:7" ht="16.5" customHeight="1" x14ac:dyDescent="0.3">
      <c r="B30" s="375"/>
      <c r="C30" s="475">
        <v>0.03</v>
      </c>
    </row>
    <row r="32" spans="2:7" ht="16.5" customHeight="1" x14ac:dyDescent="0.3">
      <c r="B32" s="375"/>
      <c r="C32" s="474" t="s">
        <v>731</v>
      </c>
    </row>
    <row r="33" spans="2:10" ht="16.5" customHeight="1" x14ac:dyDescent="0.3">
      <c r="B33" s="375"/>
      <c r="C33" s="413" t="s">
        <v>280</v>
      </c>
    </row>
    <row r="34" spans="2:10" ht="16.5" customHeight="1" x14ac:dyDescent="0.3">
      <c r="B34" s="375"/>
      <c r="C34" s="413" t="s">
        <v>281</v>
      </c>
    </row>
    <row r="35" spans="2:10" ht="16.5" customHeight="1" x14ac:dyDescent="0.3">
      <c r="B35" s="375"/>
      <c r="C35" s="413" t="s">
        <v>282</v>
      </c>
      <c r="J35" s="468"/>
    </row>
    <row r="36" spans="2:10" ht="16.5" customHeight="1" x14ac:dyDescent="0.3">
      <c r="B36" s="375"/>
      <c r="C36" s="413" t="s">
        <v>283</v>
      </c>
    </row>
    <row r="37" spans="2:10" s="376" customFormat="1" ht="16.5" customHeight="1" x14ac:dyDescent="0.5">
      <c r="C37" s="413" t="s">
        <v>329</v>
      </c>
      <c r="D37" s="374"/>
      <c r="E37" s="374"/>
      <c r="F37" s="374"/>
      <c r="G37" s="374"/>
    </row>
    <row r="38" spans="2:10" s="376" customFormat="1" ht="16.5" customHeight="1" x14ac:dyDescent="0.5">
      <c r="D38" s="374"/>
      <c r="E38" s="374"/>
      <c r="F38" s="374"/>
      <c r="G38" s="374"/>
    </row>
    <row r="39" spans="2:10" s="376" customFormat="1" ht="16.5" customHeight="1" x14ac:dyDescent="0.5">
      <c r="D39" s="374"/>
      <c r="E39" s="374"/>
      <c r="F39" s="374"/>
      <c r="G39" s="374"/>
    </row>
  </sheetData>
  <sheetProtection insertColumns="0" insertRows="0" insertHyperlinks="0" deleteColumns="0" deleteRows="0"/>
  <mergeCells count="1">
    <mergeCell ref="C4:D4"/>
  </mergeCells>
  <conditionalFormatting sqref="C9">
    <cfRule type="expression" dxfId="390" priority="13">
      <formula>MOD(ROW(),2)=0</formula>
    </cfRule>
    <cfRule type="expression" dxfId="389" priority="14">
      <formula>MOD(ROW(),2)=1</formula>
    </cfRule>
  </conditionalFormatting>
  <conditionalFormatting sqref="C13">
    <cfRule type="expression" dxfId="388" priority="15">
      <formula>MOD(ROW(),2)=0</formula>
    </cfRule>
    <cfRule type="expression" dxfId="387" priority="16">
      <formula>MOD(ROW(),2)=1</formula>
    </cfRule>
  </conditionalFormatting>
  <conditionalFormatting sqref="D23:G24 D21:D22 G21:G22">
    <cfRule type="expression" dxfId="386" priority="3">
      <formula>MOD(ROW(),2)=1</formula>
    </cfRule>
    <cfRule type="expression" dxfId="385" priority="4">
      <formula>MOD(ROW(),2)=0</formula>
    </cfRule>
  </conditionalFormatting>
  <conditionalFormatting sqref="C17">
    <cfRule type="expression" dxfId="384" priority="1">
      <formula>MOD(ROW(),2)=0</formula>
    </cfRule>
    <cfRule type="expression" dxfId="383" priority="2">
      <formula>MOD(ROW(),2)=1</formula>
    </cfRule>
  </conditionalFormatting>
  <dataValidations count="1">
    <dataValidation allowBlank="1" showDropDown="1" showInputMessage="1" showErrorMessage="1" sqref="C17" xr:uid="{CEE61878-DFB9-4049-914A-1E8E087F24E8}"/>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B0A0-DE96-4D3B-9EE3-F7426C37090A}">
  <sheetPr>
    <tabColor theme="8" tint="-0.249977111117893"/>
  </sheetPr>
  <dimension ref="B1:D44"/>
  <sheetViews>
    <sheetView showGridLines="0" zoomScale="120" zoomScaleNormal="120" workbookViewId="0">
      <selection activeCell="H14" sqref="H14"/>
    </sheetView>
  </sheetViews>
  <sheetFormatPr defaultRowHeight="15" x14ac:dyDescent="0.3"/>
  <cols>
    <col min="1" max="1" width="9.140625" style="361"/>
    <col min="2" max="2" width="41.5703125" style="361" bestFit="1" customWidth="1"/>
    <col min="3" max="3" width="22.85546875" style="361" customWidth="1"/>
    <col min="4" max="4" width="23.140625" style="361" customWidth="1"/>
    <col min="5" max="16384" width="9.140625" style="361"/>
  </cols>
  <sheetData>
    <row r="1" spans="2:4" s="519" customFormat="1" x14ac:dyDescent="0.3">
      <c r="B1" s="521" t="s">
        <v>792</v>
      </c>
      <c r="C1" s="520"/>
      <c r="D1" s="520"/>
    </row>
    <row r="2" spans="2:4" ht="27" x14ac:dyDescent="0.5">
      <c r="B2" s="367"/>
    </row>
    <row r="3" spans="2:4" ht="21" x14ac:dyDescent="0.3">
      <c r="B3" s="469" t="s">
        <v>739</v>
      </c>
      <c r="C3" s="469"/>
    </row>
    <row r="4" spans="2:4" ht="139.5" customHeight="1" x14ac:dyDescent="0.3">
      <c r="B4" s="543" t="s">
        <v>735</v>
      </c>
      <c r="C4" s="543"/>
      <c r="D4" s="381"/>
    </row>
    <row r="6" spans="2:4" ht="90" x14ac:dyDescent="0.3">
      <c r="B6" s="423" t="s">
        <v>736</v>
      </c>
      <c r="C6" s="423" t="s">
        <v>737</v>
      </c>
      <c r="D6" s="423" t="s">
        <v>738</v>
      </c>
    </row>
    <row r="7" spans="2:4" x14ac:dyDescent="0.3">
      <c r="B7" s="361" t="s">
        <v>355</v>
      </c>
      <c r="C7" s="361" t="s">
        <v>356</v>
      </c>
      <c r="D7" s="373"/>
    </row>
    <row r="8" spans="2:4" x14ac:dyDescent="0.3">
      <c r="B8" s="361" t="s">
        <v>358</v>
      </c>
      <c r="C8" s="361" t="s">
        <v>359</v>
      </c>
      <c r="D8" s="373"/>
    </row>
    <row r="9" spans="2:4" x14ac:dyDescent="0.3">
      <c r="B9" s="361" t="s">
        <v>368</v>
      </c>
      <c r="C9" s="361" t="s">
        <v>356</v>
      </c>
      <c r="D9" s="373"/>
    </row>
    <row r="10" spans="2:4" x14ac:dyDescent="0.3">
      <c r="B10" s="361" t="s">
        <v>362</v>
      </c>
      <c r="C10" s="361" t="s">
        <v>362</v>
      </c>
      <c r="D10" s="373"/>
    </row>
    <row r="11" spans="2:4" x14ac:dyDescent="0.3">
      <c r="B11" s="361" t="s">
        <v>371</v>
      </c>
      <c r="C11" s="438" t="s">
        <v>281</v>
      </c>
      <c r="D11" s="373"/>
    </row>
    <row r="12" spans="2:4" x14ac:dyDescent="0.3">
      <c r="B12" s="361" t="s">
        <v>387</v>
      </c>
      <c r="C12" s="361" t="s">
        <v>362</v>
      </c>
      <c r="D12" s="373"/>
    </row>
    <row r="13" spans="2:4" x14ac:dyDescent="0.3">
      <c r="B13" s="361" t="s">
        <v>370</v>
      </c>
      <c r="C13" s="361" t="s">
        <v>281</v>
      </c>
      <c r="D13" s="373"/>
    </row>
    <row r="14" spans="2:4" x14ac:dyDescent="0.3">
      <c r="B14" s="361" t="s">
        <v>376</v>
      </c>
      <c r="C14" s="361" t="s">
        <v>377</v>
      </c>
      <c r="D14" s="373"/>
    </row>
    <row r="15" spans="2:4" x14ac:dyDescent="0.3">
      <c r="B15" s="361" t="s">
        <v>378</v>
      </c>
      <c r="C15" s="361" t="s">
        <v>378</v>
      </c>
      <c r="D15" s="373"/>
    </row>
    <row r="16" spans="2:4" x14ac:dyDescent="0.3">
      <c r="B16" s="361" t="s">
        <v>379</v>
      </c>
      <c r="C16" s="361" t="s">
        <v>281</v>
      </c>
      <c r="D16" s="373"/>
    </row>
    <row r="17" spans="2:4" x14ac:dyDescent="0.3">
      <c r="B17" s="361" t="s">
        <v>380</v>
      </c>
      <c r="C17" s="361" t="s">
        <v>281</v>
      </c>
      <c r="D17" s="373"/>
    </row>
    <row r="18" spans="2:4" x14ac:dyDescent="0.3">
      <c r="B18" s="361" t="s">
        <v>381</v>
      </c>
      <c r="C18" s="361" t="s">
        <v>281</v>
      </c>
      <c r="D18" s="373"/>
    </row>
    <row r="19" spans="2:4" x14ac:dyDescent="0.3">
      <c r="B19" s="361" t="s">
        <v>382</v>
      </c>
      <c r="C19" s="361" t="s">
        <v>383</v>
      </c>
      <c r="D19" s="373"/>
    </row>
    <row r="20" spans="2:4" x14ac:dyDescent="0.3">
      <c r="B20" s="361" t="s">
        <v>385</v>
      </c>
      <c r="C20" s="361" t="s">
        <v>281</v>
      </c>
      <c r="D20" s="373"/>
    </row>
    <row r="21" spans="2:4" x14ac:dyDescent="0.3">
      <c r="B21" s="361" t="s">
        <v>389</v>
      </c>
      <c r="C21" s="361" t="s">
        <v>281</v>
      </c>
      <c r="D21" s="373"/>
    </row>
    <row r="22" spans="2:4" x14ac:dyDescent="0.3">
      <c r="D22" s="373"/>
    </row>
    <row r="23" spans="2:4" x14ac:dyDescent="0.3">
      <c r="D23" s="373"/>
    </row>
    <row r="24" spans="2:4" x14ac:dyDescent="0.3">
      <c r="D24" s="373"/>
    </row>
    <row r="25" spans="2:4" x14ac:dyDescent="0.3">
      <c r="D25" s="373"/>
    </row>
    <row r="26" spans="2:4" x14ac:dyDescent="0.3">
      <c r="D26" s="373"/>
    </row>
    <row r="27" spans="2:4" x14ac:dyDescent="0.3">
      <c r="D27" s="373"/>
    </row>
    <row r="28" spans="2:4" x14ac:dyDescent="0.3">
      <c r="D28" s="373"/>
    </row>
    <row r="29" spans="2:4" x14ac:dyDescent="0.3">
      <c r="D29" s="373"/>
    </row>
    <row r="30" spans="2:4" x14ac:dyDescent="0.3">
      <c r="D30" s="373"/>
    </row>
    <row r="31" spans="2:4" x14ac:dyDescent="0.3">
      <c r="D31" s="373"/>
    </row>
    <row r="32" spans="2:4" x14ac:dyDescent="0.3">
      <c r="D32" s="373"/>
    </row>
    <row r="33" spans="4:4" x14ac:dyDescent="0.3">
      <c r="D33" s="373"/>
    </row>
    <row r="34" spans="4:4" x14ac:dyDescent="0.3">
      <c r="D34" s="373"/>
    </row>
    <row r="35" spans="4:4" x14ac:dyDescent="0.3">
      <c r="D35" s="373"/>
    </row>
    <row r="36" spans="4:4" x14ac:dyDescent="0.3">
      <c r="D36" s="373"/>
    </row>
    <row r="37" spans="4:4" x14ac:dyDescent="0.3">
      <c r="D37" s="373"/>
    </row>
    <row r="38" spans="4:4" x14ac:dyDescent="0.3">
      <c r="D38" s="373"/>
    </row>
    <row r="39" spans="4:4" x14ac:dyDescent="0.3">
      <c r="D39" s="373"/>
    </row>
    <row r="40" spans="4:4" x14ac:dyDescent="0.3">
      <c r="D40" s="373"/>
    </row>
    <row r="41" spans="4:4" x14ac:dyDescent="0.3">
      <c r="D41" s="373"/>
    </row>
    <row r="42" spans="4:4" x14ac:dyDescent="0.3">
      <c r="D42" s="373"/>
    </row>
    <row r="43" spans="4:4" x14ac:dyDescent="0.3">
      <c r="D43" s="373"/>
    </row>
    <row r="44" spans="4:4" x14ac:dyDescent="0.3">
      <c r="D44" s="373"/>
    </row>
  </sheetData>
  <mergeCells count="1">
    <mergeCell ref="B4:C4"/>
  </mergeCells>
  <pageMargins left="0.7" right="0.7" top="0.75" bottom="0.75" header="0.3" footer="0.3"/>
  <pageSetup paperSize="9"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CDBD1-F8D1-40F4-9829-2A82C941CCE4}">
  <sheetPr>
    <tabColor theme="8" tint="-0.249977111117893"/>
  </sheetPr>
  <dimension ref="B1:AF146"/>
  <sheetViews>
    <sheetView showGridLines="0" zoomScaleNormal="100" workbookViewId="0">
      <selection activeCell="AC51" sqref="AC51"/>
    </sheetView>
  </sheetViews>
  <sheetFormatPr defaultRowHeight="15" x14ac:dyDescent="0.3"/>
  <cols>
    <col min="1" max="1" width="9.140625" style="364"/>
    <col min="2" max="2" width="27.85546875" style="364" customWidth="1"/>
    <col min="3" max="3" width="26.5703125" style="364" customWidth="1"/>
    <col min="4" max="4" width="27" style="363" customWidth="1"/>
    <col min="5" max="5" width="23.28515625" style="363" customWidth="1"/>
    <col min="6" max="6" width="22" style="363" customWidth="1"/>
    <col min="7" max="7" width="14.42578125" style="364" customWidth="1"/>
    <col min="8" max="8" width="23.5703125" style="364" customWidth="1"/>
    <col min="9" max="9" width="14.7109375" style="364" customWidth="1"/>
    <col min="10" max="10" width="17.42578125" style="364" customWidth="1"/>
    <col min="11" max="11" width="24.140625" style="361" hidden="1" customWidth="1"/>
    <col min="12" max="12" width="23.5703125" style="364" hidden="1" customWidth="1"/>
    <col min="13" max="13" width="27.140625" style="364" hidden="1" customWidth="1"/>
    <col min="14" max="14" width="32.42578125" style="364" hidden="1" customWidth="1"/>
    <col min="15" max="15" width="27.140625" style="364" hidden="1" customWidth="1"/>
    <col min="16" max="16" width="25.42578125" style="364" hidden="1" customWidth="1"/>
    <col min="17" max="17" width="27.5703125" style="364" hidden="1" customWidth="1"/>
    <col min="18" max="18" width="25" style="364" hidden="1" customWidth="1"/>
    <col min="19" max="19" width="28.28515625" style="364" hidden="1" customWidth="1"/>
    <col min="20" max="21" width="27.5703125" style="364" hidden="1" customWidth="1"/>
    <col min="22" max="22" width="25" style="364" hidden="1" customWidth="1"/>
    <col min="23" max="23" width="23.140625" style="364" hidden="1" customWidth="1"/>
    <col min="24" max="24" width="22.5703125" style="364" hidden="1" customWidth="1"/>
    <col min="25" max="25" width="20.42578125" style="364" hidden="1" customWidth="1"/>
    <col min="26" max="26" width="0" style="364" hidden="1" customWidth="1"/>
    <col min="27" max="16384" width="9.140625" style="364"/>
  </cols>
  <sheetData>
    <row r="1" spans="2:14" s="519" customFormat="1" x14ac:dyDescent="0.3">
      <c r="B1" s="521" t="s">
        <v>793</v>
      </c>
      <c r="C1" s="520"/>
      <c r="D1" s="520"/>
    </row>
    <row r="2" spans="2:14" ht="12.75" customHeight="1" x14ac:dyDescent="0.2">
      <c r="B2" s="362"/>
      <c r="C2" s="362"/>
      <c r="K2" s="364"/>
    </row>
    <row r="3" spans="2:14" s="363" customFormat="1" ht="21" x14ac:dyDescent="0.2">
      <c r="B3" s="469" t="s">
        <v>399</v>
      </c>
    </row>
    <row r="4" spans="2:14" s="363" customFormat="1" ht="173.25" customHeight="1" x14ac:dyDescent="0.2">
      <c r="B4" s="543" t="s">
        <v>806</v>
      </c>
      <c r="C4" s="544"/>
    </row>
    <row r="5" spans="2:14" s="363" customFormat="1" ht="75" x14ac:dyDescent="0.2">
      <c r="B5" s="341" t="s">
        <v>286</v>
      </c>
      <c r="C5" s="377" t="s">
        <v>393</v>
      </c>
      <c r="D5" s="377" t="s">
        <v>394</v>
      </c>
      <c r="E5" s="377" t="s">
        <v>395</v>
      </c>
      <c r="F5" s="377" t="s">
        <v>391</v>
      </c>
      <c r="G5" s="377" t="s">
        <v>396</v>
      </c>
      <c r="H5" s="377" t="s">
        <v>397</v>
      </c>
      <c r="I5" s="377" t="s">
        <v>398</v>
      </c>
      <c r="J5" s="377" t="s">
        <v>392</v>
      </c>
      <c r="K5" s="365"/>
    </row>
    <row r="6" spans="2:14" s="363" customFormat="1" x14ac:dyDescent="0.2">
      <c r="B6" s="365" t="s">
        <v>287</v>
      </c>
      <c r="C6" s="366">
        <v>16</v>
      </c>
      <c r="D6" s="366">
        <v>16</v>
      </c>
      <c r="E6" s="366">
        <v>18</v>
      </c>
      <c r="F6" s="381" t="s">
        <v>403</v>
      </c>
      <c r="G6" s="372">
        <v>0.1</v>
      </c>
      <c r="H6" s="372">
        <v>0.1</v>
      </c>
      <c r="I6" s="372">
        <v>0.1</v>
      </c>
      <c r="J6" s="363" t="s">
        <v>318</v>
      </c>
    </row>
    <row r="7" spans="2:14" s="363" customFormat="1" x14ac:dyDescent="0.2">
      <c r="B7" s="365" t="s">
        <v>288</v>
      </c>
      <c r="C7" s="366">
        <v>16</v>
      </c>
      <c r="D7" s="366">
        <v>16</v>
      </c>
      <c r="E7" s="366">
        <v>18</v>
      </c>
      <c r="F7" s="381" t="s">
        <v>403</v>
      </c>
      <c r="G7" s="372">
        <v>9.5</v>
      </c>
      <c r="H7" s="372">
        <v>9.5</v>
      </c>
      <c r="I7" s="372">
        <v>9.5</v>
      </c>
      <c r="J7" s="363" t="s">
        <v>318</v>
      </c>
      <c r="N7" s="382" t="s">
        <v>404</v>
      </c>
    </row>
    <row r="8" spans="2:14" s="363" customFormat="1" x14ac:dyDescent="0.2">
      <c r="B8" s="365" t="s">
        <v>319</v>
      </c>
      <c r="C8" s="366">
        <v>16</v>
      </c>
      <c r="D8" s="366">
        <v>16</v>
      </c>
      <c r="E8" s="366">
        <v>18</v>
      </c>
      <c r="F8" s="381" t="s">
        <v>403</v>
      </c>
      <c r="G8" s="372">
        <v>80</v>
      </c>
      <c r="H8" s="372">
        <v>80</v>
      </c>
      <c r="I8" s="372">
        <v>142</v>
      </c>
      <c r="J8" s="363" t="s">
        <v>320</v>
      </c>
      <c r="N8" s="381" t="s">
        <v>366</v>
      </c>
    </row>
    <row r="9" spans="2:14" s="363" customFormat="1" x14ac:dyDescent="0.2">
      <c r="B9" s="365" t="s">
        <v>289</v>
      </c>
      <c r="C9" s="366">
        <v>16</v>
      </c>
      <c r="D9" s="366">
        <v>16</v>
      </c>
      <c r="E9" s="366">
        <v>18</v>
      </c>
      <c r="F9" s="381" t="s">
        <v>403</v>
      </c>
      <c r="G9" s="372">
        <v>200</v>
      </c>
      <c r="H9" s="372">
        <v>200</v>
      </c>
      <c r="I9" s="372">
        <v>500</v>
      </c>
      <c r="J9" s="363" t="s">
        <v>318</v>
      </c>
      <c r="N9" s="381" t="s">
        <v>365</v>
      </c>
    </row>
    <row r="10" spans="2:14" s="363" customFormat="1" x14ac:dyDescent="0.2">
      <c r="B10" s="365" t="s">
        <v>290</v>
      </c>
      <c r="C10" s="366">
        <v>16</v>
      </c>
      <c r="D10" s="366">
        <v>16</v>
      </c>
      <c r="E10" s="366">
        <v>18</v>
      </c>
      <c r="F10" s="381" t="s">
        <v>403</v>
      </c>
      <c r="G10" s="372">
        <v>0.1</v>
      </c>
      <c r="H10" s="372">
        <v>0.1</v>
      </c>
      <c r="I10" s="372">
        <v>0.1</v>
      </c>
      <c r="J10" s="363" t="s">
        <v>321</v>
      </c>
      <c r="N10" s="381" t="s">
        <v>386</v>
      </c>
    </row>
    <row r="11" spans="2:14" s="363" customFormat="1" x14ac:dyDescent="0.2">
      <c r="B11" s="365" t="s">
        <v>291</v>
      </c>
      <c r="C11" s="366">
        <v>16</v>
      </c>
      <c r="D11" s="366">
        <v>16</v>
      </c>
      <c r="E11" s="366">
        <v>18</v>
      </c>
      <c r="F11" s="381" t="s">
        <v>403</v>
      </c>
      <c r="G11" s="372">
        <v>0</v>
      </c>
      <c r="H11" s="372">
        <v>0</v>
      </c>
      <c r="I11" s="372">
        <v>0</v>
      </c>
      <c r="J11" s="363" t="s">
        <v>321</v>
      </c>
    </row>
    <row r="12" spans="2:14" s="363" customFormat="1" x14ac:dyDescent="0.2">
      <c r="B12" s="382"/>
      <c r="C12" s="383"/>
      <c r="D12" s="383"/>
      <c r="E12" s="383"/>
      <c r="F12" s="381"/>
      <c r="G12" s="384"/>
      <c r="H12" s="384"/>
      <c r="I12" s="384"/>
      <c r="J12" s="381"/>
    </row>
    <row r="13" spans="2:14" s="363" customFormat="1" x14ac:dyDescent="0.2">
      <c r="B13" s="382"/>
      <c r="C13" s="383"/>
      <c r="D13" s="383"/>
      <c r="E13" s="383"/>
      <c r="F13" s="381"/>
      <c r="G13" s="384"/>
      <c r="H13" s="384"/>
      <c r="I13" s="384"/>
      <c r="J13" s="381"/>
    </row>
    <row r="14" spans="2:14" s="363" customFormat="1" x14ac:dyDescent="0.2">
      <c r="B14" s="382"/>
      <c r="C14" s="383"/>
      <c r="D14" s="383"/>
      <c r="E14" s="383"/>
      <c r="F14" s="381"/>
      <c r="G14" s="384"/>
      <c r="H14" s="384"/>
      <c r="I14" s="384"/>
      <c r="J14" s="381"/>
    </row>
    <row r="15" spans="2:14" s="363" customFormat="1" x14ac:dyDescent="0.2">
      <c r="B15" s="382"/>
      <c r="C15" s="383"/>
      <c r="D15" s="383"/>
      <c r="E15" s="383"/>
      <c r="F15" s="381"/>
      <c r="G15" s="384"/>
      <c r="H15" s="384"/>
      <c r="I15" s="384"/>
      <c r="J15" s="381"/>
    </row>
    <row r="16" spans="2:14" s="363" customFormat="1" x14ac:dyDescent="0.2">
      <c r="B16" s="382"/>
      <c r="C16" s="383"/>
      <c r="D16" s="383"/>
      <c r="E16" s="383"/>
      <c r="F16" s="381"/>
      <c r="G16" s="384"/>
      <c r="H16" s="384"/>
      <c r="I16" s="384"/>
      <c r="J16" s="381"/>
    </row>
    <row r="17" spans="2:26" s="363" customFormat="1" x14ac:dyDescent="0.2">
      <c r="B17" s="365"/>
      <c r="C17" s="365"/>
      <c r="D17" s="365"/>
    </row>
    <row r="18" spans="2:26" s="363" customFormat="1" ht="21" x14ac:dyDescent="0.2">
      <c r="B18" s="469" t="s">
        <v>314</v>
      </c>
      <c r="C18" s="365"/>
      <c r="D18" s="365"/>
    </row>
    <row r="19" spans="2:26" s="363" customFormat="1" ht="88.5" customHeight="1" x14ac:dyDescent="0.2">
      <c r="B19" s="544" t="s">
        <v>400</v>
      </c>
      <c r="C19" s="544"/>
      <c r="I19" s="385"/>
      <c r="J19" s="385"/>
      <c r="K19" s="378" t="s">
        <v>292</v>
      </c>
      <c r="L19" s="379" t="s">
        <v>285</v>
      </c>
      <c r="M19" s="379"/>
      <c r="N19" s="378" t="s">
        <v>293</v>
      </c>
      <c r="O19" s="379" t="s">
        <v>294</v>
      </c>
      <c r="P19" s="379"/>
      <c r="Q19" s="379"/>
      <c r="R19" s="380" t="s">
        <v>295</v>
      </c>
      <c r="S19" s="380"/>
      <c r="T19" s="380"/>
      <c r="U19" s="379" t="s">
        <v>296</v>
      </c>
      <c r="V19" s="379"/>
      <c r="W19" s="379"/>
      <c r="X19" s="380" t="s">
        <v>297</v>
      </c>
      <c r="Y19" s="380"/>
      <c r="Z19" s="380"/>
    </row>
    <row r="20" spans="2:26" s="363" customFormat="1" ht="90" x14ac:dyDescent="0.2">
      <c r="B20" s="389" t="s">
        <v>794</v>
      </c>
      <c r="C20" s="389" t="s">
        <v>312</v>
      </c>
      <c r="D20" s="389" t="s">
        <v>364</v>
      </c>
      <c r="E20" s="389" t="s">
        <v>795</v>
      </c>
      <c r="F20" s="389" t="s">
        <v>363</v>
      </c>
      <c r="G20" s="389" t="s">
        <v>298</v>
      </c>
      <c r="H20" s="389" t="s">
        <v>796</v>
      </c>
      <c r="I20" s="385"/>
      <c r="J20" s="385"/>
      <c r="K20" s="430" t="s">
        <v>292</v>
      </c>
      <c r="L20" s="410" t="s">
        <v>402</v>
      </c>
      <c r="M20" s="390" t="s">
        <v>401</v>
      </c>
      <c r="N20" s="391" t="s">
        <v>299</v>
      </c>
      <c r="O20" s="392" t="s">
        <v>300</v>
      </c>
      <c r="P20" s="392" t="s">
        <v>301</v>
      </c>
      <c r="Q20" s="392" t="s">
        <v>302</v>
      </c>
      <c r="R20" s="391" t="s">
        <v>303</v>
      </c>
      <c r="S20" s="391" t="s">
        <v>304</v>
      </c>
      <c r="T20" s="391" t="s">
        <v>305</v>
      </c>
      <c r="U20" s="392" t="s">
        <v>306</v>
      </c>
      <c r="V20" s="392" t="s">
        <v>307</v>
      </c>
      <c r="W20" s="392" t="s">
        <v>308</v>
      </c>
      <c r="X20" s="391" t="s">
        <v>309</v>
      </c>
      <c r="Y20" s="391" t="s">
        <v>310</v>
      </c>
      <c r="Z20" s="391" t="s">
        <v>311</v>
      </c>
    </row>
    <row r="21" spans="2:26" s="363" customFormat="1" x14ac:dyDescent="0.2">
      <c r="B21" s="394" t="s">
        <v>355</v>
      </c>
      <c r="C21" s="393" t="s">
        <v>357</v>
      </c>
      <c r="D21" s="394" t="s">
        <v>365</v>
      </c>
      <c r="E21" s="394" t="s">
        <v>358</v>
      </c>
      <c r="F21" s="395" t="s">
        <v>287</v>
      </c>
      <c r="G21" s="395">
        <v>175</v>
      </c>
      <c r="H21" s="395">
        <v>1</v>
      </c>
      <c r="I21" s="385"/>
      <c r="J21" s="385"/>
      <c r="K21" s="406" t="str">
        <f>Table6[[#This Row],[Vår verksamhet
(välj från de ni angett i fliken "Lista verksamheter")]]</f>
        <v>Försörjningsstöd</v>
      </c>
      <c r="L21" s="411" t="str">
        <f>IFERROR(VLOOKUP('Lista processer'!$B21,Table3[[Verksamhet / enhet
(exempelvis "Enheten för missbruk och våld i nära relationer")]:[Organisation
(exempelvis "Sigtuna kommun", "Myndighet", "Annan kommun")]],2),"")</f>
        <v>Myndighet</v>
      </c>
      <c r="M21" s="396" t="str">
        <f>IFERROR(VLOOKUP('Lista processer'!$E21,Table3[[Verksamhet / enhet
(exempelvis "Enheten för missbruk och våld i nära relationer")]:[Organisation
(exempelvis "Sigtuna kommun", "Myndighet", "Annan kommun")]],2),"")</f>
        <v>Myndighet</v>
      </c>
      <c r="N21" s="396">
        <f>'Lista processer'!$G21*'Lista processer'!$H21</f>
        <v>175</v>
      </c>
      <c r="O21" s="396">
        <f>IFERROR(VLOOKUP('Lista processer'!$F21,Table5[],2,FALSE),"")</f>
        <v>16</v>
      </c>
      <c r="P21" s="396">
        <f>IFERROR(VLOOKUP('Lista processer'!$F21,Table5[],3,FALSE),"")</f>
        <v>16</v>
      </c>
      <c r="Q21" s="396">
        <f>IFERROR(VLOOKUP('Lista processer'!$F21,Table5[],4,FALSE),"")</f>
        <v>18</v>
      </c>
      <c r="R21" s="396">
        <f>IFERROR(('Lista processer'!$N21*'Lista processer'!$O21)/60,"")</f>
        <v>46.666666666666664</v>
      </c>
      <c r="S21" s="396">
        <f>IFERROR(('Lista processer'!$N21*'Lista processer'!$P21)/60,"")</f>
        <v>46.666666666666664</v>
      </c>
      <c r="T21" s="396">
        <f>IFERROR(('Lista processer'!$N21*'Lista processer'!$Q21)/60,"")</f>
        <v>52.5</v>
      </c>
      <c r="U21" s="396">
        <f>IFERROR(VLOOKUP('Lista processer'!$F21,Table5[],6,FALSE),"")</f>
        <v>0.1</v>
      </c>
      <c r="V21" s="396">
        <f>IFERROR(VLOOKUP('Lista processer'!$F21,Table5[],7,FALSE),"")</f>
        <v>0.1</v>
      </c>
      <c r="W21" s="396">
        <f>IFERROR(VLOOKUP('Lista processer'!$F21,Table5[],8,FALSE),"")</f>
        <v>0.1</v>
      </c>
      <c r="X21" s="396">
        <f>IFERROR('Lista processer'!$N21*'Lista processer'!$U21,"")</f>
        <v>17.5</v>
      </c>
      <c r="Y21" s="396">
        <f>IFERROR('Lista processer'!$N21*'Lista processer'!$W21,"")</f>
        <v>17.5</v>
      </c>
      <c r="Z21" s="396">
        <f>IFERROR('Lista processer'!$N21*'Lista processer'!$W21,"")</f>
        <v>17.5</v>
      </c>
    </row>
    <row r="22" spans="2:26" s="363" customFormat="1" x14ac:dyDescent="0.2">
      <c r="B22" s="398" t="s">
        <v>355</v>
      </c>
      <c r="C22" s="397" t="s">
        <v>360</v>
      </c>
      <c r="D22" s="398" t="s">
        <v>366</v>
      </c>
      <c r="E22" s="398" t="s">
        <v>362</v>
      </c>
      <c r="F22" s="399" t="s">
        <v>287</v>
      </c>
      <c r="G22" s="399">
        <v>750</v>
      </c>
      <c r="H22" s="400">
        <v>1</v>
      </c>
      <c r="I22" s="385"/>
      <c r="J22" s="385"/>
      <c r="K22" s="406" t="str">
        <f>Table6[[#This Row],[Vår verksamhet
(välj från de ni angett i fliken "Lista verksamheter")]]</f>
        <v>Försörjningsstöd</v>
      </c>
      <c r="L22" s="412" t="str">
        <f>IFERROR(VLOOKUP('Lista processer'!$B22,Table3[[Verksamhet / enhet
(exempelvis "Enheten för missbruk och våld i nära relationer")]:[Organisation
(exempelvis "Sigtuna kommun", "Myndighet", "Annan kommun")]],2),"")</f>
        <v>Myndighet</v>
      </c>
      <c r="M22" s="401" t="str">
        <f>IFERROR(VLOOKUP('Lista processer'!$E22,Table3[[Verksamhet / enhet
(exempelvis "Enheten för missbruk och våld i nära relationer")]:[Organisation
(exempelvis "Sigtuna kommun", "Myndighet", "Annan kommun")]],2),"")</f>
        <v>Annan kommun</v>
      </c>
      <c r="N22" s="401">
        <f>'Lista processer'!$G22*'Lista processer'!$H22</f>
        <v>750</v>
      </c>
      <c r="O22" s="401">
        <f>IFERROR(VLOOKUP('Lista processer'!$F22,Table5[],2,FALSE),"")</f>
        <v>16</v>
      </c>
      <c r="P22" s="401">
        <f>IFERROR(VLOOKUP('Lista processer'!$F22,Table5[],3,FALSE),"")</f>
        <v>16</v>
      </c>
      <c r="Q22" s="401">
        <f>IFERROR(VLOOKUP('Lista processer'!$F22,Table5[],4,FALSE),"")</f>
        <v>18</v>
      </c>
      <c r="R22" s="401">
        <f>IFERROR(('Lista processer'!$N22*'Lista processer'!$O22)/60,"")</f>
        <v>200</v>
      </c>
      <c r="S22" s="401">
        <f>IFERROR(('Lista processer'!$N22*'Lista processer'!$P22)/60,"")</f>
        <v>200</v>
      </c>
      <c r="T22" s="401">
        <f>IFERROR(('Lista processer'!$N22*'Lista processer'!$Q22)/60,"")</f>
        <v>225</v>
      </c>
      <c r="U22" s="401">
        <f>IFERROR(VLOOKUP('Lista processer'!$F22,Table5[],6,FALSE),"")</f>
        <v>0.1</v>
      </c>
      <c r="V22" s="401">
        <f>IFERROR(VLOOKUP('Lista processer'!$F22,Table5[],7,FALSE),"")</f>
        <v>0.1</v>
      </c>
      <c r="W22" s="401">
        <f>IFERROR(VLOOKUP('Lista processer'!$F22,Table5[],8,FALSE),"")</f>
        <v>0.1</v>
      </c>
      <c r="X22" s="401">
        <f>IFERROR('Lista processer'!$N22*'Lista processer'!$U22,"")</f>
        <v>75</v>
      </c>
      <c r="Y22" s="401">
        <f>IFERROR('Lista processer'!$N22*'Lista processer'!$W22,"")</f>
        <v>75</v>
      </c>
      <c r="Z22" s="401">
        <f>IFERROR('Lista processer'!$N22*'Lista processer'!$W22,"")</f>
        <v>75</v>
      </c>
    </row>
    <row r="23" spans="2:26" s="363" customFormat="1" x14ac:dyDescent="0.2">
      <c r="B23" s="403" t="s">
        <v>355</v>
      </c>
      <c r="C23" s="402" t="s">
        <v>361</v>
      </c>
      <c r="D23" s="403" t="s">
        <v>365</v>
      </c>
      <c r="E23" s="403" t="s">
        <v>362</v>
      </c>
      <c r="F23" s="404" t="s">
        <v>288</v>
      </c>
      <c r="G23" s="404">
        <v>750</v>
      </c>
      <c r="H23" s="404">
        <v>1</v>
      </c>
      <c r="I23" s="385"/>
      <c r="J23" s="385"/>
      <c r="K23" s="406" t="str">
        <f>Table6[[#This Row],[Vår verksamhet
(välj från de ni angett i fliken "Lista verksamheter")]]</f>
        <v>Försörjningsstöd</v>
      </c>
      <c r="L23" s="412" t="str">
        <f>IFERROR(VLOOKUP('Lista processer'!$B23,Table3[[Verksamhet / enhet
(exempelvis "Enheten för missbruk och våld i nära relationer")]:[Organisation
(exempelvis "Sigtuna kommun", "Myndighet", "Annan kommun")]],2),"")</f>
        <v>Myndighet</v>
      </c>
      <c r="M23" s="401" t="str">
        <f>IFERROR(VLOOKUP('Lista processer'!$E23,Table3[[Verksamhet / enhet
(exempelvis "Enheten för missbruk och våld i nära relationer")]:[Organisation
(exempelvis "Sigtuna kommun", "Myndighet", "Annan kommun")]],2),"")</f>
        <v>Annan kommun</v>
      </c>
      <c r="N23" s="401">
        <f>'Lista processer'!$G23*'Lista processer'!$H23</f>
        <v>750</v>
      </c>
      <c r="O23" s="401">
        <f>IFERROR(VLOOKUP('Lista processer'!$F23,Table5[],2,FALSE),"")</f>
        <v>16</v>
      </c>
      <c r="P23" s="401">
        <f>IFERROR(VLOOKUP('Lista processer'!$F23,Table5[],3,FALSE),"")</f>
        <v>16</v>
      </c>
      <c r="Q23" s="401">
        <f>IFERROR(VLOOKUP('Lista processer'!$F23,Table5[],4,FALSE),"")</f>
        <v>18</v>
      </c>
      <c r="R23" s="401">
        <f>IFERROR(('Lista processer'!$N23*'Lista processer'!$O23)/60,"")</f>
        <v>200</v>
      </c>
      <c r="S23" s="401">
        <f>IFERROR(('Lista processer'!$N23*'Lista processer'!$P23)/60,"")</f>
        <v>200</v>
      </c>
      <c r="T23" s="401">
        <f>IFERROR(('Lista processer'!$N23*'Lista processer'!$Q23)/60,"")</f>
        <v>225</v>
      </c>
      <c r="U23" s="401">
        <f>IFERROR(VLOOKUP('Lista processer'!$F23,Table5[],6,FALSE),"")</f>
        <v>9.5</v>
      </c>
      <c r="V23" s="401">
        <f>IFERROR(VLOOKUP('Lista processer'!$F23,Table5[],7,FALSE),"")</f>
        <v>9.5</v>
      </c>
      <c r="W23" s="401">
        <f>IFERROR(VLOOKUP('Lista processer'!$F23,Table5[],8,FALSE),"")</f>
        <v>9.5</v>
      </c>
      <c r="X23" s="401">
        <f>IFERROR('Lista processer'!$N23*'Lista processer'!$U23,"")</f>
        <v>7125</v>
      </c>
      <c r="Y23" s="401">
        <f>IFERROR('Lista processer'!$N23*'Lista processer'!$W23,"")</f>
        <v>7125</v>
      </c>
      <c r="Z23" s="401">
        <f>IFERROR('Lista processer'!$N23*'Lista processer'!$W23,"")</f>
        <v>7125</v>
      </c>
    </row>
    <row r="24" spans="2:26" s="363" customFormat="1" ht="30" x14ac:dyDescent="0.2">
      <c r="B24" s="398" t="s">
        <v>368</v>
      </c>
      <c r="C24" s="397" t="s">
        <v>367</v>
      </c>
      <c r="D24" s="398" t="s">
        <v>365</v>
      </c>
      <c r="E24" s="398" t="s">
        <v>362</v>
      </c>
      <c r="F24" s="399" t="s">
        <v>287</v>
      </c>
      <c r="G24" s="399">
        <v>12</v>
      </c>
      <c r="H24" s="399">
        <v>6</v>
      </c>
      <c r="I24" s="385"/>
      <c r="J24" s="385"/>
      <c r="K24" s="406" t="str">
        <f>Table6[[#This Row],[Vår verksamhet
(välj från de ni angett i fliken "Lista verksamheter")]]</f>
        <v>Enheten för missbruk och våld i nära relationer</v>
      </c>
      <c r="L24" s="412" t="str">
        <f>IFERROR(VLOOKUP('Lista processer'!$B24,Table3[[Verksamhet / enhet
(exempelvis "Enheten för missbruk och våld i nära relationer")]:[Organisation
(exempelvis "Sigtuna kommun", "Myndighet", "Annan kommun")]],2),"")</f>
        <v>Annan kommun</v>
      </c>
      <c r="M24" s="401" t="str">
        <f>IFERROR(VLOOKUP('Lista processer'!$E24,Table3[[Verksamhet / enhet
(exempelvis "Enheten för missbruk och våld i nära relationer")]:[Organisation
(exempelvis "Sigtuna kommun", "Myndighet", "Annan kommun")]],2),"")</f>
        <v>Annan kommun</v>
      </c>
      <c r="N24" s="401">
        <f>'Lista processer'!$G24*'Lista processer'!$H24</f>
        <v>72</v>
      </c>
      <c r="O24" s="401">
        <f>IFERROR(VLOOKUP('Lista processer'!$F24,Table5[],2,FALSE),"")</f>
        <v>16</v>
      </c>
      <c r="P24" s="401">
        <f>IFERROR(VLOOKUP('Lista processer'!$F24,Table5[],3,FALSE),"")</f>
        <v>16</v>
      </c>
      <c r="Q24" s="401">
        <f>IFERROR(VLOOKUP('Lista processer'!$F24,Table5[],4,FALSE),"")</f>
        <v>18</v>
      </c>
      <c r="R24" s="401">
        <f>IFERROR(('Lista processer'!$N24*'Lista processer'!$O24)/60,"")</f>
        <v>19.2</v>
      </c>
      <c r="S24" s="401">
        <f>IFERROR(('Lista processer'!$N24*'Lista processer'!$P24)/60,"")</f>
        <v>19.2</v>
      </c>
      <c r="T24" s="401">
        <f>IFERROR(('Lista processer'!$N24*'Lista processer'!$Q24)/60,"")</f>
        <v>21.6</v>
      </c>
      <c r="U24" s="401">
        <f>IFERROR(VLOOKUP('Lista processer'!$F24,Table5[],6,FALSE),"")</f>
        <v>0.1</v>
      </c>
      <c r="V24" s="401">
        <f>IFERROR(VLOOKUP('Lista processer'!$F24,Table5[],7,FALSE),"")</f>
        <v>0.1</v>
      </c>
      <c r="W24" s="401">
        <f>IFERROR(VLOOKUP('Lista processer'!$F24,Table5[],8,FALSE),"")</f>
        <v>0.1</v>
      </c>
      <c r="X24" s="401">
        <f>IFERROR('Lista processer'!$N24*'Lista processer'!$U24,"")</f>
        <v>7.2</v>
      </c>
      <c r="Y24" s="401">
        <f>IFERROR('Lista processer'!$N24*'Lista processer'!$W24,"")</f>
        <v>7.2</v>
      </c>
      <c r="Z24" s="401">
        <f>IFERROR('Lista processer'!$N24*'Lista processer'!$W24,"")</f>
        <v>7.2</v>
      </c>
    </row>
    <row r="25" spans="2:26" s="363" customFormat="1" ht="30" x14ac:dyDescent="0.2">
      <c r="B25" s="403" t="s">
        <v>368</v>
      </c>
      <c r="C25" s="402" t="s">
        <v>367</v>
      </c>
      <c r="D25" s="403" t="s">
        <v>366</v>
      </c>
      <c r="E25" s="403" t="s">
        <v>362</v>
      </c>
      <c r="F25" s="404" t="s">
        <v>288</v>
      </c>
      <c r="G25" s="404">
        <v>12</v>
      </c>
      <c r="H25" s="404">
        <v>4</v>
      </c>
      <c r="I25" s="385"/>
      <c r="J25" s="385"/>
      <c r="K25" s="406" t="str">
        <f>Table6[[#This Row],[Vår verksamhet
(välj från de ni angett i fliken "Lista verksamheter")]]</f>
        <v>Enheten för missbruk och våld i nära relationer</v>
      </c>
      <c r="L25" s="412" t="str">
        <f>IFERROR(VLOOKUP('Lista processer'!$B25,Table3[[Verksamhet / enhet
(exempelvis "Enheten för missbruk och våld i nära relationer")]:[Organisation
(exempelvis "Sigtuna kommun", "Myndighet", "Annan kommun")]],2),"")</f>
        <v>Annan kommun</v>
      </c>
      <c r="M25" s="401" t="str">
        <f>IFERROR(VLOOKUP('Lista processer'!$E25,Table3[[Verksamhet / enhet
(exempelvis "Enheten för missbruk och våld i nära relationer")]:[Organisation
(exempelvis "Sigtuna kommun", "Myndighet", "Annan kommun")]],2),"")</f>
        <v>Annan kommun</v>
      </c>
      <c r="N25" s="401">
        <f>'Lista processer'!$G25*'Lista processer'!$H25</f>
        <v>48</v>
      </c>
      <c r="O25" s="401">
        <f>IFERROR(VLOOKUP('Lista processer'!$F25,Table5[],2,FALSE),"")</f>
        <v>16</v>
      </c>
      <c r="P25" s="401">
        <f>IFERROR(VLOOKUP('Lista processer'!$F25,Table5[],3,FALSE),"")</f>
        <v>16</v>
      </c>
      <c r="Q25" s="401">
        <f>IFERROR(VLOOKUP('Lista processer'!$F25,Table5[],4,FALSE),"")</f>
        <v>18</v>
      </c>
      <c r="R25" s="401">
        <f>IFERROR(('Lista processer'!$N25*'Lista processer'!$O25)/60,"")</f>
        <v>12.8</v>
      </c>
      <c r="S25" s="401">
        <f>IFERROR(('Lista processer'!$N25*'Lista processer'!$P25)/60,"")</f>
        <v>12.8</v>
      </c>
      <c r="T25" s="401">
        <f>IFERROR(('Lista processer'!$N25*'Lista processer'!$Q25)/60,"")</f>
        <v>14.4</v>
      </c>
      <c r="U25" s="401">
        <f>IFERROR(VLOOKUP('Lista processer'!$F25,Table5[],6,FALSE),"")</f>
        <v>9.5</v>
      </c>
      <c r="V25" s="401">
        <f>IFERROR(VLOOKUP('Lista processer'!$F25,Table5[],7,FALSE),"")</f>
        <v>9.5</v>
      </c>
      <c r="W25" s="401">
        <f>IFERROR(VLOOKUP('Lista processer'!$F25,Table5[],8,FALSE),"")</f>
        <v>9.5</v>
      </c>
      <c r="X25" s="401">
        <f>IFERROR('Lista processer'!$N25*'Lista processer'!$U25,"")</f>
        <v>456</v>
      </c>
      <c r="Y25" s="401">
        <f>IFERROR('Lista processer'!$N25*'Lista processer'!$W25,"")</f>
        <v>456</v>
      </c>
      <c r="Z25" s="401">
        <f>IFERROR('Lista processer'!$N25*'Lista processer'!$W25,"")</f>
        <v>456</v>
      </c>
    </row>
    <row r="26" spans="2:26" s="363" customFormat="1" ht="30" x14ac:dyDescent="0.2">
      <c r="B26" s="398" t="s">
        <v>368</v>
      </c>
      <c r="C26" s="397" t="s">
        <v>369</v>
      </c>
      <c r="D26" s="398" t="s">
        <v>365</v>
      </c>
      <c r="E26" s="398" t="s">
        <v>371</v>
      </c>
      <c r="F26" s="399" t="s">
        <v>287</v>
      </c>
      <c r="G26" s="399">
        <v>4</v>
      </c>
      <c r="H26" s="400">
        <v>2</v>
      </c>
      <c r="I26" s="385"/>
      <c r="J26" s="385"/>
      <c r="K26" s="406" t="str">
        <f>Table6[[#This Row],[Vår verksamhet
(välj från de ni angett i fliken "Lista verksamheter")]]</f>
        <v>Enheten för missbruk och våld i nära relationer</v>
      </c>
      <c r="L26" s="412" t="str">
        <f>IFERROR(VLOOKUP('Lista processer'!$B26,Table3[[Verksamhet / enhet
(exempelvis "Enheten för missbruk och våld i nära relationer")]:[Organisation
(exempelvis "Sigtuna kommun", "Myndighet", "Annan kommun")]],2),"")</f>
        <v>Annan kommun</v>
      </c>
      <c r="M26" s="401" t="str">
        <f>IFERROR(VLOOKUP('Lista processer'!$E26,Table3[[Verksamhet / enhet
(exempelvis "Enheten för missbruk och våld i nära relationer")]:[Organisation
(exempelvis "Sigtuna kommun", "Myndighet", "Annan kommun")]],2),"")</f>
        <v>Myndighet</v>
      </c>
      <c r="N26" s="401">
        <f>'Lista processer'!$G26*'Lista processer'!$H26</f>
        <v>8</v>
      </c>
      <c r="O26" s="401">
        <f>IFERROR(VLOOKUP('Lista processer'!$F26,Table5[],2,FALSE),"")</f>
        <v>16</v>
      </c>
      <c r="P26" s="401">
        <f>IFERROR(VLOOKUP('Lista processer'!$F26,Table5[],3,FALSE),"")</f>
        <v>16</v>
      </c>
      <c r="Q26" s="401">
        <f>IFERROR(VLOOKUP('Lista processer'!$F26,Table5[],4,FALSE),"")</f>
        <v>18</v>
      </c>
      <c r="R26" s="401">
        <f>IFERROR(('Lista processer'!$N26*'Lista processer'!$O26)/60,"")</f>
        <v>2.1333333333333333</v>
      </c>
      <c r="S26" s="401">
        <f>IFERROR(('Lista processer'!$N26*'Lista processer'!$P26)/60,"")</f>
        <v>2.1333333333333333</v>
      </c>
      <c r="T26" s="401">
        <f>IFERROR(('Lista processer'!$N26*'Lista processer'!$Q26)/60,"")</f>
        <v>2.4</v>
      </c>
      <c r="U26" s="401">
        <f>IFERROR(VLOOKUP('Lista processer'!$F26,Table5[],6,FALSE),"")</f>
        <v>0.1</v>
      </c>
      <c r="V26" s="401">
        <f>IFERROR(VLOOKUP('Lista processer'!$F26,Table5[],7,FALSE),"")</f>
        <v>0.1</v>
      </c>
      <c r="W26" s="401">
        <f>IFERROR(VLOOKUP('Lista processer'!$F26,Table5[],8,FALSE),"")</f>
        <v>0.1</v>
      </c>
      <c r="X26" s="401">
        <f>IFERROR('Lista processer'!$N26*'Lista processer'!$U26,"")</f>
        <v>0.8</v>
      </c>
      <c r="Y26" s="401">
        <f>IFERROR('Lista processer'!$N26*'Lista processer'!$W26,"")</f>
        <v>0.8</v>
      </c>
      <c r="Z26" s="401">
        <f>IFERROR('Lista processer'!$N26*'Lista processer'!$W26,"")</f>
        <v>0.8</v>
      </c>
    </row>
    <row r="27" spans="2:26" s="363" customFormat="1" ht="30" x14ac:dyDescent="0.2">
      <c r="B27" s="403" t="s">
        <v>368</v>
      </c>
      <c r="C27" s="402" t="s">
        <v>369</v>
      </c>
      <c r="D27" s="403" t="s">
        <v>365</v>
      </c>
      <c r="E27" s="403" t="s">
        <v>372</v>
      </c>
      <c r="F27" s="404" t="s">
        <v>287</v>
      </c>
      <c r="G27" s="404">
        <v>4</v>
      </c>
      <c r="H27" s="405">
        <v>2</v>
      </c>
      <c r="I27" s="385"/>
      <c r="J27" s="385"/>
      <c r="K27" s="406" t="str">
        <f>Table6[[#This Row],[Vår verksamhet
(välj från de ni angett i fliken "Lista verksamheter")]]</f>
        <v>Enheten för missbruk och våld i nära relationer</v>
      </c>
      <c r="L27" s="412" t="str">
        <f>IFERROR(VLOOKUP('Lista processer'!$B27,Table3[[Verksamhet / enhet
(exempelvis "Enheten för missbruk och våld i nära relationer")]:[Organisation
(exempelvis "Sigtuna kommun", "Myndighet", "Annan kommun")]],2),"")</f>
        <v>Annan kommun</v>
      </c>
      <c r="M27" s="401" t="str">
        <f>IFERROR(VLOOKUP('Lista processer'!$E27,Table3[[Verksamhet / enhet
(exempelvis "Enheten för missbruk och våld i nära relationer")]:[Organisation
(exempelvis "Sigtuna kommun", "Myndighet", "Annan kommun")]],2),"")</f>
        <v>Annan kommun</v>
      </c>
      <c r="N27" s="401">
        <f>'Lista processer'!$G27*'Lista processer'!$H27</f>
        <v>8</v>
      </c>
      <c r="O27" s="401">
        <f>IFERROR(VLOOKUP('Lista processer'!$F27,Table5[],2,FALSE),"")</f>
        <v>16</v>
      </c>
      <c r="P27" s="401">
        <f>IFERROR(VLOOKUP('Lista processer'!$F27,Table5[],3,FALSE),"")</f>
        <v>16</v>
      </c>
      <c r="Q27" s="401">
        <f>IFERROR(VLOOKUP('Lista processer'!$F27,Table5[],4,FALSE),"")</f>
        <v>18</v>
      </c>
      <c r="R27" s="401">
        <f>IFERROR(('Lista processer'!$N27*'Lista processer'!$O27)/60,"")</f>
        <v>2.1333333333333333</v>
      </c>
      <c r="S27" s="401">
        <f>IFERROR(('Lista processer'!$N27*'Lista processer'!$P27)/60,"")</f>
        <v>2.1333333333333333</v>
      </c>
      <c r="T27" s="401">
        <f>IFERROR(('Lista processer'!$N27*'Lista processer'!$Q27)/60,"")</f>
        <v>2.4</v>
      </c>
      <c r="U27" s="401">
        <f>IFERROR(VLOOKUP('Lista processer'!$F27,Table5[],6,FALSE),"")</f>
        <v>0.1</v>
      </c>
      <c r="V27" s="401">
        <f>IFERROR(VLOOKUP('Lista processer'!$F27,Table5[],7,FALSE),"")</f>
        <v>0.1</v>
      </c>
      <c r="W27" s="401">
        <f>IFERROR(VLOOKUP('Lista processer'!$F27,Table5[],8,FALSE),"")</f>
        <v>0.1</v>
      </c>
      <c r="X27" s="401">
        <f>IFERROR('Lista processer'!$N27*'Lista processer'!$U27,"")</f>
        <v>0.8</v>
      </c>
      <c r="Y27" s="401">
        <f>IFERROR('Lista processer'!$N27*'Lista processer'!$W27,"")</f>
        <v>0.8</v>
      </c>
      <c r="Z27" s="401">
        <f>IFERROR('Lista processer'!$N27*'Lista processer'!$W27,"")</f>
        <v>0.8</v>
      </c>
    </row>
    <row r="28" spans="2:26" s="363" customFormat="1" ht="30" x14ac:dyDescent="0.2">
      <c r="B28" s="398" t="s">
        <v>368</v>
      </c>
      <c r="C28" s="397" t="s">
        <v>374</v>
      </c>
      <c r="D28" s="398" t="s">
        <v>365</v>
      </c>
      <c r="E28" s="398" t="s">
        <v>358</v>
      </c>
      <c r="F28" s="399" t="s">
        <v>287</v>
      </c>
      <c r="G28" s="399">
        <v>4</v>
      </c>
      <c r="H28" s="400">
        <v>1</v>
      </c>
      <c r="I28" s="385"/>
      <c r="J28" s="385"/>
      <c r="K28" s="406" t="str">
        <f>Table6[[#This Row],[Vår verksamhet
(välj från de ni angett i fliken "Lista verksamheter")]]</f>
        <v>Enheten för missbruk och våld i nära relationer</v>
      </c>
      <c r="L28" s="412" t="str">
        <f>IFERROR(VLOOKUP('Lista processer'!$B28,Table3[[Verksamhet / enhet
(exempelvis "Enheten för missbruk och våld i nära relationer")]:[Organisation
(exempelvis "Sigtuna kommun", "Myndighet", "Annan kommun")]],2),"")</f>
        <v>Annan kommun</v>
      </c>
      <c r="M28" s="401" t="str">
        <f>IFERROR(VLOOKUP('Lista processer'!$E28,Table3[[Verksamhet / enhet
(exempelvis "Enheten för missbruk och våld i nära relationer")]:[Organisation
(exempelvis "Sigtuna kommun", "Myndighet", "Annan kommun")]],2),"")</f>
        <v>Myndighet</v>
      </c>
      <c r="N28" s="406">
        <f>'Lista processer'!$G28*'Lista processer'!$H28</f>
        <v>4</v>
      </c>
      <c r="O28" s="401">
        <f>IFERROR(VLOOKUP('Lista processer'!$F28,Table5[],2,FALSE),"")</f>
        <v>16</v>
      </c>
      <c r="P28" s="401">
        <f>IFERROR(VLOOKUP('Lista processer'!$F28,Table5[],3,FALSE),"")</f>
        <v>16</v>
      </c>
      <c r="Q28" s="401">
        <f>IFERROR(VLOOKUP('Lista processer'!$F28,Table5[],4,FALSE),"")</f>
        <v>18</v>
      </c>
      <c r="R28" s="401">
        <f>IFERROR(('Lista processer'!$N28*'Lista processer'!$O28)/60,"")</f>
        <v>1.0666666666666667</v>
      </c>
      <c r="S28" s="401">
        <f>IFERROR(('Lista processer'!$N28*'Lista processer'!$P28)/60,"")</f>
        <v>1.0666666666666667</v>
      </c>
      <c r="T28" s="401">
        <f>IFERROR(('Lista processer'!$N28*'Lista processer'!$Q28)/60,"")</f>
        <v>1.2</v>
      </c>
      <c r="U28" s="401">
        <f>IFERROR(VLOOKUP('Lista processer'!$F28,Table5[],6,FALSE),"")</f>
        <v>0.1</v>
      </c>
      <c r="V28" s="401">
        <f>IFERROR(VLOOKUP('Lista processer'!$F28,Table5[],7,FALSE),"")</f>
        <v>0.1</v>
      </c>
      <c r="W28" s="401">
        <f>IFERROR(VLOOKUP('Lista processer'!$F28,Table5[],8,FALSE),"")</f>
        <v>0.1</v>
      </c>
      <c r="X28" s="401">
        <f>IFERROR('Lista processer'!$N28*'Lista processer'!$U28,"")</f>
        <v>0.4</v>
      </c>
      <c r="Y28" s="401">
        <f>IFERROR('Lista processer'!$N28*'Lista processer'!$W28,"")</f>
        <v>0.4</v>
      </c>
      <c r="Z28" s="401">
        <f>IFERROR('Lista processer'!$N28*'Lista processer'!$W28,"")</f>
        <v>0.4</v>
      </c>
    </row>
    <row r="29" spans="2:26" s="363" customFormat="1" ht="30" x14ac:dyDescent="0.2">
      <c r="B29" s="403" t="s">
        <v>368</v>
      </c>
      <c r="C29" s="402" t="s">
        <v>373</v>
      </c>
      <c r="D29" s="403" t="s">
        <v>366</v>
      </c>
      <c r="E29" s="403" t="s">
        <v>370</v>
      </c>
      <c r="F29" s="404" t="s">
        <v>288</v>
      </c>
      <c r="G29" s="404">
        <v>4</v>
      </c>
      <c r="H29" s="405">
        <v>1</v>
      </c>
      <c r="I29" s="385"/>
      <c r="J29" s="385"/>
      <c r="K29" s="406" t="str">
        <f>Table6[[#This Row],[Vår verksamhet
(välj från de ni angett i fliken "Lista verksamheter")]]</f>
        <v>Enheten för missbruk och våld i nära relationer</v>
      </c>
      <c r="L29" s="412" t="str">
        <f>IFERROR(VLOOKUP('Lista processer'!$B29,Table3[[Verksamhet / enhet
(exempelvis "Enheten för missbruk och våld i nära relationer")]:[Organisation
(exempelvis "Sigtuna kommun", "Myndighet", "Annan kommun")]],2),"")</f>
        <v>Annan kommun</v>
      </c>
      <c r="M29" s="401" t="str">
        <f>IFERROR(VLOOKUP('Lista processer'!$E29,Table3[[Verksamhet / enhet
(exempelvis "Enheten för missbruk och våld i nära relationer")]:[Organisation
(exempelvis "Sigtuna kommun", "Myndighet", "Annan kommun")]],2),"")</f>
        <v>Myndighet</v>
      </c>
      <c r="N29" s="406">
        <f>'Lista processer'!$G29*'Lista processer'!$H29</f>
        <v>4</v>
      </c>
      <c r="O29" s="401">
        <f>IFERROR(VLOOKUP('Lista processer'!$F29,Table5[],2,FALSE),"")</f>
        <v>16</v>
      </c>
      <c r="P29" s="401">
        <f>IFERROR(VLOOKUP('Lista processer'!$F29,Table5[],3,FALSE),"")</f>
        <v>16</v>
      </c>
      <c r="Q29" s="401">
        <f>IFERROR(VLOOKUP('Lista processer'!$F29,Table5[],4,FALSE),"")</f>
        <v>18</v>
      </c>
      <c r="R29" s="401">
        <f>IFERROR(('Lista processer'!$N29*'Lista processer'!$O29)/60,"")</f>
        <v>1.0666666666666667</v>
      </c>
      <c r="S29" s="401">
        <f>IFERROR(('Lista processer'!$N29*'Lista processer'!$P29)/60,"")</f>
        <v>1.0666666666666667</v>
      </c>
      <c r="T29" s="401">
        <f>IFERROR(('Lista processer'!$N29*'Lista processer'!$Q29)/60,"")</f>
        <v>1.2</v>
      </c>
      <c r="U29" s="401">
        <f>IFERROR(VLOOKUP('Lista processer'!$F29,Table5[],6,FALSE),"")</f>
        <v>9.5</v>
      </c>
      <c r="V29" s="401">
        <f>IFERROR(VLOOKUP('Lista processer'!$F29,Table5[],7,FALSE),"")</f>
        <v>9.5</v>
      </c>
      <c r="W29" s="401">
        <f>IFERROR(VLOOKUP('Lista processer'!$F29,Table5[],8,FALSE),"")</f>
        <v>9.5</v>
      </c>
      <c r="X29" s="401">
        <f>IFERROR('Lista processer'!$N29*'Lista processer'!$U29,"")</f>
        <v>38</v>
      </c>
      <c r="Y29" s="401">
        <f>IFERROR('Lista processer'!$N29*'Lista processer'!$W29,"")</f>
        <v>38</v>
      </c>
      <c r="Z29" s="401">
        <f>IFERROR('Lista processer'!$N29*'Lista processer'!$W29,"")</f>
        <v>38</v>
      </c>
    </row>
    <row r="30" spans="2:26" s="363" customFormat="1" ht="30" x14ac:dyDescent="0.2">
      <c r="B30" s="398" t="s">
        <v>368</v>
      </c>
      <c r="C30" s="397" t="s">
        <v>375</v>
      </c>
      <c r="D30" s="397" t="s">
        <v>386</v>
      </c>
      <c r="E30" s="398" t="s">
        <v>376</v>
      </c>
      <c r="F30" s="399" t="s">
        <v>287</v>
      </c>
      <c r="G30" s="399">
        <v>179</v>
      </c>
      <c r="H30" s="400">
        <v>2</v>
      </c>
      <c r="I30" s="385"/>
      <c r="J30" s="385"/>
      <c r="K30" s="406" t="str">
        <f>Table6[[#This Row],[Vår verksamhet
(välj från de ni angett i fliken "Lista verksamheter")]]</f>
        <v>Enheten för missbruk och våld i nära relationer</v>
      </c>
      <c r="L30" s="412" t="str">
        <f>IFERROR(VLOOKUP('Lista processer'!$B30,Table3[[Verksamhet / enhet
(exempelvis "Enheten för missbruk och våld i nära relationer")]:[Organisation
(exempelvis "Sigtuna kommun", "Myndighet", "Annan kommun")]],2),"")</f>
        <v>Annan kommun</v>
      </c>
      <c r="M30" s="406" t="str">
        <f>IFERROR(VLOOKUP('Lista processer'!$E30,Table3[[Verksamhet / enhet
(exempelvis "Enheten för missbruk och våld i nära relationer")]:[Organisation
(exempelvis "Sigtuna kommun", "Myndighet", "Annan kommun")]],2),"")</f>
        <v>Myndighet</v>
      </c>
      <c r="N30" s="406">
        <f>'Lista processer'!$G30*'Lista processer'!$H30</f>
        <v>358</v>
      </c>
      <c r="O30" s="406">
        <f>IFERROR(VLOOKUP('Lista processer'!$F30,Table5[],2,FALSE),"")</f>
        <v>16</v>
      </c>
      <c r="P30" s="406">
        <f>IFERROR(VLOOKUP('Lista processer'!$F30,Table5[],3,FALSE),"")</f>
        <v>16</v>
      </c>
      <c r="Q30" s="406">
        <f>IFERROR(VLOOKUP('Lista processer'!$F30,Table5[],4,FALSE),"")</f>
        <v>18</v>
      </c>
      <c r="R30" s="406">
        <f>IFERROR(('Lista processer'!$N30*'Lista processer'!$O30)/60,"")</f>
        <v>95.466666666666669</v>
      </c>
      <c r="S30" s="406">
        <f>IFERROR(('Lista processer'!$N30*'Lista processer'!$P30)/60,"")</f>
        <v>95.466666666666669</v>
      </c>
      <c r="T30" s="406">
        <f>IFERROR(('Lista processer'!$N30*'Lista processer'!$Q30)/60,"")</f>
        <v>107.4</v>
      </c>
      <c r="U30" s="406">
        <f>IFERROR(VLOOKUP('Lista processer'!$F30,Table5[],6,FALSE),"")</f>
        <v>0.1</v>
      </c>
      <c r="V30" s="406">
        <f>IFERROR(VLOOKUP('Lista processer'!$F30,Table5[],7,FALSE),"")</f>
        <v>0.1</v>
      </c>
      <c r="W30" s="406">
        <f>IFERROR(VLOOKUP('Lista processer'!$F30,Table5[],8,FALSE),"")</f>
        <v>0.1</v>
      </c>
      <c r="X30" s="406">
        <f>IFERROR('Lista processer'!$N30*'Lista processer'!$U30,"")</f>
        <v>35.800000000000004</v>
      </c>
      <c r="Y30" s="406">
        <f>IFERROR('Lista processer'!$N30*'Lista processer'!$W30,"")</f>
        <v>35.800000000000004</v>
      </c>
      <c r="Z30" s="406">
        <f>IFERROR('Lista processer'!$N30*'Lista processer'!$W30,"")</f>
        <v>35.800000000000004</v>
      </c>
    </row>
    <row r="31" spans="2:26" s="363" customFormat="1" ht="30" x14ac:dyDescent="0.2">
      <c r="B31" s="403" t="s">
        <v>368</v>
      </c>
      <c r="C31" s="402" t="s">
        <v>375</v>
      </c>
      <c r="D31" s="402" t="s">
        <v>386</v>
      </c>
      <c r="E31" s="403" t="s">
        <v>378</v>
      </c>
      <c r="F31" s="404" t="s">
        <v>287</v>
      </c>
      <c r="G31" s="404">
        <v>179</v>
      </c>
      <c r="H31" s="405">
        <v>2</v>
      </c>
      <c r="I31" s="385"/>
      <c r="J31" s="385"/>
      <c r="K31" s="406" t="str">
        <f>Table6[[#This Row],[Vår verksamhet
(välj från de ni angett i fliken "Lista verksamheter")]]</f>
        <v>Enheten för missbruk och våld i nära relationer</v>
      </c>
      <c r="L31" s="412" t="str">
        <f>IFERROR(VLOOKUP('Lista processer'!$B31,Table3[[Verksamhet / enhet
(exempelvis "Enheten för missbruk och våld i nära relationer")]:[Organisation
(exempelvis "Sigtuna kommun", "Myndighet", "Annan kommun")]],2),"")</f>
        <v>Annan kommun</v>
      </c>
      <c r="M31" s="406" t="str">
        <f>IFERROR(VLOOKUP('Lista processer'!$E31,Table3[[Verksamhet / enhet
(exempelvis "Enheten för missbruk och våld i nära relationer")]:[Organisation
(exempelvis "Sigtuna kommun", "Myndighet", "Annan kommun")]],2),"")</f>
        <v>Annan kommun</v>
      </c>
      <c r="N31" s="406">
        <f>'Lista processer'!$G31*'Lista processer'!$H31</f>
        <v>358</v>
      </c>
      <c r="O31" s="406">
        <f>IFERROR(VLOOKUP('Lista processer'!$F31,Table5[],2,FALSE),"")</f>
        <v>16</v>
      </c>
      <c r="P31" s="406">
        <f>IFERROR(VLOOKUP('Lista processer'!$F31,Table5[],3,FALSE),"")</f>
        <v>16</v>
      </c>
      <c r="Q31" s="406">
        <f>IFERROR(VLOOKUP('Lista processer'!$F31,Table5[],4,FALSE),"")</f>
        <v>18</v>
      </c>
      <c r="R31" s="406">
        <f>IFERROR(('Lista processer'!$N31*'Lista processer'!$O31)/60,"")</f>
        <v>95.466666666666669</v>
      </c>
      <c r="S31" s="406">
        <f>IFERROR(('Lista processer'!$N31*'Lista processer'!$P31)/60,"")</f>
        <v>95.466666666666669</v>
      </c>
      <c r="T31" s="406">
        <f>IFERROR(('Lista processer'!$N31*'Lista processer'!$Q31)/60,"")</f>
        <v>107.4</v>
      </c>
      <c r="U31" s="406">
        <f>IFERROR(VLOOKUP('Lista processer'!$F31,Table5[],6,FALSE),"")</f>
        <v>0.1</v>
      </c>
      <c r="V31" s="406">
        <f>IFERROR(VLOOKUP('Lista processer'!$F31,Table5[],7,FALSE),"")</f>
        <v>0.1</v>
      </c>
      <c r="W31" s="406">
        <f>IFERROR(VLOOKUP('Lista processer'!$F31,Table5[],8,FALSE),"")</f>
        <v>0.1</v>
      </c>
      <c r="X31" s="406">
        <f>IFERROR('Lista processer'!$N31*'Lista processer'!$U31,"")</f>
        <v>35.800000000000004</v>
      </c>
      <c r="Y31" s="406">
        <f>IFERROR('Lista processer'!$N31*'Lista processer'!$W31,"")</f>
        <v>35.800000000000004</v>
      </c>
      <c r="Z31" s="406">
        <f>IFERROR('Lista processer'!$N31*'Lista processer'!$W31,"")</f>
        <v>35.800000000000004</v>
      </c>
    </row>
    <row r="32" spans="2:26" s="363" customFormat="1" ht="30" x14ac:dyDescent="0.2">
      <c r="B32" s="398" t="s">
        <v>368</v>
      </c>
      <c r="C32" s="397" t="s">
        <v>375</v>
      </c>
      <c r="D32" s="397" t="s">
        <v>386</v>
      </c>
      <c r="E32" s="398" t="s">
        <v>379</v>
      </c>
      <c r="F32" s="399" t="s">
        <v>287</v>
      </c>
      <c r="G32" s="399">
        <v>179</v>
      </c>
      <c r="H32" s="400">
        <v>2</v>
      </c>
      <c r="I32" s="385"/>
      <c r="J32" s="385"/>
      <c r="K32" s="406" t="str">
        <f>Table6[[#This Row],[Vår verksamhet
(välj från de ni angett i fliken "Lista verksamheter")]]</f>
        <v>Enheten för missbruk och våld i nära relationer</v>
      </c>
      <c r="L32" s="412" t="str">
        <f>IFERROR(VLOOKUP('Lista processer'!$B32,Table3[[Verksamhet / enhet
(exempelvis "Enheten för missbruk och våld i nära relationer")]:[Organisation
(exempelvis "Sigtuna kommun", "Myndighet", "Annan kommun")]],2),"")</f>
        <v>Annan kommun</v>
      </c>
      <c r="M32" s="406" t="str">
        <f>IFERROR(VLOOKUP('Lista processer'!$E32,Table3[[Verksamhet / enhet
(exempelvis "Enheten för missbruk och våld i nära relationer")]:[Organisation
(exempelvis "Sigtuna kommun", "Myndighet", "Annan kommun")]],2),"")</f>
        <v>Myndighet</v>
      </c>
      <c r="N32" s="406">
        <f>'Lista processer'!$G32*'Lista processer'!$H32</f>
        <v>358</v>
      </c>
      <c r="O32" s="406">
        <f>IFERROR(VLOOKUP('Lista processer'!$F32,Table5[],2,FALSE),"")</f>
        <v>16</v>
      </c>
      <c r="P32" s="406">
        <f>IFERROR(VLOOKUP('Lista processer'!$F32,Table5[],3,FALSE),"")</f>
        <v>16</v>
      </c>
      <c r="Q32" s="406">
        <f>IFERROR(VLOOKUP('Lista processer'!$F32,Table5[],4,FALSE),"")</f>
        <v>18</v>
      </c>
      <c r="R32" s="406">
        <f>IFERROR(('Lista processer'!$N32*'Lista processer'!$O32)/60,"")</f>
        <v>95.466666666666669</v>
      </c>
      <c r="S32" s="406">
        <f>IFERROR(('Lista processer'!$N32*'Lista processer'!$P32)/60,"")</f>
        <v>95.466666666666669</v>
      </c>
      <c r="T32" s="406">
        <f>IFERROR(('Lista processer'!$N32*'Lista processer'!$Q32)/60,"")</f>
        <v>107.4</v>
      </c>
      <c r="U32" s="406">
        <f>IFERROR(VLOOKUP('Lista processer'!$F32,Table5[],6,FALSE),"")</f>
        <v>0.1</v>
      </c>
      <c r="V32" s="406">
        <f>IFERROR(VLOOKUP('Lista processer'!$F32,Table5[],7,FALSE),"")</f>
        <v>0.1</v>
      </c>
      <c r="W32" s="406">
        <f>IFERROR(VLOOKUP('Lista processer'!$F32,Table5[],8,FALSE),"")</f>
        <v>0.1</v>
      </c>
      <c r="X32" s="406">
        <f>IFERROR('Lista processer'!$N32*'Lista processer'!$U32,"")</f>
        <v>35.800000000000004</v>
      </c>
      <c r="Y32" s="406">
        <f>IFERROR('Lista processer'!$N32*'Lista processer'!$W32,"")</f>
        <v>35.800000000000004</v>
      </c>
      <c r="Z32" s="406">
        <f>IFERROR('Lista processer'!$N32*'Lista processer'!$W32,"")</f>
        <v>35.800000000000004</v>
      </c>
    </row>
    <row r="33" spans="2:26" s="363" customFormat="1" ht="30" x14ac:dyDescent="0.2">
      <c r="B33" s="403" t="s">
        <v>368</v>
      </c>
      <c r="C33" s="402" t="s">
        <v>375</v>
      </c>
      <c r="D33" s="402" t="s">
        <v>386</v>
      </c>
      <c r="E33" s="403" t="s">
        <v>380</v>
      </c>
      <c r="F33" s="404" t="s">
        <v>287</v>
      </c>
      <c r="G33" s="404">
        <v>179</v>
      </c>
      <c r="H33" s="405">
        <v>2</v>
      </c>
      <c r="I33" s="385"/>
      <c r="J33" s="385"/>
      <c r="K33" s="406" t="str">
        <f>Table6[[#This Row],[Vår verksamhet
(välj från de ni angett i fliken "Lista verksamheter")]]</f>
        <v>Enheten för missbruk och våld i nära relationer</v>
      </c>
      <c r="L33" s="412" t="str">
        <f>IFERROR(VLOOKUP('Lista processer'!$B33,Table3[[Verksamhet / enhet
(exempelvis "Enheten för missbruk och våld i nära relationer")]:[Organisation
(exempelvis "Sigtuna kommun", "Myndighet", "Annan kommun")]],2),"")</f>
        <v>Annan kommun</v>
      </c>
      <c r="M33" s="406" t="str">
        <f>IFERROR(VLOOKUP('Lista processer'!$E33,Table3[[Verksamhet / enhet
(exempelvis "Enheten för missbruk och våld i nära relationer")]:[Organisation
(exempelvis "Sigtuna kommun", "Myndighet", "Annan kommun")]],2),"")</f>
        <v>Myndighet</v>
      </c>
      <c r="N33" s="406">
        <f>'Lista processer'!$G33*'Lista processer'!$H33</f>
        <v>358</v>
      </c>
      <c r="O33" s="406">
        <f>IFERROR(VLOOKUP('Lista processer'!$F33,Table5[],2,FALSE),"")</f>
        <v>16</v>
      </c>
      <c r="P33" s="406">
        <f>IFERROR(VLOOKUP('Lista processer'!$F33,Table5[],3,FALSE),"")</f>
        <v>16</v>
      </c>
      <c r="Q33" s="406">
        <f>IFERROR(VLOOKUP('Lista processer'!$F33,Table5[],4,FALSE),"")</f>
        <v>18</v>
      </c>
      <c r="R33" s="406">
        <f>IFERROR(('Lista processer'!$N33*'Lista processer'!$O33)/60,"")</f>
        <v>95.466666666666669</v>
      </c>
      <c r="S33" s="406">
        <f>IFERROR(('Lista processer'!$N33*'Lista processer'!$P33)/60,"")</f>
        <v>95.466666666666669</v>
      </c>
      <c r="T33" s="406">
        <f>IFERROR(('Lista processer'!$N33*'Lista processer'!$Q33)/60,"")</f>
        <v>107.4</v>
      </c>
      <c r="U33" s="406">
        <f>IFERROR(VLOOKUP('Lista processer'!$F33,Table5[],6,FALSE),"")</f>
        <v>0.1</v>
      </c>
      <c r="V33" s="406">
        <f>IFERROR(VLOOKUP('Lista processer'!$F33,Table5[],7,FALSE),"")</f>
        <v>0.1</v>
      </c>
      <c r="W33" s="406">
        <f>IFERROR(VLOOKUP('Lista processer'!$F33,Table5[],8,FALSE),"")</f>
        <v>0.1</v>
      </c>
      <c r="X33" s="406">
        <f>IFERROR('Lista processer'!$N33*'Lista processer'!$U33,"")</f>
        <v>35.800000000000004</v>
      </c>
      <c r="Y33" s="406">
        <f>IFERROR('Lista processer'!$N33*'Lista processer'!$W33,"")</f>
        <v>35.800000000000004</v>
      </c>
      <c r="Z33" s="406">
        <f>IFERROR('Lista processer'!$N33*'Lista processer'!$W33,"")</f>
        <v>35.800000000000004</v>
      </c>
    </row>
    <row r="34" spans="2:26" s="363" customFormat="1" ht="30" x14ac:dyDescent="0.2">
      <c r="B34" s="398" t="s">
        <v>368</v>
      </c>
      <c r="C34" s="397" t="s">
        <v>375</v>
      </c>
      <c r="D34" s="397" t="s">
        <v>386</v>
      </c>
      <c r="E34" s="398" t="s">
        <v>381</v>
      </c>
      <c r="F34" s="399" t="s">
        <v>287</v>
      </c>
      <c r="G34" s="399">
        <v>179</v>
      </c>
      <c r="H34" s="400">
        <v>2</v>
      </c>
      <c r="I34" s="385"/>
      <c r="J34" s="385"/>
      <c r="K34" s="406" t="str">
        <f>Table6[[#This Row],[Vår verksamhet
(välj från de ni angett i fliken "Lista verksamheter")]]</f>
        <v>Enheten för missbruk och våld i nära relationer</v>
      </c>
      <c r="L34" s="412" t="str">
        <f>IFERROR(VLOOKUP('Lista processer'!$B34,Table3[[Verksamhet / enhet
(exempelvis "Enheten för missbruk och våld i nära relationer")]:[Organisation
(exempelvis "Sigtuna kommun", "Myndighet", "Annan kommun")]],2),"")</f>
        <v>Annan kommun</v>
      </c>
      <c r="M34" s="406" t="str">
        <f>IFERROR(VLOOKUP('Lista processer'!$E34,Table3[[Verksamhet / enhet
(exempelvis "Enheten för missbruk och våld i nära relationer")]:[Organisation
(exempelvis "Sigtuna kommun", "Myndighet", "Annan kommun")]],2),"")</f>
        <v>Myndighet</v>
      </c>
      <c r="N34" s="406">
        <f>'Lista processer'!$G34*'Lista processer'!$H34</f>
        <v>358</v>
      </c>
      <c r="O34" s="406">
        <f>IFERROR(VLOOKUP('Lista processer'!$F34,Table5[],2,FALSE),"")</f>
        <v>16</v>
      </c>
      <c r="P34" s="406">
        <f>IFERROR(VLOOKUP('Lista processer'!$F34,Table5[],3,FALSE),"")</f>
        <v>16</v>
      </c>
      <c r="Q34" s="406">
        <f>IFERROR(VLOOKUP('Lista processer'!$F34,Table5[],4,FALSE),"")</f>
        <v>18</v>
      </c>
      <c r="R34" s="406">
        <f>IFERROR(('Lista processer'!$N34*'Lista processer'!$O34)/60,"")</f>
        <v>95.466666666666669</v>
      </c>
      <c r="S34" s="406">
        <f>IFERROR(('Lista processer'!$N34*'Lista processer'!$P34)/60,"")</f>
        <v>95.466666666666669</v>
      </c>
      <c r="T34" s="406">
        <f>IFERROR(('Lista processer'!$N34*'Lista processer'!$Q34)/60,"")</f>
        <v>107.4</v>
      </c>
      <c r="U34" s="406">
        <f>IFERROR(VLOOKUP('Lista processer'!$F34,Table5[],6,FALSE),"")</f>
        <v>0.1</v>
      </c>
      <c r="V34" s="406">
        <f>IFERROR(VLOOKUP('Lista processer'!$F34,Table5[],7,FALSE),"")</f>
        <v>0.1</v>
      </c>
      <c r="W34" s="406">
        <f>IFERROR(VLOOKUP('Lista processer'!$F34,Table5[],8,FALSE),"")</f>
        <v>0.1</v>
      </c>
      <c r="X34" s="406">
        <f>IFERROR('Lista processer'!$N34*'Lista processer'!$U34,"")</f>
        <v>35.800000000000004</v>
      </c>
      <c r="Y34" s="406">
        <f>IFERROR('Lista processer'!$N34*'Lista processer'!$W34,"")</f>
        <v>35.800000000000004</v>
      </c>
      <c r="Z34" s="406">
        <f>IFERROR('Lista processer'!$N34*'Lista processer'!$W34,"")</f>
        <v>35.800000000000004</v>
      </c>
    </row>
    <row r="35" spans="2:26" s="363" customFormat="1" ht="30" x14ac:dyDescent="0.2">
      <c r="B35" s="403" t="s">
        <v>368</v>
      </c>
      <c r="C35" s="402" t="s">
        <v>375</v>
      </c>
      <c r="D35" s="402" t="s">
        <v>386</v>
      </c>
      <c r="E35" s="403" t="s">
        <v>382</v>
      </c>
      <c r="F35" s="404" t="s">
        <v>287</v>
      </c>
      <c r="G35" s="404">
        <v>179</v>
      </c>
      <c r="H35" s="405">
        <v>2</v>
      </c>
      <c r="I35" s="385"/>
      <c r="J35" s="385"/>
      <c r="K35" s="406" t="str">
        <f>Table6[[#This Row],[Vår verksamhet
(välj från de ni angett i fliken "Lista verksamheter")]]</f>
        <v>Enheten för missbruk och våld i nära relationer</v>
      </c>
      <c r="L35" s="412" t="str">
        <f>IFERROR(VLOOKUP('Lista processer'!$B35,Table3[[Verksamhet / enhet
(exempelvis "Enheten för missbruk och våld i nära relationer")]:[Organisation
(exempelvis "Sigtuna kommun", "Myndighet", "Annan kommun")]],2),"")</f>
        <v>Annan kommun</v>
      </c>
      <c r="M35" s="406" t="str">
        <f>IFERROR(VLOOKUP('Lista processer'!$E35,Table3[[Verksamhet / enhet
(exempelvis "Enheten för missbruk och våld i nära relationer")]:[Organisation
(exempelvis "Sigtuna kommun", "Myndighet", "Annan kommun")]],2),"")</f>
        <v>Annan kommun</v>
      </c>
      <c r="N35" s="406">
        <f>'Lista processer'!$G35*'Lista processer'!$H35</f>
        <v>358</v>
      </c>
      <c r="O35" s="406">
        <f>IFERROR(VLOOKUP('Lista processer'!$F35,Table5[],2,FALSE),"")</f>
        <v>16</v>
      </c>
      <c r="P35" s="406">
        <f>IFERROR(VLOOKUP('Lista processer'!$F35,Table5[],3,FALSE),"")</f>
        <v>16</v>
      </c>
      <c r="Q35" s="406">
        <f>IFERROR(VLOOKUP('Lista processer'!$F35,Table5[],4,FALSE),"")</f>
        <v>18</v>
      </c>
      <c r="R35" s="406">
        <f>IFERROR(('Lista processer'!$N35*'Lista processer'!$O35)/60,"")</f>
        <v>95.466666666666669</v>
      </c>
      <c r="S35" s="406">
        <f>IFERROR(('Lista processer'!$N35*'Lista processer'!$P35)/60,"")</f>
        <v>95.466666666666669</v>
      </c>
      <c r="T35" s="406">
        <f>IFERROR(('Lista processer'!$N35*'Lista processer'!$Q35)/60,"")</f>
        <v>107.4</v>
      </c>
      <c r="U35" s="406">
        <f>IFERROR(VLOOKUP('Lista processer'!$F35,Table5[],6,FALSE),"")</f>
        <v>0.1</v>
      </c>
      <c r="V35" s="406">
        <f>IFERROR(VLOOKUP('Lista processer'!$F35,Table5[],7,FALSE),"")</f>
        <v>0.1</v>
      </c>
      <c r="W35" s="406">
        <f>IFERROR(VLOOKUP('Lista processer'!$F35,Table5[],8,FALSE),"")</f>
        <v>0.1</v>
      </c>
      <c r="X35" s="406">
        <f>IFERROR('Lista processer'!$N35*'Lista processer'!$U35,"")</f>
        <v>35.800000000000004</v>
      </c>
      <c r="Y35" s="406">
        <f>IFERROR('Lista processer'!$N35*'Lista processer'!$W35,"")</f>
        <v>35.800000000000004</v>
      </c>
      <c r="Z35" s="406">
        <f>IFERROR('Lista processer'!$N35*'Lista processer'!$W35,"")</f>
        <v>35.800000000000004</v>
      </c>
    </row>
    <row r="36" spans="2:26" s="363" customFormat="1" ht="30" x14ac:dyDescent="0.2">
      <c r="B36" s="398" t="s">
        <v>368</v>
      </c>
      <c r="C36" s="397" t="s">
        <v>375</v>
      </c>
      <c r="D36" s="397" t="s">
        <v>386</v>
      </c>
      <c r="E36" s="398" t="s">
        <v>371</v>
      </c>
      <c r="F36" s="399" t="s">
        <v>287</v>
      </c>
      <c r="G36" s="399">
        <v>179</v>
      </c>
      <c r="H36" s="400">
        <v>2</v>
      </c>
      <c r="I36" s="385"/>
      <c r="J36" s="385"/>
      <c r="K36" s="406" t="str">
        <f>Table6[[#This Row],[Vår verksamhet
(välj från de ni angett i fliken "Lista verksamheter")]]</f>
        <v>Enheten för missbruk och våld i nära relationer</v>
      </c>
      <c r="L36" s="412" t="str">
        <f>IFERROR(VLOOKUP('Lista processer'!$B36,Table3[[Verksamhet / enhet
(exempelvis "Enheten för missbruk och våld i nära relationer")]:[Organisation
(exempelvis "Sigtuna kommun", "Myndighet", "Annan kommun")]],2),"")</f>
        <v>Annan kommun</v>
      </c>
      <c r="M36" s="406" t="str">
        <f>IFERROR(VLOOKUP('Lista processer'!$E36,Table3[[Verksamhet / enhet
(exempelvis "Enheten för missbruk och våld i nära relationer")]:[Organisation
(exempelvis "Sigtuna kommun", "Myndighet", "Annan kommun")]],2),"")</f>
        <v>Myndighet</v>
      </c>
      <c r="N36" s="401">
        <f>'Lista processer'!$G36*'Lista processer'!$H36</f>
        <v>358</v>
      </c>
      <c r="O36" s="401">
        <f>IFERROR(VLOOKUP('Lista processer'!$F36,Table5[],2,FALSE),"")</f>
        <v>16</v>
      </c>
      <c r="P36" s="401">
        <f>IFERROR(VLOOKUP('Lista processer'!$F36,Table5[],3,FALSE),"")</f>
        <v>16</v>
      </c>
      <c r="Q36" s="401">
        <f>IFERROR(VLOOKUP('Lista processer'!$F36,Table5[],4,FALSE),"")</f>
        <v>18</v>
      </c>
      <c r="R36" s="401">
        <f>IFERROR(('Lista processer'!$N36*'Lista processer'!$O36)/60,"")</f>
        <v>95.466666666666669</v>
      </c>
      <c r="S36" s="401">
        <f>IFERROR(('Lista processer'!$N36*'Lista processer'!$P36)/60,"")</f>
        <v>95.466666666666669</v>
      </c>
      <c r="T36" s="401">
        <f>IFERROR(('Lista processer'!$N36*'Lista processer'!$Q36)/60,"")</f>
        <v>107.4</v>
      </c>
      <c r="U36" s="401">
        <f>IFERROR(VLOOKUP('Lista processer'!$F36,Table5[],6,FALSE),"")</f>
        <v>0.1</v>
      </c>
      <c r="V36" s="401">
        <f>IFERROR(VLOOKUP('Lista processer'!$F36,Table5[],7,FALSE),"")</f>
        <v>0.1</v>
      </c>
      <c r="W36" s="401">
        <f>IFERROR(VLOOKUP('Lista processer'!$F36,Table5[],8,FALSE),"")</f>
        <v>0.1</v>
      </c>
      <c r="X36" s="401">
        <f>IFERROR('Lista processer'!$N36*'Lista processer'!$U36,"")</f>
        <v>35.800000000000004</v>
      </c>
      <c r="Y36" s="401">
        <f>IFERROR('Lista processer'!$N36*'Lista processer'!$W36,"")</f>
        <v>35.800000000000004</v>
      </c>
      <c r="Z36" s="401">
        <f>IFERROR('Lista processer'!$N36*'Lista processer'!$W36,"")</f>
        <v>35.800000000000004</v>
      </c>
    </row>
    <row r="37" spans="2:26" s="363" customFormat="1" ht="30" x14ac:dyDescent="0.2">
      <c r="B37" s="403" t="s">
        <v>368</v>
      </c>
      <c r="C37" s="402" t="s">
        <v>384</v>
      </c>
      <c r="D37" s="402" t="s">
        <v>386</v>
      </c>
      <c r="E37" s="403" t="s">
        <v>378</v>
      </c>
      <c r="F37" s="404" t="s">
        <v>288</v>
      </c>
      <c r="G37" s="404">
        <v>52</v>
      </c>
      <c r="H37" s="404">
        <v>2</v>
      </c>
      <c r="I37" s="385"/>
      <c r="J37" s="385"/>
      <c r="K37" s="406" t="str">
        <f>Table6[[#This Row],[Vår verksamhet
(välj från de ni angett i fliken "Lista verksamheter")]]</f>
        <v>Enheten för missbruk och våld i nära relationer</v>
      </c>
      <c r="L37" s="412" t="str">
        <f>IFERROR(VLOOKUP('Lista processer'!$B37,Table3[[Verksamhet / enhet
(exempelvis "Enheten för missbruk och våld i nära relationer")]:[Organisation
(exempelvis "Sigtuna kommun", "Myndighet", "Annan kommun")]],2),"")</f>
        <v>Annan kommun</v>
      </c>
      <c r="M37" s="406" t="str">
        <f>IFERROR(VLOOKUP('Lista processer'!$E37,Table3[[Verksamhet / enhet
(exempelvis "Enheten för missbruk och våld i nära relationer")]:[Organisation
(exempelvis "Sigtuna kommun", "Myndighet", "Annan kommun")]],2),"")</f>
        <v>Annan kommun</v>
      </c>
      <c r="N37" s="406">
        <f>'Lista processer'!$G37*'Lista processer'!$H37</f>
        <v>104</v>
      </c>
      <c r="O37" s="406">
        <f>IFERROR(VLOOKUP('Lista processer'!$F37,Table5[],2,FALSE),"")</f>
        <v>16</v>
      </c>
      <c r="P37" s="406">
        <f>IFERROR(VLOOKUP('Lista processer'!$F37,Table5[],3,FALSE),"")</f>
        <v>16</v>
      </c>
      <c r="Q37" s="406">
        <f>IFERROR(VLOOKUP('Lista processer'!$F37,Table5[],4,FALSE),"")</f>
        <v>18</v>
      </c>
      <c r="R37" s="406">
        <f>IFERROR(('Lista processer'!$N37*'Lista processer'!$O37)/60,"")</f>
        <v>27.733333333333334</v>
      </c>
      <c r="S37" s="406">
        <f>IFERROR(('Lista processer'!$N37*'Lista processer'!$P37)/60,"")</f>
        <v>27.733333333333334</v>
      </c>
      <c r="T37" s="406">
        <f>IFERROR(('Lista processer'!$N37*'Lista processer'!$Q37)/60,"")</f>
        <v>31.2</v>
      </c>
      <c r="U37" s="406">
        <f>IFERROR(VLOOKUP('Lista processer'!$F37,Table5[],6,FALSE),"")</f>
        <v>9.5</v>
      </c>
      <c r="V37" s="406">
        <f>IFERROR(VLOOKUP('Lista processer'!$F37,Table5[],7,FALSE),"")</f>
        <v>9.5</v>
      </c>
      <c r="W37" s="406">
        <f>IFERROR(VLOOKUP('Lista processer'!$F37,Table5[],8,FALSE),"")</f>
        <v>9.5</v>
      </c>
      <c r="X37" s="406">
        <f>IFERROR('Lista processer'!$N37*'Lista processer'!$U37,"")</f>
        <v>988</v>
      </c>
      <c r="Y37" s="406">
        <f>IFERROR('Lista processer'!$N37*'Lista processer'!$W37,"")</f>
        <v>988</v>
      </c>
      <c r="Z37" s="406">
        <f>IFERROR('Lista processer'!$N37*'Lista processer'!$W37,"")</f>
        <v>988</v>
      </c>
    </row>
    <row r="38" spans="2:26" s="363" customFormat="1" ht="30" x14ac:dyDescent="0.2">
      <c r="B38" s="398" t="s">
        <v>368</v>
      </c>
      <c r="C38" s="397" t="s">
        <v>384</v>
      </c>
      <c r="D38" s="397" t="s">
        <v>386</v>
      </c>
      <c r="E38" s="398" t="s">
        <v>385</v>
      </c>
      <c r="F38" s="399" t="s">
        <v>287</v>
      </c>
      <c r="G38" s="399">
        <v>52</v>
      </c>
      <c r="H38" s="399">
        <v>3</v>
      </c>
      <c r="I38" s="385"/>
      <c r="J38" s="385"/>
      <c r="K38" s="406" t="str">
        <f>Table6[[#This Row],[Vår verksamhet
(välj från de ni angett i fliken "Lista verksamheter")]]</f>
        <v>Enheten för missbruk och våld i nära relationer</v>
      </c>
      <c r="L38" s="412" t="str">
        <f>IFERROR(VLOOKUP('Lista processer'!$B38,Table3[[Verksamhet / enhet
(exempelvis "Enheten för missbruk och våld i nära relationer")]:[Organisation
(exempelvis "Sigtuna kommun", "Myndighet", "Annan kommun")]],2),"")</f>
        <v>Annan kommun</v>
      </c>
      <c r="M38" s="406" t="str">
        <f>IFERROR(VLOOKUP('Lista processer'!$E38,Table3[[Verksamhet / enhet
(exempelvis "Enheten för missbruk och våld i nära relationer")]:[Organisation
(exempelvis "Sigtuna kommun", "Myndighet", "Annan kommun")]],2),"")</f>
        <v>Myndighet</v>
      </c>
      <c r="N38" s="406">
        <f>'Lista processer'!$G38*'Lista processer'!$H38</f>
        <v>156</v>
      </c>
      <c r="O38" s="406">
        <f>IFERROR(VLOOKUP('Lista processer'!$F38,Table5[],2,FALSE),"")</f>
        <v>16</v>
      </c>
      <c r="P38" s="406">
        <f>IFERROR(VLOOKUP('Lista processer'!$F38,Table5[],3,FALSE),"")</f>
        <v>16</v>
      </c>
      <c r="Q38" s="406">
        <f>IFERROR(VLOOKUP('Lista processer'!$F38,Table5[],4,FALSE),"")</f>
        <v>18</v>
      </c>
      <c r="R38" s="406">
        <f>IFERROR(('Lista processer'!$N38*'Lista processer'!$O38)/60,"")</f>
        <v>41.6</v>
      </c>
      <c r="S38" s="406">
        <f>IFERROR(('Lista processer'!$N38*'Lista processer'!$P38)/60,"")</f>
        <v>41.6</v>
      </c>
      <c r="T38" s="406">
        <f>IFERROR(('Lista processer'!$N38*'Lista processer'!$Q38)/60,"")</f>
        <v>46.8</v>
      </c>
      <c r="U38" s="406">
        <f>IFERROR(VLOOKUP('Lista processer'!$F38,Table5[],6,FALSE),"")</f>
        <v>0.1</v>
      </c>
      <c r="V38" s="406">
        <f>IFERROR(VLOOKUP('Lista processer'!$F38,Table5[],7,FALSE),"")</f>
        <v>0.1</v>
      </c>
      <c r="W38" s="406">
        <f>IFERROR(VLOOKUP('Lista processer'!$F38,Table5[],8,FALSE),"")</f>
        <v>0.1</v>
      </c>
      <c r="X38" s="406">
        <f>IFERROR('Lista processer'!$N38*'Lista processer'!$U38,"")</f>
        <v>15.600000000000001</v>
      </c>
      <c r="Y38" s="406">
        <f>IFERROR('Lista processer'!$N38*'Lista processer'!$W38,"")</f>
        <v>15.600000000000001</v>
      </c>
      <c r="Z38" s="406">
        <f>IFERROR('Lista processer'!$N38*'Lista processer'!$W38,"")</f>
        <v>15.600000000000001</v>
      </c>
    </row>
    <row r="39" spans="2:26" s="363" customFormat="1" ht="30" x14ac:dyDescent="0.2">
      <c r="B39" s="403" t="s">
        <v>368</v>
      </c>
      <c r="C39" s="402" t="s">
        <v>388</v>
      </c>
      <c r="D39" s="402" t="s">
        <v>386</v>
      </c>
      <c r="E39" s="403" t="s">
        <v>371</v>
      </c>
      <c r="F39" s="404" t="s">
        <v>287</v>
      </c>
      <c r="G39" s="404">
        <v>150</v>
      </c>
      <c r="H39" s="404">
        <v>2</v>
      </c>
      <c r="I39" s="385"/>
      <c r="J39" s="385"/>
      <c r="K39" s="406" t="str">
        <f>Table6[[#This Row],[Vår verksamhet
(välj från de ni angett i fliken "Lista verksamheter")]]</f>
        <v>Enheten för missbruk och våld i nära relationer</v>
      </c>
      <c r="L39" s="412" t="str">
        <f>IFERROR(VLOOKUP('Lista processer'!$B39,Table3[[Verksamhet / enhet
(exempelvis "Enheten för missbruk och våld i nära relationer")]:[Organisation
(exempelvis "Sigtuna kommun", "Myndighet", "Annan kommun")]],2),"")</f>
        <v>Annan kommun</v>
      </c>
      <c r="M39" s="406" t="str">
        <f>IFERROR(VLOOKUP('Lista processer'!$E39,Table3[[Verksamhet / enhet
(exempelvis "Enheten för missbruk och våld i nära relationer")]:[Organisation
(exempelvis "Sigtuna kommun", "Myndighet", "Annan kommun")]],2),"")</f>
        <v>Myndighet</v>
      </c>
      <c r="N39" s="406">
        <f>'Lista processer'!$G39*'Lista processer'!$H39</f>
        <v>300</v>
      </c>
      <c r="O39" s="406">
        <f>IFERROR(VLOOKUP('Lista processer'!$F39,Table5[],2,FALSE),"")</f>
        <v>16</v>
      </c>
      <c r="P39" s="406">
        <f>IFERROR(VLOOKUP('Lista processer'!$F39,Table5[],3,FALSE),"")</f>
        <v>16</v>
      </c>
      <c r="Q39" s="406">
        <f>IFERROR(VLOOKUP('Lista processer'!$F39,Table5[],4,FALSE),"")</f>
        <v>18</v>
      </c>
      <c r="R39" s="406">
        <f>IFERROR(('Lista processer'!$N39*'Lista processer'!$O39)/60,"")</f>
        <v>80</v>
      </c>
      <c r="S39" s="406">
        <f>IFERROR(('Lista processer'!$N39*'Lista processer'!$P39)/60,"")</f>
        <v>80</v>
      </c>
      <c r="T39" s="406">
        <f>IFERROR(('Lista processer'!$N39*'Lista processer'!$Q39)/60,"")</f>
        <v>90</v>
      </c>
      <c r="U39" s="406">
        <f>IFERROR(VLOOKUP('Lista processer'!$F39,Table5[],6,FALSE),"")</f>
        <v>0.1</v>
      </c>
      <c r="V39" s="406">
        <f>IFERROR(VLOOKUP('Lista processer'!$F39,Table5[],7,FALSE),"")</f>
        <v>0.1</v>
      </c>
      <c r="W39" s="406">
        <f>IFERROR(VLOOKUP('Lista processer'!$F39,Table5[],8,FALSE),"")</f>
        <v>0.1</v>
      </c>
      <c r="X39" s="406">
        <f>IFERROR('Lista processer'!$N39*'Lista processer'!$U39,"")</f>
        <v>30</v>
      </c>
      <c r="Y39" s="406">
        <f>IFERROR('Lista processer'!$N39*'Lista processer'!$W39,"")</f>
        <v>30</v>
      </c>
      <c r="Z39" s="406">
        <f>IFERROR('Lista processer'!$N39*'Lista processer'!$W39,"")</f>
        <v>30</v>
      </c>
    </row>
    <row r="40" spans="2:26" s="363" customFormat="1" ht="30" x14ac:dyDescent="0.2">
      <c r="B40" s="398" t="s">
        <v>368</v>
      </c>
      <c r="C40" s="397" t="s">
        <v>388</v>
      </c>
      <c r="D40" s="397" t="s">
        <v>386</v>
      </c>
      <c r="E40" s="398" t="s">
        <v>389</v>
      </c>
      <c r="F40" s="399" t="s">
        <v>287</v>
      </c>
      <c r="G40" s="399">
        <v>150</v>
      </c>
      <c r="H40" s="399">
        <v>2</v>
      </c>
      <c r="I40" s="385"/>
      <c r="J40" s="385"/>
      <c r="K40" s="406" t="str">
        <f>Table6[[#This Row],[Vår verksamhet
(välj från de ni angett i fliken "Lista verksamheter")]]</f>
        <v>Enheten för missbruk och våld i nära relationer</v>
      </c>
      <c r="L40" s="412" t="str">
        <f>IFERROR(VLOOKUP('Lista processer'!$B40,Table3[[Verksamhet / enhet
(exempelvis "Enheten för missbruk och våld i nära relationer")]:[Organisation
(exempelvis "Sigtuna kommun", "Myndighet", "Annan kommun")]],2),"")</f>
        <v>Annan kommun</v>
      </c>
      <c r="M40" s="406" t="str">
        <f>IFERROR(VLOOKUP('Lista processer'!$E40,Table3[[Verksamhet / enhet
(exempelvis "Enheten för missbruk och våld i nära relationer")]:[Organisation
(exempelvis "Sigtuna kommun", "Myndighet", "Annan kommun")]],2),"")</f>
        <v>Myndighet</v>
      </c>
      <c r="N40" s="406">
        <f>'Lista processer'!$G40*'Lista processer'!$H40</f>
        <v>300</v>
      </c>
      <c r="O40" s="406">
        <f>IFERROR(VLOOKUP('Lista processer'!$F40,Table5[],2,FALSE),"")</f>
        <v>16</v>
      </c>
      <c r="P40" s="406">
        <f>IFERROR(VLOOKUP('Lista processer'!$F40,Table5[],3,FALSE),"")</f>
        <v>16</v>
      </c>
      <c r="Q40" s="406">
        <f>IFERROR(VLOOKUP('Lista processer'!$F40,Table5[],4,FALSE),"")</f>
        <v>18</v>
      </c>
      <c r="R40" s="406">
        <f>IFERROR(('Lista processer'!$N40*'Lista processer'!$O40)/60,"")</f>
        <v>80</v>
      </c>
      <c r="S40" s="406">
        <f>IFERROR(('Lista processer'!$N40*'Lista processer'!$P40)/60,"")</f>
        <v>80</v>
      </c>
      <c r="T40" s="406">
        <f>IFERROR(('Lista processer'!$N40*'Lista processer'!$Q40)/60,"")</f>
        <v>90</v>
      </c>
      <c r="U40" s="406">
        <f>IFERROR(VLOOKUP('Lista processer'!$F40,Table5[],6,FALSE),"")</f>
        <v>0.1</v>
      </c>
      <c r="V40" s="406">
        <f>IFERROR(VLOOKUP('Lista processer'!$F40,Table5[],7,FALSE),"")</f>
        <v>0.1</v>
      </c>
      <c r="W40" s="406">
        <f>IFERROR(VLOOKUP('Lista processer'!$F40,Table5[],8,FALSE),"")</f>
        <v>0.1</v>
      </c>
      <c r="X40" s="406">
        <f>IFERROR('Lista processer'!$N40*'Lista processer'!$U40,"")</f>
        <v>30</v>
      </c>
      <c r="Y40" s="406">
        <f>IFERROR('Lista processer'!$N40*'Lista processer'!$W40,"")</f>
        <v>30</v>
      </c>
      <c r="Z40" s="406">
        <f>IFERROR('Lista processer'!$N40*'Lista processer'!$W40,"")</f>
        <v>30</v>
      </c>
    </row>
    <row r="41" spans="2:26" s="363" customFormat="1" ht="30" x14ac:dyDescent="0.2">
      <c r="B41" s="403" t="s">
        <v>368</v>
      </c>
      <c r="C41" s="402" t="s">
        <v>388</v>
      </c>
      <c r="D41" s="402" t="s">
        <v>386</v>
      </c>
      <c r="E41" s="403" t="s">
        <v>379</v>
      </c>
      <c r="F41" s="404" t="s">
        <v>287</v>
      </c>
      <c r="G41" s="404">
        <v>150</v>
      </c>
      <c r="H41" s="404">
        <v>2</v>
      </c>
      <c r="I41" s="385"/>
      <c r="J41" s="385"/>
      <c r="K41" s="406" t="str">
        <f>Table6[[#This Row],[Vår verksamhet
(välj från de ni angett i fliken "Lista verksamheter")]]</f>
        <v>Enheten för missbruk och våld i nära relationer</v>
      </c>
      <c r="L41" s="412" t="str">
        <f>IFERROR(VLOOKUP('Lista processer'!$B41,Table3[[Verksamhet / enhet
(exempelvis "Enheten för missbruk och våld i nära relationer")]:[Organisation
(exempelvis "Sigtuna kommun", "Myndighet", "Annan kommun")]],2),"")</f>
        <v>Annan kommun</v>
      </c>
      <c r="M41" s="406" t="str">
        <f>IFERROR(VLOOKUP('Lista processer'!$E41,Table3[[Verksamhet / enhet
(exempelvis "Enheten för missbruk och våld i nära relationer")]:[Organisation
(exempelvis "Sigtuna kommun", "Myndighet", "Annan kommun")]],2),"")</f>
        <v>Myndighet</v>
      </c>
      <c r="N41" s="406">
        <f>'Lista processer'!$G41*'Lista processer'!$H41</f>
        <v>300</v>
      </c>
      <c r="O41" s="406">
        <f>IFERROR(VLOOKUP('Lista processer'!$F41,Table5[],2,FALSE),"")</f>
        <v>16</v>
      </c>
      <c r="P41" s="406">
        <f>IFERROR(VLOOKUP('Lista processer'!$F41,Table5[],3,FALSE),"")</f>
        <v>16</v>
      </c>
      <c r="Q41" s="406">
        <f>IFERROR(VLOOKUP('Lista processer'!$F41,Table5[],4,FALSE),"")</f>
        <v>18</v>
      </c>
      <c r="R41" s="406">
        <f>IFERROR(('Lista processer'!$N41*'Lista processer'!$O41)/60,"")</f>
        <v>80</v>
      </c>
      <c r="S41" s="406">
        <f>IFERROR(('Lista processer'!$N41*'Lista processer'!$P41)/60,"")</f>
        <v>80</v>
      </c>
      <c r="T41" s="406">
        <f>IFERROR(('Lista processer'!$N41*'Lista processer'!$Q41)/60,"")</f>
        <v>90</v>
      </c>
      <c r="U41" s="406">
        <f>IFERROR(VLOOKUP('Lista processer'!$F41,Table5[],6,FALSE),"")</f>
        <v>0.1</v>
      </c>
      <c r="V41" s="406">
        <f>IFERROR(VLOOKUP('Lista processer'!$F41,Table5[],7,FALSE),"")</f>
        <v>0.1</v>
      </c>
      <c r="W41" s="406">
        <f>IFERROR(VLOOKUP('Lista processer'!$F41,Table5[],8,FALSE),"")</f>
        <v>0.1</v>
      </c>
      <c r="X41" s="406">
        <f>IFERROR('Lista processer'!$N41*'Lista processer'!$U41,"")</f>
        <v>30</v>
      </c>
      <c r="Y41" s="406">
        <f>IFERROR('Lista processer'!$N41*'Lista processer'!$W41,"")</f>
        <v>30</v>
      </c>
      <c r="Z41" s="406">
        <f>IFERROR('Lista processer'!$N41*'Lista processer'!$W41,"")</f>
        <v>30</v>
      </c>
    </row>
    <row r="42" spans="2:26" s="363" customFormat="1" x14ac:dyDescent="0.2">
      <c r="B42" s="398"/>
      <c r="C42" s="397"/>
      <c r="D42" s="398"/>
      <c r="E42" s="398"/>
      <c r="F42" s="399"/>
      <c r="G42" s="399"/>
      <c r="H42" s="399"/>
      <c r="I42" s="385"/>
      <c r="J42" s="385"/>
      <c r="K42" s="406">
        <f>Table6[[#This Row],[Vår verksamhet
(välj från de ni angett i fliken "Lista verksamheter")]]</f>
        <v>0</v>
      </c>
      <c r="L42" s="412" t="str">
        <f>IFERROR(VLOOKUP('Lista processer'!$B42,Table3[[Verksamhet / enhet
(exempelvis "Enheten för missbruk och våld i nära relationer")]:[Organisation
(exempelvis "Sigtuna kommun", "Myndighet", "Annan kommun")]],2),"")</f>
        <v/>
      </c>
      <c r="M42" s="406" t="str">
        <f>IFERROR(VLOOKUP('Lista processer'!$E42,Table3[[Verksamhet / enhet
(exempelvis "Enheten för missbruk och våld i nära relationer")]:[Organisation
(exempelvis "Sigtuna kommun", "Myndighet", "Annan kommun")]],2),"")</f>
        <v/>
      </c>
      <c r="N42" s="406">
        <f>'Lista processer'!$G42*'Lista processer'!$H42</f>
        <v>0</v>
      </c>
      <c r="O42" s="406" t="str">
        <f>IFERROR(VLOOKUP('Lista processer'!$F42,Table5[],2,FALSE),"")</f>
        <v/>
      </c>
      <c r="P42" s="406" t="str">
        <f>IFERROR(VLOOKUP('Lista processer'!$F42,Table5[],3,FALSE),"")</f>
        <v/>
      </c>
      <c r="Q42" s="406" t="str">
        <f>IFERROR(VLOOKUP('Lista processer'!$F42,Table5[],4,FALSE),"")</f>
        <v/>
      </c>
      <c r="R42" s="406" t="str">
        <f>IFERROR(('Lista processer'!$N42*'Lista processer'!$O42)/60,"")</f>
        <v/>
      </c>
      <c r="S42" s="406" t="str">
        <f>IFERROR(('Lista processer'!$N42*'Lista processer'!$P42)/60,"")</f>
        <v/>
      </c>
      <c r="T42" s="406" t="str">
        <f>IFERROR(('Lista processer'!$N42*'Lista processer'!$Q42)/60,"")</f>
        <v/>
      </c>
      <c r="U42" s="406" t="str">
        <f>IFERROR(VLOOKUP('Lista processer'!$F42,Table5[],6,FALSE),"")</f>
        <v/>
      </c>
      <c r="V42" s="406" t="str">
        <f>IFERROR(VLOOKUP('Lista processer'!$F42,Table5[],7,FALSE),"")</f>
        <v/>
      </c>
      <c r="W42" s="406" t="str">
        <f>IFERROR(VLOOKUP('Lista processer'!$F42,Table5[],8,FALSE),"")</f>
        <v/>
      </c>
      <c r="X42" s="406" t="str">
        <f>IFERROR('Lista processer'!$N42*'Lista processer'!$U42,"")</f>
        <v/>
      </c>
      <c r="Y42" s="406" t="str">
        <f>IFERROR('Lista processer'!$N42*'Lista processer'!$W42,"")</f>
        <v/>
      </c>
      <c r="Z42" s="406" t="str">
        <f>IFERROR('Lista processer'!$N42*'Lista processer'!$W42,"")</f>
        <v/>
      </c>
    </row>
    <row r="43" spans="2:26" s="363" customFormat="1" x14ac:dyDescent="0.2">
      <c r="B43" s="403"/>
      <c r="C43" s="402"/>
      <c r="D43" s="403"/>
      <c r="E43" s="403"/>
      <c r="F43" s="404"/>
      <c r="G43" s="404"/>
      <c r="H43" s="404"/>
      <c r="I43" s="385"/>
      <c r="J43" s="385"/>
      <c r="K43" s="406">
        <f>Table6[[#This Row],[Vår verksamhet
(välj från de ni angett i fliken "Lista verksamheter")]]</f>
        <v>0</v>
      </c>
      <c r="L43" s="412" t="str">
        <f>IFERROR(VLOOKUP('Lista processer'!$B43,Table3[[Verksamhet / enhet
(exempelvis "Enheten för missbruk och våld i nära relationer")]:[Organisation
(exempelvis "Sigtuna kommun", "Myndighet", "Annan kommun")]],2),"")</f>
        <v/>
      </c>
      <c r="M43" s="406" t="str">
        <f>IFERROR(VLOOKUP('Lista processer'!$E43,Table3[[Verksamhet / enhet
(exempelvis "Enheten för missbruk och våld i nära relationer")]:[Organisation
(exempelvis "Sigtuna kommun", "Myndighet", "Annan kommun")]],2),"")</f>
        <v/>
      </c>
      <c r="N43" s="406">
        <f>'Lista processer'!$G43*'Lista processer'!$H43</f>
        <v>0</v>
      </c>
      <c r="O43" s="406" t="str">
        <f>IFERROR(VLOOKUP('Lista processer'!$F43,Table5[],2,FALSE),"")</f>
        <v/>
      </c>
      <c r="P43" s="406" t="str">
        <f>IFERROR(VLOOKUP('Lista processer'!$F43,Table5[],3,FALSE),"")</f>
        <v/>
      </c>
      <c r="Q43" s="406" t="str">
        <f>IFERROR(VLOOKUP('Lista processer'!$F43,Table5[],4,FALSE),"")</f>
        <v/>
      </c>
      <c r="R43" s="406" t="str">
        <f>IFERROR(('Lista processer'!$N43*'Lista processer'!$O43)/60,"")</f>
        <v/>
      </c>
      <c r="S43" s="406" t="str">
        <f>IFERROR(('Lista processer'!$N43*'Lista processer'!$P43)/60,"")</f>
        <v/>
      </c>
      <c r="T43" s="406" t="str">
        <f>IFERROR(('Lista processer'!$N43*'Lista processer'!$Q43)/60,"")</f>
        <v/>
      </c>
      <c r="U43" s="406" t="str">
        <f>IFERROR(VLOOKUP('Lista processer'!$F43,Table5[],6,FALSE),"")</f>
        <v/>
      </c>
      <c r="V43" s="406" t="str">
        <f>IFERROR(VLOOKUP('Lista processer'!$F43,Table5[],7,FALSE),"")</f>
        <v/>
      </c>
      <c r="W43" s="406" t="str">
        <f>IFERROR(VLOOKUP('Lista processer'!$F43,Table5[],8,FALSE),"")</f>
        <v/>
      </c>
      <c r="X43" s="406" t="str">
        <f>IFERROR('Lista processer'!$N43*'Lista processer'!$U43,"")</f>
        <v/>
      </c>
      <c r="Y43" s="406" t="str">
        <f>IFERROR('Lista processer'!$N43*'Lista processer'!$W43,"")</f>
        <v/>
      </c>
      <c r="Z43" s="406" t="str">
        <f>IFERROR('Lista processer'!$N43*'Lista processer'!$W43,"")</f>
        <v/>
      </c>
    </row>
    <row r="44" spans="2:26" s="363" customFormat="1" x14ac:dyDescent="0.2">
      <c r="B44" s="398"/>
      <c r="C44" s="397"/>
      <c r="D44" s="398"/>
      <c r="E44" s="398"/>
      <c r="F44" s="399"/>
      <c r="G44" s="399"/>
      <c r="H44" s="399"/>
      <c r="I44" s="385"/>
      <c r="J44" s="385"/>
      <c r="K44" s="406">
        <f>Table6[[#This Row],[Vår verksamhet
(välj från de ni angett i fliken "Lista verksamheter")]]</f>
        <v>0</v>
      </c>
      <c r="L44" s="412" t="str">
        <f>IFERROR(VLOOKUP('Lista processer'!$B44,Table3[[Verksamhet / enhet
(exempelvis "Enheten för missbruk och våld i nära relationer")]:[Organisation
(exempelvis "Sigtuna kommun", "Myndighet", "Annan kommun")]],2),"")</f>
        <v/>
      </c>
      <c r="M44" s="406" t="str">
        <f>IFERROR(VLOOKUP('Lista processer'!$E44,Table3[[Verksamhet / enhet
(exempelvis "Enheten för missbruk och våld i nära relationer")]:[Organisation
(exempelvis "Sigtuna kommun", "Myndighet", "Annan kommun")]],2),"")</f>
        <v/>
      </c>
      <c r="N44" s="406">
        <f>'Lista processer'!$G44*'Lista processer'!$H44</f>
        <v>0</v>
      </c>
      <c r="O44" s="406" t="str">
        <f>IFERROR(VLOOKUP('Lista processer'!$F44,Table5[],2,FALSE),"")</f>
        <v/>
      </c>
      <c r="P44" s="406" t="str">
        <f>IFERROR(VLOOKUP('Lista processer'!$F44,Table5[],3,FALSE),"")</f>
        <v/>
      </c>
      <c r="Q44" s="406" t="str">
        <f>IFERROR(VLOOKUP('Lista processer'!$F44,Table5[],4,FALSE),"")</f>
        <v/>
      </c>
      <c r="R44" s="406" t="str">
        <f>IFERROR(('Lista processer'!$N44*'Lista processer'!$O44)/60,"")</f>
        <v/>
      </c>
      <c r="S44" s="406" t="str">
        <f>IFERROR(('Lista processer'!$N44*'Lista processer'!$P44)/60,"")</f>
        <v/>
      </c>
      <c r="T44" s="406" t="str">
        <f>IFERROR(('Lista processer'!$N44*'Lista processer'!$Q44)/60,"")</f>
        <v/>
      </c>
      <c r="U44" s="406" t="str">
        <f>IFERROR(VLOOKUP('Lista processer'!$F44,Table5[],6,FALSE),"")</f>
        <v/>
      </c>
      <c r="V44" s="406" t="str">
        <f>IFERROR(VLOOKUP('Lista processer'!$F44,Table5[],7,FALSE),"")</f>
        <v/>
      </c>
      <c r="W44" s="406" t="str">
        <f>IFERROR(VLOOKUP('Lista processer'!$F44,Table5[],8,FALSE),"")</f>
        <v/>
      </c>
      <c r="X44" s="406" t="str">
        <f>IFERROR('Lista processer'!$N44*'Lista processer'!$U44,"")</f>
        <v/>
      </c>
      <c r="Y44" s="406" t="str">
        <f>IFERROR('Lista processer'!$N44*'Lista processer'!$W44,"")</f>
        <v/>
      </c>
      <c r="Z44" s="406" t="str">
        <f>IFERROR('Lista processer'!$N44*'Lista processer'!$W44,"")</f>
        <v/>
      </c>
    </row>
    <row r="45" spans="2:26" s="363" customFormat="1" x14ac:dyDescent="0.2">
      <c r="B45" s="403"/>
      <c r="C45" s="402"/>
      <c r="D45" s="403"/>
      <c r="E45" s="403"/>
      <c r="F45" s="404"/>
      <c r="G45" s="404"/>
      <c r="H45" s="404"/>
      <c r="I45" s="385"/>
      <c r="J45" s="385"/>
      <c r="K45" s="406">
        <f>Table6[[#This Row],[Vår verksamhet
(välj från de ni angett i fliken "Lista verksamheter")]]</f>
        <v>0</v>
      </c>
      <c r="L45" s="412" t="str">
        <f>IFERROR(VLOOKUP('Lista processer'!$B45,Table3[[Verksamhet / enhet
(exempelvis "Enheten för missbruk och våld i nära relationer")]:[Organisation
(exempelvis "Sigtuna kommun", "Myndighet", "Annan kommun")]],2),"")</f>
        <v/>
      </c>
      <c r="M45" s="406" t="str">
        <f>IFERROR(VLOOKUP('Lista processer'!$E45,Table3[[Verksamhet / enhet
(exempelvis "Enheten för missbruk och våld i nära relationer")]:[Organisation
(exempelvis "Sigtuna kommun", "Myndighet", "Annan kommun")]],2),"")</f>
        <v/>
      </c>
      <c r="N45" s="406">
        <f>'Lista processer'!$G45*'Lista processer'!$H45</f>
        <v>0</v>
      </c>
      <c r="O45" s="406" t="str">
        <f>IFERROR(VLOOKUP('Lista processer'!$F45,Table5[],2,FALSE),"")</f>
        <v/>
      </c>
      <c r="P45" s="406" t="str">
        <f>IFERROR(VLOOKUP('Lista processer'!$F45,Table5[],3,FALSE),"")</f>
        <v/>
      </c>
      <c r="Q45" s="406" t="str">
        <f>IFERROR(VLOOKUP('Lista processer'!$F45,Table5[],4,FALSE),"")</f>
        <v/>
      </c>
      <c r="R45" s="406" t="str">
        <f>IFERROR(('Lista processer'!$N45*'Lista processer'!$O45)/60,"")</f>
        <v/>
      </c>
      <c r="S45" s="406" t="str">
        <f>IFERROR(('Lista processer'!$N45*'Lista processer'!$P45)/60,"")</f>
        <v/>
      </c>
      <c r="T45" s="406" t="str">
        <f>IFERROR(('Lista processer'!$N45*'Lista processer'!$Q45)/60,"")</f>
        <v/>
      </c>
      <c r="U45" s="406" t="str">
        <f>IFERROR(VLOOKUP('Lista processer'!$F45,Table5[],6,FALSE),"")</f>
        <v/>
      </c>
      <c r="V45" s="406" t="str">
        <f>IFERROR(VLOOKUP('Lista processer'!$F45,Table5[],7,FALSE),"")</f>
        <v/>
      </c>
      <c r="W45" s="406" t="str">
        <f>IFERROR(VLOOKUP('Lista processer'!$F45,Table5[],8,FALSE),"")</f>
        <v/>
      </c>
      <c r="X45" s="406" t="str">
        <f>IFERROR('Lista processer'!$N45*'Lista processer'!$U45,"")</f>
        <v/>
      </c>
      <c r="Y45" s="406" t="str">
        <f>IFERROR('Lista processer'!$N45*'Lista processer'!$W45,"")</f>
        <v/>
      </c>
      <c r="Z45" s="406" t="str">
        <f>IFERROR('Lista processer'!$N45*'Lista processer'!$W45,"")</f>
        <v/>
      </c>
    </row>
    <row r="46" spans="2:26" s="363" customFormat="1" x14ac:dyDescent="0.2">
      <c r="B46" s="398"/>
      <c r="C46" s="397"/>
      <c r="D46" s="398"/>
      <c r="E46" s="398"/>
      <c r="F46" s="399"/>
      <c r="G46" s="399"/>
      <c r="H46" s="399"/>
      <c r="I46" s="385"/>
      <c r="J46" s="385"/>
      <c r="K46" s="406">
        <f>Table6[[#This Row],[Vår verksamhet
(välj från de ni angett i fliken "Lista verksamheter")]]</f>
        <v>0</v>
      </c>
      <c r="L46" s="412" t="str">
        <f>IFERROR(VLOOKUP('Lista processer'!$B46,Table3[[Verksamhet / enhet
(exempelvis "Enheten för missbruk och våld i nära relationer")]:[Organisation
(exempelvis "Sigtuna kommun", "Myndighet", "Annan kommun")]],2),"")</f>
        <v/>
      </c>
      <c r="M46" s="406" t="str">
        <f>IFERROR(VLOOKUP('Lista processer'!$E46,Table3[[Verksamhet / enhet
(exempelvis "Enheten för missbruk och våld i nära relationer")]:[Organisation
(exempelvis "Sigtuna kommun", "Myndighet", "Annan kommun")]],2),"")</f>
        <v/>
      </c>
      <c r="N46" s="406">
        <f>'Lista processer'!$G46*'Lista processer'!$H46</f>
        <v>0</v>
      </c>
      <c r="O46" s="406" t="str">
        <f>IFERROR(VLOOKUP('Lista processer'!$F46,Table5[],2,FALSE),"")</f>
        <v/>
      </c>
      <c r="P46" s="406" t="str">
        <f>IFERROR(VLOOKUP('Lista processer'!$F46,Table5[],3,FALSE),"")</f>
        <v/>
      </c>
      <c r="Q46" s="406" t="str">
        <f>IFERROR(VLOOKUP('Lista processer'!$F46,Table5[],4,FALSE),"")</f>
        <v/>
      </c>
      <c r="R46" s="406" t="str">
        <f>IFERROR(('Lista processer'!$N46*'Lista processer'!$O46)/60,"")</f>
        <v/>
      </c>
      <c r="S46" s="406" t="str">
        <f>IFERROR(('Lista processer'!$N46*'Lista processer'!$P46)/60,"")</f>
        <v/>
      </c>
      <c r="T46" s="406" t="str">
        <f>IFERROR(('Lista processer'!$N46*'Lista processer'!$Q46)/60,"")</f>
        <v/>
      </c>
      <c r="U46" s="406" t="str">
        <f>IFERROR(VLOOKUP('Lista processer'!$F46,Table5[],6,FALSE),"")</f>
        <v/>
      </c>
      <c r="V46" s="406" t="str">
        <f>IFERROR(VLOOKUP('Lista processer'!$F46,Table5[],7,FALSE),"")</f>
        <v/>
      </c>
      <c r="W46" s="406" t="str">
        <f>IFERROR(VLOOKUP('Lista processer'!$F46,Table5[],8,FALSE),"")</f>
        <v/>
      </c>
      <c r="X46" s="406" t="str">
        <f>IFERROR('Lista processer'!$N46*'Lista processer'!$U46,"")</f>
        <v/>
      </c>
      <c r="Y46" s="406" t="str">
        <f>IFERROR('Lista processer'!$N46*'Lista processer'!$W46,"")</f>
        <v/>
      </c>
      <c r="Z46" s="406" t="str">
        <f>IFERROR('Lista processer'!$N46*'Lista processer'!$W46,"")</f>
        <v/>
      </c>
    </row>
    <row r="47" spans="2:26" s="363" customFormat="1" x14ac:dyDescent="0.2">
      <c r="B47" s="403"/>
      <c r="C47" s="402"/>
      <c r="D47" s="403"/>
      <c r="E47" s="403"/>
      <c r="F47" s="404"/>
      <c r="G47" s="404"/>
      <c r="H47" s="404"/>
      <c r="I47" s="385"/>
      <c r="J47" s="385"/>
      <c r="K47" s="406">
        <f>Table6[[#This Row],[Vår verksamhet
(välj från de ni angett i fliken "Lista verksamheter")]]</f>
        <v>0</v>
      </c>
      <c r="L47" s="412" t="str">
        <f>IFERROR(VLOOKUP('Lista processer'!$B47,Table3[[Verksamhet / enhet
(exempelvis "Enheten för missbruk och våld i nära relationer")]:[Organisation
(exempelvis "Sigtuna kommun", "Myndighet", "Annan kommun")]],2),"")</f>
        <v/>
      </c>
      <c r="M47" s="406" t="str">
        <f>IFERROR(VLOOKUP('Lista processer'!$E47,Table3[[Verksamhet / enhet
(exempelvis "Enheten för missbruk och våld i nära relationer")]:[Organisation
(exempelvis "Sigtuna kommun", "Myndighet", "Annan kommun")]],2),"")</f>
        <v/>
      </c>
      <c r="N47" s="406">
        <f>'Lista processer'!$G47*'Lista processer'!$H47</f>
        <v>0</v>
      </c>
      <c r="O47" s="406" t="str">
        <f>IFERROR(VLOOKUP('Lista processer'!$F47,Table5[],2,FALSE),"")</f>
        <v/>
      </c>
      <c r="P47" s="406" t="str">
        <f>IFERROR(VLOOKUP('Lista processer'!$F47,Table5[],3,FALSE),"")</f>
        <v/>
      </c>
      <c r="Q47" s="406" t="str">
        <f>IFERROR(VLOOKUP('Lista processer'!$F47,Table5[],4,FALSE),"")</f>
        <v/>
      </c>
      <c r="R47" s="406" t="str">
        <f>IFERROR(('Lista processer'!$N47*'Lista processer'!$O47)/60,"")</f>
        <v/>
      </c>
      <c r="S47" s="406" t="str">
        <f>IFERROR(('Lista processer'!$N47*'Lista processer'!$P47)/60,"")</f>
        <v/>
      </c>
      <c r="T47" s="406" t="str">
        <f>IFERROR(('Lista processer'!$N47*'Lista processer'!$Q47)/60,"")</f>
        <v/>
      </c>
      <c r="U47" s="406" t="str">
        <f>IFERROR(VLOOKUP('Lista processer'!$F47,Table5[],6,FALSE),"")</f>
        <v/>
      </c>
      <c r="V47" s="406" t="str">
        <f>IFERROR(VLOOKUP('Lista processer'!$F47,Table5[],7,FALSE),"")</f>
        <v/>
      </c>
      <c r="W47" s="406" t="str">
        <f>IFERROR(VLOOKUP('Lista processer'!$F47,Table5[],8,FALSE),"")</f>
        <v/>
      </c>
      <c r="X47" s="406" t="str">
        <f>IFERROR('Lista processer'!$N47*'Lista processer'!$U47,"")</f>
        <v/>
      </c>
      <c r="Y47" s="406" t="str">
        <f>IFERROR('Lista processer'!$N47*'Lista processer'!$W47,"")</f>
        <v/>
      </c>
      <c r="Z47" s="406" t="str">
        <f>IFERROR('Lista processer'!$N47*'Lista processer'!$W47,"")</f>
        <v/>
      </c>
    </row>
    <row r="48" spans="2:26" s="363" customFormat="1" x14ac:dyDescent="0.2">
      <c r="B48" s="398"/>
      <c r="C48" s="397"/>
      <c r="D48" s="398"/>
      <c r="E48" s="398"/>
      <c r="F48" s="399"/>
      <c r="G48" s="399"/>
      <c r="H48" s="399"/>
      <c r="I48" s="385"/>
      <c r="J48" s="385"/>
      <c r="K48" s="406">
        <f>Table6[[#This Row],[Vår verksamhet
(välj från de ni angett i fliken "Lista verksamheter")]]</f>
        <v>0</v>
      </c>
      <c r="L48" s="412" t="str">
        <f>IFERROR(VLOOKUP('Lista processer'!$B48,Table3[[Verksamhet / enhet
(exempelvis "Enheten för missbruk och våld i nära relationer")]:[Organisation
(exempelvis "Sigtuna kommun", "Myndighet", "Annan kommun")]],2),"")</f>
        <v/>
      </c>
      <c r="M48" s="406" t="str">
        <f>IFERROR(VLOOKUP('Lista processer'!$E48,Table3[[Verksamhet / enhet
(exempelvis "Enheten för missbruk och våld i nära relationer")]:[Organisation
(exempelvis "Sigtuna kommun", "Myndighet", "Annan kommun")]],2),"")</f>
        <v/>
      </c>
      <c r="N48" s="406">
        <f>'Lista processer'!$G48*'Lista processer'!$H48</f>
        <v>0</v>
      </c>
      <c r="O48" s="406" t="str">
        <f>IFERROR(VLOOKUP('Lista processer'!$F48,Table5[],2,FALSE),"")</f>
        <v/>
      </c>
      <c r="P48" s="406" t="str">
        <f>IFERROR(VLOOKUP('Lista processer'!$F48,Table5[],3,FALSE),"")</f>
        <v/>
      </c>
      <c r="Q48" s="406" t="str">
        <f>IFERROR(VLOOKUP('Lista processer'!$F48,Table5[],4,FALSE),"")</f>
        <v/>
      </c>
      <c r="R48" s="406" t="str">
        <f>IFERROR(('Lista processer'!$N48*'Lista processer'!$O48)/60,"")</f>
        <v/>
      </c>
      <c r="S48" s="406" t="str">
        <f>IFERROR(('Lista processer'!$N48*'Lista processer'!$P48)/60,"")</f>
        <v/>
      </c>
      <c r="T48" s="406" t="str">
        <f>IFERROR(('Lista processer'!$N48*'Lista processer'!$Q48)/60,"")</f>
        <v/>
      </c>
      <c r="U48" s="406" t="str">
        <f>IFERROR(VLOOKUP('Lista processer'!$F48,Table5[],6,FALSE),"")</f>
        <v/>
      </c>
      <c r="V48" s="406" t="str">
        <f>IFERROR(VLOOKUP('Lista processer'!$F48,Table5[],7,FALSE),"")</f>
        <v/>
      </c>
      <c r="W48" s="406" t="str">
        <f>IFERROR(VLOOKUP('Lista processer'!$F48,Table5[],8,FALSE),"")</f>
        <v/>
      </c>
      <c r="X48" s="406" t="str">
        <f>IFERROR('Lista processer'!$N48*'Lista processer'!$U48,"")</f>
        <v/>
      </c>
      <c r="Y48" s="406" t="str">
        <f>IFERROR('Lista processer'!$N48*'Lista processer'!$W48,"")</f>
        <v/>
      </c>
      <c r="Z48" s="406" t="str">
        <f>IFERROR('Lista processer'!$N48*'Lista processer'!$W48,"")</f>
        <v/>
      </c>
    </row>
    <row r="49" spans="2:26" s="363" customFormat="1" x14ac:dyDescent="0.2">
      <c r="B49" s="403"/>
      <c r="C49" s="402"/>
      <c r="D49" s="403"/>
      <c r="E49" s="403"/>
      <c r="F49" s="404"/>
      <c r="G49" s="404"/>
      <c r="H49" s="404"/>
      <c r="I49" s="385"/>
      <c r="J49" s="385"/>
      <c r="K49" s="406">
        <f>Table6[[#This Row],[Vår verksamhet
(välj från de ni angett i fliken "Lista verksamheter")]]</f>
        <v>0</v>
      </c>
      <c r="L49" s="412" t="str">
        <f>IFERROR(VLOOKUP('Lista processer'!$B49,Table3[[Verksamhet / enhet
(exempelvis "Enheten för missbruk och våld i nära relationer")]:[Organisation
(exempelvis "Sigtuna kommun", "Myndighet", "Annan kommun")]],2),"")</f>
        <v/>
      </c>
      <c r="M49" s="406" t="str">
        <f>IFERROR(VLOOKUP('Lista processer'!$E49,Table3[[Verksamhet / enhet
(exempelvis "Enheten för missbruk och våld i nära relationer")]:[Organisation
(exempelvis "Sigtuna kommun", "Myndighet", "Annan kommun")]],2),"")</f>
        <v/>
      </c>
      <c r="N49" s="406">
        <f>'Lista processer'!$G49*'Lista processer'!$H49</f>
        <v>0</v>
      </c>
      <c r="O49" s="406" t="str">
        <f>IFERROR(VLOOKUP('Lista processer'!$F49,Table5[],2,FALSE),"")</f>
        <v/>
      </c>
      <c r="P49" s="406" t="str">
        <f>IFERROR(VLOOKUP('Lista processer'!$F49,Table5[],3,FALSE),"")</f>
        <v/>
      </c>
      <c r="Q49" s="406" t="str">
        <f>IFERROR(VLOOKUP('Lista processer'!$F49,Table5[],4,FALSE),"")</f>
        <v/>
      </c>
      <c r="R49" s="406" t="str">
        <f>IFERROR(('Lista processer'!$N49*'Lista processer'!$O49)/60,"")</f>
        <v/>
      </c>
      <c r="S49" s="406" t="str">
        <f>IFERROR(('Lista processer'!$N49*'Lista processer'!$P49)/60,"")</f>
        <v/>
      </c>
      <c r="T49" s="406" t="str">
        <f>IFERROR(('Lista processer'!$N49*'Lista processer'!$Q49)/60,"")</f>
        <v/>
      </c>
      <c r="U49" s="406" t="str">
        <f>IFERROR(VLOOKUP('Lista processer'!$F49,Table5[],6,FALSE),"")</f>
        <v/>
      </c>
      <c r="V49" s="406" t="str">
        <f>IFERROR(VLOOKUP('Lista processer'!$F49,Table5[],7,FALSE),"")</f>
        <v/>
      </c>
      <c r="W49" s="406" t="str">
        <f>IFERROR(VLOOKUP('Lista processer'!$F49,Table5[],8,FALSE),"")</f>
        <v/>
      </c>
      <c r="X49" s="406" t="str">
        <f>IFERROR('Lista processer'!$N49*'Lista processer'!$U49,"")</f>
        <v/>
      </c>
      <c r="Y49" s="406" t="str">
        <f>IFERROR('Lista processer'!$N49*'Lista processer'!$W49,"")</f>
        <v/>
      </c>
      <c r="Z49" s="406" t="str">
        <f>IFERROR('Lista processer'!$N49*'Lista processer'!$W49,"")</f>
        <v/>
      </c>
    </row>
    <row r="50" spans="2:26" s="363" customFormat="1" x14ac:dyDescent="0.2">
      <c r="B50" s="398"/>
      <c r="C50" s="397"/>
      <c r="D50" s="398"/>
      <c r="E50" s="398"/>
      <c r="F50" s="399"/>
      <c r="G50" s="399"/>
      <c r="H50" s="399"/>
      <c r="I50" s="385"/>
      <c r="J50" s="385"/>
      <c r="K50" s="406">
        <f>Table6[[#This Row],[Vår verksamhet
(välj från de ni angett i fliken "Lista verksamheter")]]</f>
        <v>0</v>
      </c>
      <c r="L50" s="412" t="str">
        <f>IFERROR(VLOOKUP('Lista processer'!$B50,Table3[[Verksamhet / enhet
(exempelvis "Enheten för missbruk och våld i nära relationer")]:[Organisation
(exempelvis "Sigtuna kommun", "Myndighet", "Annan kommun")]],2),"")</f>
        <v/>
      </c>
      <c r="M50" s="406" t="str">
        <f>IFERROR(VLOOKUP('Lista processer'!$E50,Table3[[Verksamhet / enhet
(exempelvis "Enheten för missbruk och våld i nära relationer")]:[Organisation
(exempelvis "Sigtuna kommun", "Myndighet", "Annan kommun")]],2),"")</f>
        <v/>
      </c>
      <c r="N50" s="406">
        <f>'Lista processer'!$G50*'Lista processer'!$H50</f>
        <v>0</v>
      </c>
      <c r="O50" s="406" t="str">
        <f>IFERROR(VLOOKUP('Lista processer'!$F50,Table5[],2,FALSE),"")</f>
        <v/>
      </c>
      <c r="P50" s="406" t="str">
        <f>IFERROR(VLOOKUP('Lista processer'!$F50,Table5[],3,FALSE),"")</f>
        <v/>
      </c>
      <c r="Q50" s="406" t="str">
        <f>IFERROR(VLOOKUP('Lista processer'!$F50,Table5[],4,FALSE),"")</f>
        <v/>
      </c>
      <c r="R50" s="406" t="str">
        <f>IFERROR(('Lista processer'!$N50*'Lista processer'!$O50)/60,"")</f>
        <v/>
      </c>
      <c r="S50" s="406" t="str">
        <f>IFERROR(('Lista processer'!$N50*'Lista processer'!$P50)/60,"")</f>
        <v/>
      </c>
      <c r="T50" s="406" t="str">
        <f>IFERROR(('Lista processer'!$N50*'Lista processer'!$Q50)/60,"")</f>
        <v/>
      </c>
      <c r="U50" s="406" t="str">
        <f>IFERROR(VLOOKUP('Lista processer'!$F50,Table5[],6,FALSE),"")</f>
        <v/>
      </c>
      <c r="V50" s="406" t="str">
        <f>IFERROR(VLOOKUP('Lista processer'!$F50,Table5[],7,FALSE),"")</f>
        <v/>
      </c>
      <c r="W50" s="406" t="str">
        <f>IFERROR(VLOOKUP('Lista processer'!$F50,Table5[],8,FALSE),"")</f>
        <v/>
      </c>
      <c r="X50" s="406" t="str">
        <f>IFERROR('Lista processer'!$N50*'Lista processer'!$U50,"")</f>
        <v/>
      </c>
      <c r="Y50" s="406" t="str">
        <f>IFERROR('Lista processer'!$N50*'Lista processer'!$W50,"")</f>
        <v/>
      </c>
      <c r="Z50" s="406" t="str">
        <f>IFERROR('Lista processer'!$N50*'Lista processer'!$W50,"")</f>
        <v/>
      </c>
    </row>
    <row r="51" spans="2:26" s="363" customFormat="1" x14ac:dyDescent="0.2">
      <c r="B51" s="403"/>
      <c r="C51" s="402"/>
      <c r="D51" s="403"/>
      <c r="E51" s="403"/>
      <c r="F51" s="404"/>
      <c r="G51" s="404"/>
      <c r="H51" s="404"/>
      <c r="I51" s="385"/>
      <c r="J51" s="385"/>
      <c r="K51" s="406">
        <f>Table6[[#This Row],[Vår verksamhet
(välj från de ni angett i fliken "Lista verksamheter")]]</f>
        <v>0</v>
      </c>
      <c r="L51" s="412" t="str">
        <f>IFERROR(VLOOKUP('Lista processer'!$B51,Table3[[Verksamhet / enhet
(exempelvis "Enheten för missbruk och våld i nära relationer")]:[Organisation
(exempelvis "Sigtuna kommun", "Myndighet", "Annan kommun")]],2),"")</f>
        <v/>
      </c>
      <c r="M51" s="406" t="str">
        <f>IFERROR(VLOOKUP('Lista processer'!$E51,Table3[[Verksamhet / enhet
(exempelvis "Enheten för missbruk och våld i nära relationer")]:[Organisation
(exempelvis "Sigtuna kommun", "Myndighet", "Annan kommun")]],2),"")</f>
        <v/>
      </c>
      <c r="N51" s="406">
        <f>'Lista processer'!$G51*'Lista processer'!$H51</f>
        <v>0</v>
      </c>
      <c r="O51" s="406" t="str">
        <f>IFERROR(VLOOKUP('Lista processer'!$F51,Table5[],2,FALSE),"")</f>
        <v/>
      </c>
      <c r="P51" s="406" t="str">
        <f>IFERROR(VLOOKUP('Lista processer'!$F51,Table5[],3,FALSE),"")</f>
        <v/>
      </c>
      <c r="Q51" s="406" t="str">
        <f>IFERROR(VLOOKUP('Lista processer'!$F51,Table5[],4,FALSE),"")</f>
        <v/>
      </c>
      <c r="R51" s="406" t="str">
        <f>IFERROR(('Lista processer'!$N51*'Lista processer'!$O51)/60,"")</f>
        <v/>
      </c>
      <c r="S51" s="406" t="str">
        <f>IFERROR(('Lista processer'!$N51*'Lista processer'!$P51)/60,"")</f>
        <v/>
      </c>
      <c r="T51" s="406" t="str">
        <f>IFERROR(('Lista processer'!$N51*'Lista processer'!$Q51)/60,"")</f>
        <v/>
      </c>
      <c r="U51" s="406" t="str">
        <f>IFERROR(VLOOKUP('Lista processer'!$F51,Table5[],6,FALSE),"")</f>
        <v/>
      </c>
      <c r="V51" s="406" t="str">
        <f>IFERROR(VLOOKUP('Lista processer'!$F51,Table5[],7,FALSE),"")</f>
        <v/>
      </c>
      <c r="W51" s="406" t="str">
        <f>IFERROR(VLOOKUP('Lista processer'!$F51,Table5[],8,FALSE),"")</f>
        <v/>
      </c>
      <c r="X51" s="406" t="str">
        <f>IFERROR('Lista processer'!$N51*'Lista processer'!$U51,"")</f>
        <v/>
      </c>
      <c r="Y51" s="406" t="str">
        <f>IFERROR('Lista processer'!$N51*'Lista processer'!$W51,"")</f>
        <v/>
      </c>
      <c r="Z51" s="406" t="str">
        <f>IFERROR('Lista processer'!$N51*'Lista processer'!$W51,"")</f>
        <v/>
      </c>
    </row>
    <row r="52" spans="2:26" s="363" customFormat="1" x14ac:dyDescent="0.2">
      <c r="B52" s="398"/>
      <c r="C52" s="397"/>
      <c r="D52" s="398"/>
      <c r="E52" s="398"/>
      <c r="F52" s="399"/>
      <c r="G52" s="399"/>
      <c r="H52" s="399"/>
      <c r="I52" s="385"/>
      <c r="J52" s="385"/>
      <c r="K52" s="406">
        <f>Table6[[#This Row],[Vår verksamhet
(välj från de ni angett i fliken "Lista verksamheter")]]</f>
        <v>0</v>
      </c>
      <c r="L52" s="412" t="str">
        <f>IFERROR(VLOOKUP('Lista processer'!$B52,Table3[[Verksamhet / enhet
(exempelvis "Enheten för missbruk och våld i nära relationer")]:[Organisation
(exempelvis "Sigtuna kommun", "Myndighet", "Annan kommun")]],2),"")</f>
        <v/>
      </c>
      <c r="M52" s="406" t="str">
        <f>IFERROR(VLOOKUP('Lista processer'!$E52,Table3[[Verksamhet / enhet
(exempelvis "Enheten för missbruk och våld i nära relationer")]:[Organisation
(exempelvis "Sigtuna kommun", "Myndighet", "Annan kommun")]],2),"")</f>
        <v/>
      </c>
      <c r="N52" s="406">
        <f>'Lista processer'!$G52*'Lista processer'!$H52</f>
        <v>0</v>
      </c>
      <c r="O52" s="406" t="str">
        <f>IFERROR(VLOOKUP('Lista processer'!$F52,Table5[],2,FALSE),"")</f>
        <v/>
      </c>
      <c r="P52" s="406" t="str">
        <f>IFERROR(VLOOKUP('Lista processer'!$F52,Table5[],3,FALSE),"")</f>
        <v/>
      </c>
      <c r="Q52" s="406" t="str">
        <f>IFERROR(VLOOKUP('Lista processer'!$F52,Table5[],4,FALSE),"")</f>
        <v/>
      </c>
      <c r="R52" s="406" t="str">
        <f>IFERROR(('Lista processer'!$N52*'Lista processer'!$O52)/60,"")</f>
        <v/>
      </c>
      <c r="S52" s="406" t="str">
        <f>IFERROR(('Lista processer'!$N52*'Lista processer'!$P52)/60,"")</f>
        <v/>
      </c>
      <c r="T52" s="406" t="str">
        <f>IFERROR(('Lista processer'!$N52*'Lista processer'!$Q52)/60,"")</f>
        <v/>
      </c>
      <c r="U52" s="406" t="str">
        <f>IFERROR(VLOOKUP('Lista processer'!$F52,Table5[],6,FALSE),"")</f>
        <v/>
      </c>
      <c r="V52" s="406" t="str">
        <f>IFERROR(VLOOKUP('Lista processer'!$F52,Table5[],7,FALSE),"")</f>
        <v/>
      </c>
      <c r="W52" s="406" t="str">
        <f>IFERROR(VLOOKUP('Lista processer'!$F52,Table5[],8,FALSE),"")</f>
        <v/>
      </c>
      <c r="X52" s="406" t="str">
        <f>IFERROR('Lista processer'!$N52*'Lista processer'!$U52,"")</f>
        <v/>
      </c>
      <c r="Y52" s="406" t="str">
        <f>IFERROR('Lista processer'!$N52*'Lista processer'!$W52,"")</f>
        <v/>
      </c>
      <c r="Z52" s="406" t="str">
        <f>IFERROR('Lista processer'!$N52*'Lista processer'!$W52,"")</f>
        <v/>
      </c>
    </row>
    <row r="53" spans="2:26" s="363" customFormat="1" x14ac:dyDescent="0.2">
      <c r="B53" s="403"/>
      <c r="C53" s="402"/>
      <c r="D53" s="403"/>
      <c r="E53" s="403"/>
      <c r="F53" s="404"/>
      <c r="G53" s="404"/>
      <c r="H53" s="404"/>
      <c r="I53" s="385"/>
      <c r="J53" s="385"/>
      <c r="K53" s="406">
        <f>Table6[[#This Row],[Vår verksamhet
(välj från de ni angett i fliken "Lista verksamheter")]]</f>
        <v>0</v>
      </c>
      <c r="L53" s="412" t="str">
        <f>IFERROR(VLOOKUP('Lista processer'!$B53,Table3[[Verksamhet / enhet
(exempelvis "Enheten för missbruk och våld i nära relationer")]:[Organisation
(exempelvis "Sigtuna kommun", "Myndighet", "Annan kommun")]],2),"")</f>
        <v/>
      </c>
      <c r="M53" s="406" t="str">
        <f>IFERROR(VLOOKUP('Lista processer'!$E53,Table3[[Verksamhet / enhet
(exempelvis "Enheten för missbruk och våld i nära relationer")]:[Organisation
(exempelvis "Sigtuna kommun", "Myndighet", "Annan kommun")]],2),"")</f>
        <v/>
      </c>
      <c r="N53" s="406">
        <f>'Lista processer'!$G53*'Lista processer'!$H53</f>
        <v>0</v>
      </c>
      <c r="O53" s="406" t="str">
        <f>IFERROR(VLOOKUP('Lista processer'!$F53,Table5[],2,FALSE),"")</f>
        <v/>
      </c>
      <c r="P53" s="406" t="str">
        <f>IFERROR(VLOOKUP('Lista processer'!$F53,Table5[],3,FALSE),"")</f>
        <v/>
      </c>
      <c r="Q53" s="406" t="str">
        <f>IFERROR(VLOOKUP('Lista processer'!$F53,Table5[],4,FALSE),"")</f>
        <v/>
      </c>
      <c r="R53" s="406" t="str">
        <f>IFERROR(('Lista processer'!$N53*'Lista processer'!$O53)/60,"")</f>
        <v/>
      </c>
      <c r="S53" s="406" t="str">
        <f>IFERROR(('Lista processer'!$N53*'Lista processer'!$P53)/60,"")</f>
        <v/>
      </c>
      <c r="T53" s="406" t="str">
        <f>IFERROR(('Lista processer'!$N53*'Lista processer'!$Q53)/60,"")</f>
        <v/>
      </c>
      <c r="U53" s="406" t="str">
        <f>IFERROR(VLOOKUP('Lista processer'!$F53,Table5[],6,FALSE),"")</f>
        <v/>
      </c>
      <c r="V53" s="406" t="str">
        <f>IFERROR(VLOOKUP('Lista processer'!$F53,Table5[],7,FALSE),"")</f>
        <v/>
      </c>
      <c r="W53" s="406" t="str">
        <f>IFERROR(VLOOKUP('Lista processer'!$F53,Table5[],8,FALSE),"")</f>
        <v/>
      </c>
      <c r="X53" s="406" t="str">
        <f>IFERROR('Lista processer'!$N53*'Lista processer'!$U53,"")</f>
        <v/>
      </c>
      <c r="Y53" s="406" t="str">
        <f>IFERROR('Lista processer'!$N53*'Lista processer'!$W53,"")</f>
        <v/>
      </c>
      <c r="Z53" s="406" t="str">
        <f>IFERROR('Lista processer'!$N53*'Lista processer'!$W53,"")</f>
        <v/>
      </c>
    </row>
    <row r="54" spans="2:26" s="363" customFormat="1" x14ac:dyDescent="0.2">
      <c r="B54" s="398"/>
      <c r="C54" s="397"/>
      <c r="D54" s="398"/>
      <c r="E54" s="398"/>
      <c r="F54" s="399"/>
      <c r="G54" s="399"/>
      <c r="H54" s="399"/>
      <c r="I54" s="385"/>
      <c r="J54" s="385"/>
      <c r="K54" s="406">
        <f>Table6[[#This Row],[Vår verksamhet
(välj från de ni angett i fliken "Lista verksamheter")]]</f>
        <v>0</v>
      </c>
      <c r="L54" s="412" t="str">
        <f>IFERROR(VLOOKUP('Lista processer'!$B54,Table3[[Verksamhet / enhet
(exempelvis "Enheten för missbruk och våld i nära relationer")]:[Organisation
(exempelvis "Sigtuna kommun", "Myndighet", "Annan kommun")]],2),"")</f>
        <v/>
      </c>
      <c r="M54" s="406" t="str">
        <f>IFERROR(VLOOKUP('Lista processer'!$E54,Table3[[Verksamhet / enhet
(exempelvis "Enheten för missbruk och våld i nära relationer")]:[Organisation
(exempelvis "Sigtuna kommun", "Myndighet", "Annan kommun")]],2),"")</f>
        <v/>
      </c>
      <c r="N54" s="406">
        <f>'Lista processer'!$G54*'Lista processer'!$H54</f>
        <v>0</v>
      </c>
      <c r="O54" s="406" t="str">
        <f>IFERROR(VLOOKUP('Lista processer'!$F54,Table5[],2,FALSE),"")</f>
        <v/>
      </c>
      <c r="P54" s="406" t="str">
        <f>IFERROR(VLOOKUP('Lista processer'!$F54,Table5[],3,FALSE),"")</f>
        <v/>
      </c>
      <c r="Q54" s="406" t="str">
        <f>IFERROR(VLOOKUP('Lista processer'!$F54,Table5[],4,FALSE),"")</f>
        <v/>
      </c>
      <c r="R54" s="406" t="str">
        <f>IFERROR(('Lista processer'!$N54*'Lista processer'!$O54)/60,"")</f>
        <v/>
      </c>
      <c r="S54" s="406" t="str">
        <f>IFERROR(('Lista processer'!$N54*'Lista processer'!$P54)/60,"")</f>
        <v/>
      </c>
      <c r="T54" s="406" t="str">
        <f>IFERROR(('Lista processer'!$N54*'Lista processer'!$Q54)/60,"")</f>
        <v/>
      </c>
      <c r="U54" s="406" t="str">
        <f>IFERROR(VLOOKUP('Lista processer'!$F54,Table5[],6,FALSE),"")</f>
        <v/>
      </c>
      <c r="V54" s="406" t="str">
        <f>IFERROR(VLOOKUP('Lista processer'!$F54,Table5[],7,FALSE),"")</f>
        <v/>
      </c>
      <c r="W54" s="406" t="str">
        <f>IFERROR(VLOOKUP('Lista processer'!$F54,Table5[],8,FALSE),"")</f>
        <v/>
      </c>
      <c r="X54" s="406" t="str">
        <f>IFERROR('Lista processer'!$N54*'Lista processer'!$U54,"")</f>
        <v/>
      </c>
      <c r="Y54" s="406" t="str">
        <f>IFERROR('Lista processer'!$N54*'Lista processer'!$W54,"")</f>
        <v/>
      </c>
      <c r="Z54" s="406" t="str">
        <f>IFERROR('Lista processer'!$N54*'Lista processer'!$W54,"")</f>
        <v/>
      </c>
    </row>
    <row r="55" spans="2:26" s="363" customFormat="1" x14ac:dyDescent="0.2">
      <c r="B55" s="403"/>
      <c r="C55" s="402"/>
      <c r="D55" s="403"/>
      <c r="E55" s="403"/>
      <c r="F55" s="404"/>
      <c r="G55" s="404"/>
      <c r="H55" s="404"/>
      <c r="I55" s="385"/>
      <c r="J55" s="385"/>
      <c r="K55" s="406">
        <f>Table6[[#This Row],[Vår verksamhet
(välj från de ni angett i fliken "Lista verksamheter")]]</f>
        <v>0</v>
      </c>
      <c r="L55" s="412" t="str">
        <f>IFERROR(VLOOKUP('Lista processer'!$B55,Table3[[Verksamhet / enhet
(exempelvis "Enheten för missbruk och våld i nära relationer")]:[Organisation
(exempelvis "Sigtuna kommun", "Myndighet", "Annan kommun")]],2),"")</f>
        <v/>
      </c>
      <c r="M55" s="406" t="str">
        <f>IFERROR(VLOOKUP('Lista processer'!$E55,Table3[[Verksamhet / enhet
(exempelvis "Enheten för missbruk och våld i nära relationer")]:[Organisation
(exempelvis "Sigtuna kommun", "Myndighet", "Annan kommun")]],2),"")</f>
        <v/>
      </c>
      <c r="N55" s="406">
        <f>'Lista processer'!$G55*'Lista processer'!$H55</f>
        <v>0</v>
      </c>
      <c r="O55" s="406" t="str">
        <f>IFERROR(VLOOKUP('Lista processer'!$F55,Table5[],2,FALSE),"")</f>
        <v/>
      </c>
      <c r="P55" s="406" t="str">
        <f>IFERROR(VLOOKUP('Lista processer'!$F55,Table5[],3,FALSE),"")</f>
        <v/>
      </c>
      <c r="Q55" s="406" t="str">
        <f>IFERROR(VLOOKUP('Lista processer'!$F55,Table5[],4,FALSE),"")</f>
        <v/>
      </c>
      <c r="R55" s="406" t="str">
        <f>IFERROR(('Lista processer'!$N55*'Lista processer'!$O55)/60,"")</f>
        <v/>
      </c>
      <c r="S55" s="406" t="str">
        <f>IFERROR(('Lista processer'!$N55*'Lista processer'!$P55)/60,"")</f>
        <v/>
      </c>
      <c r="T55" s="406" t="str">
        <f>IFERROR(('Lista processer'!$N55*'Lista processer'!$Q55)/60,"")</f>
        <v/>
      </c>
      <c r="U55" s="406" t="str">
        <f>IFERROR(VLOOKUP('Lista processer'!$F55,Table5[],6,FALSE),"")</f>
        <v/>
      </c>
      <c r="V55" s="406" t="str">
        <f>IFERROR(VLOOKUP('Lista processer'!$F55,Table5[],7,FALSE),"")</f>
        <v/>
      </c>
      <c r="W55" s="406" t="str">
        <f>IFERROR(VLOOKUP('Lista processer'!$F55,Table5[],8,FALSE),"")</f>
        <v/>
      </c>
      <c r="X55" s="406" t="str">
        <f>IFERROR('Lista processer'!$N55*'Lista processer'!$U55,"")</f>
        <v/>
      </c>
      <c r="Y55" s="406" t="str">
        <f>IFERROR('Lista processer'!$N55*'Lista processer'!$W55,"")</f>
        <v/>
      </c>
      <c r="Z55" s="406" t="str">
        <f>IFERROR('Lista processer'!$N55*'Lista processer'!$W55,"")</f>
        <v/>
      </c>
    </row>
    <row r="56" spans="2:26" s="363" customFormat="1" x14ac:dyDescent="0.2">
      <c r="B56" s="398"/>
      <c r="C56" s="397"/>
      <c r="D56" s="398"/>
      <c r="E56" s="398"/>
      <c r="F56" s="399"/>
      <c r="G56" s="399"/>
      <c r="H56" s="399"/>
      <c r="I56" s="385"/>
      <c r="J56" s="385"/>
      <c r="K56" s="406">
        <f>Table6[[#This Row],[Vår verksamhet
(välj från de ni angett i fliken "Lista verksamheter")]]</f>
        <v>0</v>
      </c>
      <c r="L56" s="412" t="str">
        <f>IFERROR(VLOOKUP('Lista processer'!$B56,Table3[[Verksamhet / enhet
(exempelvis "Enheten för missbruk och våld i nära relationer")]:[Organisation
(exempelvis "Sigtuna kommun", "Myndighet", "Annan kommun")]],2),"")</f>
        <v/>
      </c>
      <c r="M56" s="406" t="str">
        <f>IFERROR(VLOOKUP('Lista processer'!$E56,Table3[[Verksamhet / enhet
(exempelvis "Enheten för missbruk och våld i nära relationer")]:[Organisation
(exempelvis "Sigtuna kommun", "Myndighet", "Annan kommun")]],2),"")</f>
        <v/>
      </c>
      <c r="N56" s="406">
        <f>'Lista processer'!$G56*'Lista processer'!$H56</f>
        <v>0</v>
      </c>
      <c r="O56" s="406" t="str">
        <f>IFERROR(VLOOKUP('Lista processer'!$F56,Table5[],2,FALSE),"")</f>
        <v/>
      </c>
      <c r="P56" s="406" t="str">
        <f>IFERROR(VLOOKUP('Lista processer'!$F56,Table5[],3,FALSE),"")</f>
        <v/>
      </c>
      <c r="Q56" s="406" t="str">
        <f>IFERROR(VLOOKUP('Lista processer'!$F56,Table5[],4,FALSE),"")</f>
        <v/>
      </c>
      <c r="R56" s="406" t="str">
        <f>IFERROR(('Lista processer'!$N56*'Lista processer'!$O56)/60,"")</f>
        <v/>
      </c>
      <c r="S56" s="406" t="str">
        <f>IFERROR(('Lista processer'!$N56*'Lista processer'!$P56)/60,"")</f>
        <v/>
      </c>
      <c r="T56" s="406" t="str">
        <f>IFERROR(('Lista processer'!$N56*'Lista processer'!$Q56)/60,"")</f>
        <v/>
      </c>
      <c r="U56" s="406" t="str">
        <f>IFERROR(VLOOKUP('Lista processer'!$F56,Table5[],6,FALSE),"")</f>
        <v/>
      </c>
      <c r="V56" s="406" t="str">
        <f>IFERROR(VLOOKUP('Lista processer'!$F56,Table5[],7,FALSE),"")</f>
        <v/>
      </c>
      <c r="W56" s="406" t="str">
        <f>IFERROR(VLOOKUP('Lista processer'!$F56,Table5[],8,FALSE),"")</f>
        <v/>
      </c>
      <c r="X56" s="406" t="str">
        <f>IFERROR('Lista processer'!$N56*'Lista processer'!$U56,"")</f>
        <v/>
      </c>
      <c r="Y56" s="406" t="str">
        <f>IFERROR('Lista processer'!$N56*'Lista processer'!$W56,"")</f>
        <v/>
      </c>
      <c r="Z56" s="406" t="str">
        <f>IFERROR('Lista processer'!$N56*'Lista processer'!$W56,"")</f>
        <v/>
      </c>
    </row>
    <row r="57" spans="2:26" s="363" customFormat="1" x14ac:dyDescent="0.2">
      <c r="B57" s="403"/>
      <c r="C57" s="402"/>
      <c r="D57" s="403"/>
      <c r="E57" s="403"/>
      <c r="F57" s="404"/>
      <c r="G57" s="404"/>
      <c r="H57" s="404"/>
      <c r="I57" s="385"/>
      <c r="J57" s="385"/>
      <c r="K57" s="406">
        <f>Table6[[#This Row],[Vår verksamhet
(välj från de ni angett i fliken "Lista verksamheter")]]</f>
        <v>0</v>
      </c>
      <c r="L57" s="412" t="str">
        <f>IFERROR(VLOOKUP('Lista processer'!$B57,Table3[[Verksamhet / enhet
(exempelvis "Enheten för missbruk och våld i nära relationer")]:[Organisation
(exempelvis "Sigtuna kommun", "Myndighet", "Annan kommun")]],2),"")</f>
        <v/>
      </c>
      <c r="M57" s="406" t="str">
        <f>IFERROR(VLOOKUP('Lista processer'!$E57,Table3[[Verksamhet / enhet
(exempelvis "Enheten för missbruk och våld i nära relationer")]:[Organisation
(exempelvis "Sigtuna kommun", "Myndighet", "Annan kommun")]],2),"")</f>
        <v/>
      </c>
      <c r="N57" s="406">
        <f>'Lista processer'!$G57*'Lista processer'!$H57</f>
        <v>0</v>
      </c>
      <c r="O57" s="406" t="str">
        <f>IFERROR(VLOOKUP('Lista processer'!$F57,Table5[],2,FALSE),"")</f>
        <v/>
      </c>
      <c r="P57" s="406" t="str">
        <f>IFERROR(VLOOKUP('Lista processer'!$F57,Table5[],3,FALSE),"")</f>
        <v/>
      </c>
      <c r="Q57" s="406" t="str">
        <f>IFERROR(VLOOKUP('Lista processer'!$F57,Table5[],4,FALSE),"")</f>
        <v/>
      </c>
      <c r="R57" s="406" t="str">
        <f>IFERROR(('Lista processer'!$N57*'Lista processer'!$O57)/60,"")</f>
        <v/>
      </c>
      <c r="S57" s="406" t="str">
        <f>IFERROR(('Lista processer'!$N57*'Lista processer'!$P57)/60,"")</f>
        <v/>
      </c>
      <c r="T57" s="406" t="str">
        <f>IFERROR(('Lista processer'!$N57*'Lista processer'!$Q57)/60,"")</f>
        <v/>
      </c>
      <c r="U57" s="406" t="str">
        <f>IFERROR(VLOOKUP('Lista processer'!$F57,Table5[],6,FALSE),"")</f>
        <v/>
      </c>
      <c r="V57" s="406" t="str">
        <f>IFERROR(VLOOKUP('Lista processer'!$F57,Table5[],7,FALSE),"")</f>
        <v/>
      </c>
      <c r="W57" s="406" t="str">
        <f>IFERROR(VLOOKUP('Lista processer'!$F57,Table5[],8,FALSE),"")</f>
        <v/>
      </c>
      <c r="X57" s="406" t="str">
        <f>IFERROR('Lista processer'!$N57*'Lista processer'!$U57,"")</f>
        <v/>
      </c>
      <c r="Y57" s="406" t="str">
        <f>IFERROR('Lista processer'!$N57*'Lista processer'!$W57,"")</f>
        <v/>
      </c>
      <c r="Z57" s="406" t="str">
        <f>IFERROR('Lista processer'!$N57*'Lista processer'!$W57,"")</f>
        <v/>
      </c>
    </row>
    <row r="58" spans="2:26" s="363" customFormat="1" x14ac:dyDescent="0.2">
      <c r="B58" s="398"/>
      <c r="C58" s="397"/>
      <c r="D58" s="398"/>
      <c r="E58" s="398"/>
      <c r="F58" s="399"/>
      <c r="G58" s="399"/>
      <c r="H58" s="399"/>
      <c r="I58" s="385"/>
      <c r="J58" s="385"/>
      <c r="K58" s="406">
        <f>Table6[[#This Row],[Vår verksamhet
(välj från de ni angett i fliken "Lista verksamheter")]]</f>
        <v>0</v>
      </c>
      <c r="L58" s="412" t="str">
        <f>IFERROR(VLOOKUP('Lista processer'!$B58,Table3[[Verksamhet / enhet
(exempelvis "Enheten för missbruk och våld i nära relationer")]:[Organisation
(exempelvis "Sigtuna kommun", "Myndighet", "Annan kommun")]],2),"")</f>
        <v/>
      </c>
      <c r="M58" s="406" t="str">
        <f>IFERROR(VLOOKUP('Lista processer'!$E58,Table3[[Verksamhet / enhet
(exempelvis "Enheten för missbruk och våld i nära relationer")]:[Organisation
(exempelvis "Sigtuna kommun", "Myndighet", "Annan kommun")]],2),"")</f>
        <v/>
      </c>
      <c r="N58" s="406">
        <f>'Lista processer'!$G58*'Lista processer'!$H58</f>
        <v>0</v>
      </c>
      <c r="O58" s="406" t="str">
        <f>IFERROR(VLOOKUP('Lista processer'!$F58,Table5[],2,FALSE),"")</f>
        <v/>
      </c>
      <c r="P58" s="406" t="str">
        <f>IFERROR(VLOOKUP('Lista processer'!$F58,Table5[],3,FALSE),"")</f>
        <v/>
      </c>
      <c r="Q58" s="406" t="str">
        <f>IFERROR(VLOOKUP('Lista processer'!$F58,Table5[],4,FALSE),"")</f>
        <v/>
      </c>
      <c r="R58" s="406" t="str">
        <f>IFERROR(('Lista processer'!$N58*'Lista processer'!$O58)/60,"")</f>
        <v/>
      </c>
      <c r="S58" s="406" t="str">
        <f>IFERROR(('Lista processer'!$N58*'Lista processer'!$P58)/60,"")</f>
        <v/>
      </c>
      <c r="T58" s="406" t="str">
        <f>IFERROR(('Lista processer'!$N58*'Lista processer'!$Q58)/60,"")</f>
        <v/>
      </c>
      <c r="U58" s="406" t="str">
        <f>IFERROR(VLOOKUP('Lista processer'!$F58,Table5[],6,FALSE),"")</f>
        <v/>
      </c>
      <c r="V58" s="406" t="str">
        <f>IFERROR(VLOOKUP('Lista processer'!$F58,Table5[],7,FALSE),"")</f>
        <v/>
      </c>
      <c r="W58" s="406" t="str">
        <f>IFERROR(VLOOKUP('Lista processer'!$F58,Table5[],8,FALSE),"")</f>
        <v/>
      </c>
      <c r="X58" s="406" t="str">
        <f>IFERROR('Lista processer'!$N58*'Lista processer'!$U58,"")</f>
        <v/>
      </c>
      <c r="Y58" s="406" t="str">
        <f>IFERROR('Lista processer'!$N58*'Lista processer'!$W58,"")</f>
        <v/>
      </c>
      <c r="Z58" s="406" t="str">
        <f>IFERROR('Lista processer'!$N58*'Lista processer'!$W58,"")</f>
        <v/>
      </c>
    </row>
    <row r="59" spans="2:26" s="363" customFormat="1" x14ac:dyDescent="0.2">
      <c r="B59" s="403"/>
      <c r="C59" s="402"/>
      <c r="D59" s="403"/>
      <c r="E59" s="403"/>
      <c r="F59" s="404"/>
      <c r="G59" s="404"/>
      <c r="H59" s="404"/>
      <c r="I59" s="385"/>
      <c r="J59" s="385"/>
      <c r="K59" s="406">
        <f>Table6[[#This Row],[Vår verksamhet
(välj från de ni angett i fliken "Lista verksamheter")]]</f>
        <v>0</v>
      </c>
      <c r="L59" s="412" t="str">
        <f>IFERROR(VLOOKUP('Lista processer'!$B59,Table3[[Verksamhet / enhet
(exempelvis "Enheten för missbruk och våld i nära relationer")]:[Organisation
(exempelvis "Sigtuna kommun", "Myndighet", "Annan kommun")]],2),"")</f>
        <v/>
      </c>
      <c r="M59" s="406" t="str">
        <f>IFERROR(VLOOKUP('Lista processer'!$E59,Table3[[Verksamhet / enhet
(exempelvis "Enheten för missbruk och våld i nära relationer")]:[Organisation
(exempelvis "Sigtuna kommun", "Myndighet", "Annan kommun")]],2),"")</f>
        <v/>
      </c>
      <c r="N59" s="406">
        <f>'Lista processer'!$G59*'Lista processer'!$H59</f>
        <v>0</v>
      </c>
      <c r="O59" s="406" t="str">
        <f>IFERROR(VLOOKUP('Lista processer'!$F59,Table5[],2,FALSE),"")</f>
        <v/>
      </c>
      <c r="P59" s="406" t="str">
        <f>IFERROR(VLOOKUP('Lista processer'!$F59,Table5[],3,FALSE),"")</f>
        <v/>
      </c>
      <c r="Q59" s="406" t="str">
        <f>IFERROR(VLOOKUP('Lista processer'!$F59,Table5[],4,FALSE),"")</f>
        <v/>
      </c>
      <c r="R59" s="406" t="str">
        <f>IFERROR(('Lista processer'!$N59*'Lista processer'!$O59)/60,"")</f>
        <v/>
      </c>
      <c r="S59" s="406" t="str">
        <f>IFERROR(('Lista processer'!$N59*'Lista processer'!$P59)/60,"")</f>
        <v/>
      </c>
      <c r="T59" s="406" t="str">
        <f>IFERROR(('Lista processer'!$N59*'Lista processer'!$Q59)/60,"")</f>
        <v/>
      </c>
      <c r="U59" s="406" t="str">
        <f>IFERROR(VLOOKUP('Lista processer'!$F59,Table5[],6,FALSE),"")</f>
        <v/>
      </c>
      <c r="V59" s="406" t="str">
        <f>IFERROR(VLOOKUP('Lista processer'!$F59,Table5[],7,FALSE),"")</f>
        <v/>
      </c>
      <c r="W59" s="406" t="str">
        <f>IFERROR(VLOOKUP('Lista processer'!$F59,Table5[],8,FALSE),"")</f>
        <v/>
      </c>
      <c r="X59" s="406" t="str">
        <f>IFERROR('Lista processer'!$N59*'Lista processer'!$U59,"")</f>
        <v/>
      </c>
      <c r="Y59" s="406" t="str">
        <f>IFERROR('Lista processer'!$N59*'Lista processer'!$W59,"")</f>
        <v/>
      </c>
      <c r="Z59" s="406" t="str">
        <f>IFERROR('Lista processer'!$N59*'Lista processer'!$W59,"")</f>
        <v/>
      </c>
    </row>
    <row r="60" spans="2:26" s="363" customFormat="1" x14ac:dyDescent="0.2">
      <c r="B60" s="398"/>
      <c r="C60" s="397"/>
      <c r="D60" s="398"/>
      <c r="E60" s="398"/>
      <c r="F60" s="399"/>
      <c r="G60" s="399"/>
      <c r="H60" s="399"/>
      <c r="I60" s="385"/>
      <c r="J60" s="385"/>
      <c r="K60" s="406">
        <f>Table6[[#This Row],[Vår verksamhet
(välj från de ni angett i fliken "Lista verksamheter")]]</f>
        <v>0</v>
      </c>
      <c r="L60" s="412" t="str">
        <f>IFERROR(VLOOKUP('Lista processer'!$B60,Table3[[Verksamhet / enhet
(exempelvis "Enheten för missbruk och våld i nära relationer")]:[Organisation
(exempelvis "Sigtuna kommun", "Myndighet", "Annan kommun")]],2),"")</f>
        <v/>
      </c>
      <c r="M60" s="406" t="str">
        <f>IFERROR(VLOOKUP('Lista processer'!$E60,Table3[[Verksamhet / enhet
(exempelvis "Enheten för missbruk och våld i nära relationer")]:[Organisation
(exempelvis "Sigtuna kommun", "Myndighet", "Annan kommun")]],2),"")</f>
        <v/>
      </c>
      <c r="N60" s="406">
        <f>'Lista processer'!$G60*'Lista processer'!$H60</f>
        <v>0</v>
      </c>
      <c r="O60" s="406" t="str">
        <f>IFERROR(VLOOKUP('Lista processer'!$F60,Table5[],2,FALSE),"")</f>
        <v/>
      </c>
      <c r="P60" s="406" t="str">
        <f>IFERROR(VLOOKUP('Lista processer'!$F60,Table5[],3,FALSE),"")</f>
        <v/>
      </c>
      <c r="Q60" s="406" t="str">
        <f>IFERROR(VLOOKUP('Lista processer'!$F60,Table5[],4,FALSE),"")</f>
        <v/>
      </c>
      <c r="R60" s="406" t="str">
        <f>IFERROR(('Lista processer'!$N60*'Lista processer'!$O60)/60,"")</f>
        <v/>
      </c>
      <c r="S60" s="406" t="str">
        <f>IFERROR(('Lista processer'!$N60*'Lista processer'!$P60)/60,"")</f>
        <v/>
      </c>
      <c r="T60" s="406" t="str">
        <f>IFERROR(('Lista processer'!$N60*'Lista processer'!$Q60)/60,"")</f>
        <v/>
      </c>
      <c r="U60" s="406" t="str">
        <f>IFERROR(VLOOKUP('Lista processer'!$F60,Table5[],6,FALSE),"")</f>
        <v/>
      </c>
      <c r="V60" s="406" t="str">
        <f>IFERROR(VLOOKUP('Lista processer'!$F60,Table5[],7,FALSE),"")</f>
        <v/>
      </c>
      <c r="W60" s="406" t="str">
        <f>IFERROR(VLOOKUP('Lista processer'!$F60,Table5[],8,FALSE),"")</f>
        <v/>
      </c>
      <c r="X60" s="406" t="str">
        <f>IFERROR('Lista processer'!$N60*'Lista processer'!$U60,"")</f>
        <v/>
      </c>
      <c r="Y60" s="406" t="str">
        <f>IFERROR('Lista processer'!$N60*'Lista processer'!$W60,"")</f>
        <v/>
      </c>
      <c r="Z60" s="406" t="str">
        <f>IFERROR('Lista processer'!$N60*'Lista processer'!$W60,"")</f>
        <v/>
      </c>
    </row>
    <row r="61" spans="2:26" s="363" customFormat="1" x14ac:dyDescent="0.2">
      <c r="B61" s="403"/>
      <c r="C61" s="402"/>
      <c r="D61" s="403"/>
      <c r="E61" s="403"/>
      <c r="F61" s="404"/>
      <c r="G61" s="404"/>
      <c r="H61" s="404"/>
      <c r="I61" s="385"/>
      <c r="J61" s="385"/>
      <c r="K61" s="406">
        <f>Table6[[#This Row],[Vår verksamhet
(välj från de ni angett i fliken "Lista verksamheter")]]</f>
        <v>0</v>
      </c>
      <c r="L61" s="412" t="str">
        <f>IFERROR(VLOOKUP('Lista processer'!$B61,Table3[[Verksamhet / enhet
(exempelvis "Enheten för missbruk och våld i nära relationer")]:[Organisation
(exempelvis "Sigtuna kommun", "Myndighet", "Annan kommun")]],2),"")</f>
        <v/>
      </c>
      <c r="M61" s="406" t="str">
        <f>IFERROR(VLOOKUP('Lista processer'!$E61,Table3[[Verksamhet / enhet
(exempelvis "Enheten för missbruk och våld i nära relationer")]:[Organisation
(exempelvis "Sigtuna kommun", "Myndighet", "Annan kommun")]],2),"")</f>
        <v/>
      </c>
      <c r="N61" s="406">
        <f>'Lista processer'!$G61*'Lista processer'!$H61</f>
        <v>0</v>
      </c>
      <c r="O61" s="406" t="str">
        <f>IFERROR(VLOOKUP('Lista processer'!$F61,Table5[],2,FALSE),"")</f>
        <v/>
      </c>
      <c r="P61" s="406" t="str">
        <f>IFERROR(VLOOKUP('Lista processer'!$F61,Table5[],3,FALSE),"")</f>
        <v/>
      </c>
      <c r="Q61" s="406" t="str">
        <f>IFERROR(VLOOKUP('Lista processer'!$F61,Table5[],4,FALSE),"")</f>
        <v/>
      </c>
      <c r="R61" s="406" t="str">
        <f>IFERROR(('Lista processer'!$N61*'Lista processer'!$O61)/60,"")</f>
        <v/>
      </c>
      <c r="S61" s="406" t="str">
        <f>IFERROR(('Lista processer'!$N61*'Lista processer'!$P61)/60,"")</f>
        <v/>
      </c>
      <c r="T61" s="406" t="str">
        <f>IFERROR(('Lista processer'!$N61*'Lista processer'!$Q61)/60,"")</f>
        <v/>
      </c>
      <c r="U61" s="406" t="str">
        <f>IFERROR(VLOOKUP('Lista processer'!$F61,Table5[],6,FALSE),"")</f>
        <v/>
      </c>
      <c r="V61" s="406" t="str">
        <f>IFERROR(VLOOKUP('Lista processer'!$F61,Table5[],7,FALSE),"")</f>
        <v/>
      </c>
      <c r="W61" s="406" t="str">
        <f>IFERROR(VLOOKUP('Lista processer'!$F61,Table5[],8,FALSE),"")</f>
        <v/>
      </c>
      <c r="X61" s="406" t="str">
        <f>IFERROR('Lista processer'!$N61*'Lista processer'!$U61,"")</f>
        <v/>
      </c>
      <c r="Y61" s="406" t="str">
        <f>IFERROR('Lista processer'!$N61*'Lista processer'!$W61,"")</f>
        <v/>
      </c>
      <c r="Z61" s="406" t="str">
        <f>IFERROR('Lista processer'!$N61*'Lista processer'!$W61,"")</f>
        <v/>
      </c>
    </row>
    <row r="62" spans="2:26" s="363" customFormat="1" x14ac:dyDescent="0.2">
      <c r="B62" s="398"/>
      <c r="C62" s="397"/>
      <c r="D62" s="398"/>
      <c r="E62" s="398"/>
      <c r="F62" s="399"/>
      <c r="G62" s="399"/>
      <c r="H62" s="399"/>
      <c r="I62" s="385"/>
      <c r="J62" s="385"/>
      <c r="K62" s="406">
        <f>Table6[[#This Row],[Vår verksamhet
(välj från de ni angett i fliken "Lista verksamheter")]]</f>
        <v>0</v>
      </c>
      <c r="L62" s="412" t="str">
        <f>IFERROR(VLOOKUP('Lista processer'!$B62,Table3[[Verksamhet / enhet
(exempelvis "Enheten för missbruk och våld i nära relationer")]:[Organisation
(exempelvis "Sigtuna kommun", "Myndighet", "Annan kommun")]],2),"")</f>
        <v/>
      </c>
      <c r="M62" s="406" t="str">
        <f>IFERROR(VLOOKUP('Lista processer'!$E62,Table3[[Verksamhet / enhet
(exempelvis "Enheten för missbruk och våld i nära relationer")]:[Organisation
(exempelvis "Sigtuna kommun", "Myndighet", "Annan kommun")]],2),"")</f>
        <v/>
      </c>
      <c r="N62" s="406">
        <f>'Lista processer'!$G62*'Lista processer'!$H62</f>
        <v>0</v>
      </c>
      <c r="O62" s="406" t="str">
        <f>IFERROR(VLOOKUP('Lista processer'!$F62,Table5[],2,FALSE),"")</f>
        <v/>
      </c>
      <c r="P62" s="406" t="str">
        <f>IFERROR(VLOOKUP('Lista processer'!$F62,Table5[],3,FALSE),"")</f>
        <v/>
      </c>
      <c r="Q62" s="406" t="str">
        <f>IFERROR(VLOOKUP('Lista processer'!$F62,Table5[],4,FALSE),"")</f>
        <v/>
      </c>
      <c r="R62" s="406" t="str">
        <f>IFERROR(('Lista processer'!$N62*'Lista processer'!$O62)/60,"")</f>
        <v/>
      </c>
      <c r="S62" s="406" t="str">
        <f>IFERROR(('Lista processer'!$N62*'Lista processer'!$P62)/60,"")</f>
        <v/>
      </c>
      <c r="T62" s="406" t="str">
        <f>IFERROR(('Lista processer'!$N62*'Lista processer'!$Q62)/60,"")</f>
        <v/>
      </c>
      <c r="U62" s="406" t="str">
        <f>IFERROR(VLOOKUP('Lista processer'!$F62,Table5[],6,FALSE),"")</f>
        <v/>
      </c>
      <c r="V62" s="406" t="str">
        <f>IFERROR(VLOOKUP('Lista processer'!$F62,Table5[],7,FALSE),"")</f>
        <v/>
      </c>
      <c r="W62" s="406" t="str">
        <f>IFERROR(VLOOKUP('Lista processer'!$F62,Table5[],8,FALSE),"")</f>
        <v/>
      </c>
      <c r="X62" s="406" t="str">
        <f>IFERROR('Lista processer'!$N62*'Lista processer'!$U62,"")</f>
        <v/>
      </c>
      <c r="Y62" s="406" t="str">
        <f>IFERROR('Lista processer'!$N62*'Lista processer'!$W62,"")</f>
        <v/>
      </c>
      <c r="Z62" s="406" t="str">
        <f>IFERROR('Lista processer'!$N62*'Lista processer'!$W62,"")</f>
        <v/>
      </c>
    </row>
    <row r="63" spans="2:26" s="363" customFormat="1" x14ac:dyDescent="0.2">
      <c r="B63" s="403"/>
      <c r="C63" s="402"/>
      <c r="D63" s="403"/>
      <c r="E63" s="403"/>
      <c r="F63" s="404"/>
      <c r="G63" s="404"/>
      <c r="H63" s="404"/>
      <c r="I63" s="385"/>
      <c r="J63" s="385"/>
      <c r="K63" s="406">
        <f>Table6[[#This Row],[Vår verksamhet
(välj från de ni angett i fliken "Lista verksamheter")]]</f>
        <v>0</v>
      </c>
      <c r="L63" s="412" t="str">
        <f>IFERROR(VLOOKUP('Lista processer'!$B63,Table3[[Verksamhet / enhet
(exempelvis "Enheten för missbruk och våld i nära relationer")]:[Organisation
(exempelvis "Sigtuna kommun", "Myndighet", "Annan kommun")]],2),"")</f>
        <v/>
      </c>
      <c r="M63" s="406" t="str">
        <f>IFERROR(VLOOKUP('Lista processer'!$E63,Table3[[Verksamhet / enhet
(exempelvis "Enheten för missbruk och våld i nära relationer")]:[Organisation
(exempelvis "Sigtuna kommun", "Myndighet", "Annan kommun")]],2),"")</f>
        <v/>
      </c>
      <c r="N63" s="406">
        <f>'Lista processer'!$G63*'Lista processer'!$H63</f>
        <v>0</v>
      </c>
      <c r="O63" s="406" t="str">
        <f>IFERROR(VLOOKUP('Lista processer'!$F63,Table5[],2,FALSE),"")</f>
        <v/>
      </c>
      <c r="P63" s="406" t="str">
        <f>IFERROR(VLOOKUP('Lista processer'!$F63,Table5[],3,FALSE),"")</f>
        <v/>
      </c>
      <c r="Q63" s="406" t="str">
        <f>IFERROR(VLOOKUP('Lista processer'!$F63,Table5[],4,FALSE),"")</f>
        <v/>
      </c>
      <c r="R63" s="406" t="str">
        <f>IFERROR(('Lista processer'!$N63*'Lista processer'!$O63)/60,"")</f>
        <v/>
      </c>
      <c r="S63" s="406" t="str">
        <f>IFERROR(('Lista processer'!$N63*'Lista processer'!$P63)/60,"")</f>
        <v/>
      </c>
      <c r="T63" s="406" t="str">
        <f>IFERROR(('Lista processer'!$N63*'Lista processer'!$Q63)/60,"")</f>
        <v/>
      </c>
      <c r="U63" s="406" t="str">
        <f>IFERROR(VLOOKUP('Lista processer'!$F63,Table5[],6,FALSE),"")</f>
        <v/>
      </c>
      <c r="V63" s="406" t="str">
        <f>IFERROR(VLOOKUP('Lista processer'!$F63,Table5[],7,FALSE),"")</f>
        <v/>
      </c>
      <c r="W63" s="406" t="str">
        <f>IFERROR(VLOOKUP('Lista processer'!$F63,Table5[],8,FALSE),"")</f>
        <v/>
      </c>
      <c r="X63" s="406" t="str">
        <f>IFERROR('Lista processer'!$N63*'Lista processer'!$U63,"")</f>
        <v/>
      </c>
      <c r="Y63" s="406" t="str">
        <f>IFERROR('Lista processer'!$N63*'Lista processer'!$W63,"")</f>
        <v/>
      </c>
      <c r="Z63" s="406" t="str">
        <f>IFERROR('Lista processer'!$N63*'Lista processer'!$W63,"")</f>
        <v/>
      </c>
    </row>
    <row r="64" spans="2:26" s="363" customFormat="1" x14ac:dyDescent="0.2">
      <c r="B64" s="398"/>
      <c r="C64" s="397"/>
      <c r="D64" s="398"/>
      <c r="E64" s="398"/>
      <c r="F64" s="399"/>
      <c r="G64" s="399"/>
      <c r="H64" s="399"/>
      <c r="I64" s="385"/>
      <c r="J64" s="385"/>
      <c r="K64" s="406">
        <f>Table6[[#This Row],[Vår verksamhet
(välj från de ni angett i fliken "Lista verksamheter")]]</f>
        <v>0</v>
      </c>
      <c r="L64" s="412" t="str">
        <f>IFERROR(VLOOKUP('Lista processer'!$B64,Table3[[Verksamhet / enhet
(exempelvis "Enheten för missbruk och våld i nära relationer")]:[Organisation
(exempelvis "Sigtuna kommun", "Myndighet", "Annan kommun")]],2),"")</f>
        <v/>
      </c>
      <c r="M64" s="406" t="str">
        <f>IFERROR(VLOOKUP('Lista processer'!$E64,Table3[[Verksamhet / enhet
(exempelvis "Enheten för missbruk och våld i nära relationer")]:[Organisation
(exempelvis "Sigtuna kommun", "Myndighet", "Annan kommun")]],2),"")</f>
        <v/>
      </c>
      <c r="N64" s="406">
        <f>'Lista processer'!$G64*'Lista processer'!$H64</f>
        <v>0</v>
      </c>
      <c r="O64" s="406" t="str">
        <f>IFERROR(VLOOKUP('Lista processer'!$F64,Table5[],2,FALSE),"")</f>
        <v/>
      </c>
      <c r="P64" s="406" t="str">
        <f>IFERROR(VLOOKUP('Lista processer'!$F64,Table5[],3,FALSE),"")</f>
        <v/>
      </c>
      <c r="Q64" s="406" t="str">
        <f>IFERROR(VLOOKUP('Lista processer'!$F64,Table5[],4,FALSE),"")</f>
        <v/>
      </c>
      <c r="R64" s="406" t="str">
        <f>IFERROR(('Lista processer'!$N64*'Lista processer'!$O64)/60,"")</f>
        <v/>
      </c>
      <c r="S64" s="406" t="str">
        <f>IFERROR(('Lista processer'!$N64*'Lista processer'!$P64)/60,"")</f>
        <v/>
      </c>
      <c r="T64" s="406" t="str">
        <f>IFERROR(('Lista processer'!$N64*'Lista processer'!$Q64)/60,"")</f>
        <v/>
      </c>
      <c r="U64" s="406" t="str">
        <f>IFERROR(VLOOKUP('Lista processer'!$F64,Table5[],6,FALSE),"")</f>
        <v/>
      </c>
      <c r="V64" s="406" t="str">
        <f>IFERROR(VLOOKUP('Lista processer'!$F64,Table5[],7,FALSE),"")</f>
        <v/>
      </c>
      <c r="W64" s="406" t="str">
        <f>IFERROR(VLOOKUP('Lista processer'!$F64,Table5[],8,FALSE),"")</f>
        <v/>
      </c>
      <c r="X64" s="406" t="str">
        <f>IFERROR('Lista processer'!$N64*'Lista processer'!$U64,"")</f>
        <v/>
      </c>
      <c r="Y64" s="406" t="str">
        <f>IFERROR('Lista processer'!$N64*'Lista processer'!$W64,"")</f>
        <v/>
      </c>
      <c r="Z64" s="406" t="str">
        <f>IFERROR('Lista processer'!$N64*'Lista processer'!$W64,"")</f>
        <v/>
      </c>
    </row>
    <row r="65" spans="2:32" s="363" customFormat="1" x14ac:dyDescent="0.2">
      <c r="B65" s="403"/>
      <c r="C65" s="402"/>
      <c r="D65" s="403"/>
      <c r="E65" s="403"/>
      <c r="F65" s="404"/>
      <c r="G65" s="404"/>
      <c r="H65" s="404"/>
      <c r="I65" s="385"/>
      <c r="J65" s="385"/>
      <c r="K65" s="406">
        <f>Table6[[#This Row],[Vår verksamhet
(välj från de ni angett i fliken "Lista verksamheter")]]</f>
        <v>0</v>
      </c>
      <c r="L65" s="412" t="str">
        <f>IFERROR(VLOOKUP('Lista processer'!$B65,Table3[[Verksamhet / enhet
(exempelvis "Enheten för missbruk och våld i nära relationer")]:[Organisation
(exempelvis "Sigtuna kommun", "Myndighet", "Annan kommun")]],2),"")</f>
        <v/>
      </c>
      <c r="M65" s="406" t="str">
        <f>IFERROR(VLOOKUP('Lista processer'!$E65,Table3[[Verksamhet / enhet
(exempelvis "Enheten för missbruk och våld i nära relationer")]:[Organisation
(exempelvis "Sigtuna kommun", "Myndighet", "Annan kommun")]],2),"")</f>
        <v/>
      </c>
      <c r="N65" s="406">
        <f>'Lista processer'!$G65*'Lista processer'!$H65</f>
        <v>0</v>
      </c>
      <c r="O65" s="406" t="str">
        <f>IFERROR(VLOOKUP('Lista processer'!$F65,Table5[],2,FALSE),"")</f>
        <v/>
      </c>
      <c r="P65" s="406" t="str">
        <f>IFERROR(VLOOKUP('Lista processer'!$F65,Table5[],3,FALSE),"")</f>
        <v/>
      </c>
      <c r="Q65" s="406" t="str">
        <f>IFERROR(VLOOKUP('Lista processer'!$F65,Table5[],4,FALSE),"")</f>
        <v/>
      </c>
      <c r="R65" s="406" t="str">
        <f>IFERROR(('Lista processer'!$N65*'Lista processer'!$O65)/60,"")</f>
        <v/>
      </c>
      <c r="S65" s="406" t="str">
        <f>IFERROR(('Lista processer'!$N65*'Lista processer'!$P65)/60,"")</f>
        <v/>
      </c>
      <c r="T65" s="406" t="str">
        <f>IFERROR(('Lista processer'!$N65*'Lista processer'!$Q65)/60,"")</f>
        <v/>
      </c>
      <c r="U65" s="406" t="str">
        <f>IFERROR(VLOOKUP('Lista processer'!$F65,Table5[],6,FALSE),"")</f>
        <v/>
      </c>
      <c r="V65" s="406" t="str">
        <f>IFERROR(VLOOKUP('Lista processer'!$F65,Table5[],7,FALSE),"")</f>
        <v/>
      </c>
      <c r="W65" s="406" t="str">
        <f>IFERROR(VLOOKUP('Lista processer'!$F65,Table5[],8,FALSE),"")</f>
        <v/>
      </c>
      <c r="X65" s="406" t="str">
        <f>IFERROR('Lista processer'!$N65*'Lista processer'!$U65,"")</f>
        <v/>
      </c>
      <c r="Y65" s="406" t="str">
        <f>IFERROR('Lista processer'!$N65*'Lista processer'!$W65,"")</f>
        <v/>
      </c>
      <c r="Z65" s="406" t="str">
        <f>IFERROR('Lista processer'!$N65*'Lista processer'!$W65,"")</f>
        <v/>
      </c>
    </row>
    <row r="66" spans="2:32" s="363" customFormat="1" x14ac:dyDescent="0.2">
      <c r="B66" s="398"/>
      <c r="C66" s="397"/>
      <c r="D66" s="398"/>
      <c r="E66" s="398"/>
      <c r="F66" s="399"/>
      <c r="G66" s="399"/>
      <c r="H66" s="399"/>
      <c r="I66" s="385"/>
      <c r="J66" s="385"/>
      <c r="K66" s="406">
        <f>Table6[[#This Row],[Vår verksamhet
(välj från de ni angett i fliken "Lista verksamheter")]]</f>
        <v>0</v>
      </c>
      <c r="L66" s="412" t="str">
        <f>IFERROR(VLOOKUP('Lista processer'!$B66,Table3[[Verksamhet / enhet
(exempelvis "Enheten för missbruk och våld i nära relationer")]:[Organisation
(exempelvis "Sigtuna kommun", "Myndighet", "Annan kommun")]],2),"")</f>
        <v/>
      </c>
      <c r="M66" s="406" t="str">
        <f>IFERROR(VLOOKUP('Lista processer'!$E66,Table3[[Verksamhet / enhet
(exempelvis "Enheten för missbruk och våld i nära relationer")]:[Organisation
(exempelvis "Sigtuna kommun", "Myndighet", "Annan kommun")]],2),"")</f>
        <v/>
      </c>
      <c r="N66" s="406">
        <f>'Lista processer'!$G66*'Lista processer'!$H66</f>
        <v>0</v>
      </c>
      <c r="O66" s="406" t="str">
        <f>IFERROR(VLOOKUP('Lista processer'!$F66,Table5[],2,FALSE),"")</f>
        <v/>
      </c>
      <c r="P66" s="406" t="str">
        <f>IFERROR(VLOOKUP('Lista processer'!$F66,Table5[],3,FALSE),"")</f>
        <v/>
      </c>
      <c r="Q66" s="406" t="str">
        <f>IFERROR(VLOOKUP('Lista processer'!$F66,Table5[],4,FALSE),"")</f>
        <v/>
      </c>
      <c r="R66" s="406" t="str">
        <f>IFERROR(('Lista processer'!$N66*'Lista processer'!$O66)/60,"")</f>
        <v/>
      </c>
      <c r="S66" s="406" t="str">
        <f>IFERROR(('Lista processer'!$N66*'Lista processer'!$P66)/60,"")</f>
        <v/>
      </c>
      <c r="T66" s="406" t="str">
        <f>IFERROR(('Lista processer'!$N66*'Lista processer'!$Q66)/60,"")</f>
        <v/>
      </c>
      <c r="U66" s="406" t="str">
        <f>IFERROR(VLOOKUP('Lista processer'!$F66,Table5[],6,FALSE),"")</f>
        <v/>
      </c>
      <c r="V66" s="406" t="str">
        <f>IFERROR(VLOOKUP('Lista processer'!$F66,Table5[],7,FALSE),"")</f>
        <v/>
      </c>
      <c r="W66" s="406" t="str">
        <f>IFERROR(VLOOKUP('Lista processer'!$F66,Table5[],8,FALSE),"")</f>
        <v/>
      </c>
      <c r="X66" s="406" t="str">
        <f>IFERROR('Lista processer'!$N66*'Lista processer'!$U66,"")</f>
        <v/>
      </c>
      <c r="Y66" s="406" t="str">
        <f>IFERROR('Lista processer'!$N66*'Lista processer'!$W66,"")</f>
        <v/>
      </c>
      <c r="Z66" s="406" t="str">
        <f>IFERROR('Lista processer'!$N66*'Lista processer'!$W66,"")</f>
        <v/>
      </c>
    </row>
    <row r="67" spans="2:32" s="363" customFormat="1" x14ac:dyDescent="0.2">
      <c r="B67" s="403"/>
      <c r="C67" s="402"/>
      <c r="D67" s="403"/>
      <c r="E67" s="403"/>
      <c r="F67" s="404"/>
      <c r="G67" s="404"/>
      <c r="H67" s="404"/>
      <c r="I67" s="385"/>
      <c r="J67" s="385"/>
      <c r="K67" s="406">
        <f>Table6[[#This Row],[Vår verksamhet
(välj från de ni angett i fliken "Lista verksamheter")]]</f>
        <v>0</v>
      </c>
      <c r="L67" s="412" t="str">
        <f>IFERROR(VLOOKUP('Lista processer'!$B67,Table3[[Verksamhet / enhet
(exempelvis "Enheten för missbruk och våld i nära relationer")]:[Organisation
(exempelvis "Sigtuna kommun", "Myndighet", "Annan kommun")]],2),"")</f>
        <v/>
      </c>
      <c r="M67" s="406" t="str">
        <f>IFERROR(VLOOKUP('Lista processer'!$E67,Table3[[Verksamhet / enhet
(exempelvis "Enheten för missbruk och våld i nära relationer")]:[Organisation
(exempelvis "Sigtuna kommun", "Myndighet", "Annan kommun")]],2),"")</f>
        <v/>
      </c>
      <c r="N67" s="406">
        <f>'Lista processer'!$G67*'Lista processer'!$H67</f>
        <v>0</v>
      </c>
      <c r="O67" s="406" t="str">
        <f>IFERROR(VLOOKUP('Lista processer'!$F67,Table5[],2,FALSE),"")</f>
        <v/>
      </c>
      <c r="P67" s="406" t="str">
        <f>IFERROR(VLOOKUP('Lista processer'!$F67,Table5[],3,FALSE),"")</f>
        <v/>
      </c>
      <c r="Q67" s="406" t="str">
        <f>IFERROR(VLOOKUP('Lista processer'!$F67,Table5[],4,FALSE),"")</f>
        <v/>
      </c>
      <c r="R67" s="406" t="str">
        <f>IFERROR(('Lista processer'!$N67*'Lista processer'!$O67)/60,"")</f>
        <v/>
      </c>
      <c r="S67" s="406" t="str">
        <f>IFERROR(('Lista processer'!$N67*'Lista processer'!$P67)/60,"")</f>
        <v/>
      </c>
      <c r="T67" s="406" t="str">
        <f>IFERROR(('Lista processer'!$N67*'Lista processer'!$Q67)/60,"")</f>
        <v/>
      </c>
      <c r="U67" s="406" t="str">
        <f>IFERROR(VLOOKUP('Lista processer'!$F67,Table5[],6,FALSE),"")</f>
        <v/>
      </c>
      <c r="V67" s="406" t="str">
        <f>IFERROR(VLOOKUP('Lista processer'!$F67,Table5[],7,FALSE),"")</f>
        <v/>
      </c>
      <c r="W67" s="406" t="str">
        <f>IFERROR(VLOOKUP('Lista processer'!$F67,Table5[],8,FALSE),"")</f>
        <v/>
      </c>
      <c r="X67" s="406" t="str">
        <f>IFERROR('Lista processer'!$N67*'Lista processer'!$U67,"")</f>
        <v/>
      </c>
      <c r="Y67" s="406" t="str">
        <f>IFERROR('Lista processer'!$N67*'Lista processer'!$W67,"")</f>
        <v/>
      </c>
      <c r="Z67" s="406" t="str">
        <f>IFERROR('Lista processer'!$N67*'Lista processer'!$W67,"")</f>
        <v/>
      </c>
    </row>
    <row r="68" spans="2:32" s="363" customFormat="1" x14ac:dyDescent="0.2">
      <c r="B68" s="398"/>
      <c r="C68" s="397"/>
      <c r="D68" s="398"/>
      <c r="E68" s="398"/>
      <c r="F68" s="399"/>
      <c r="G68" s="399"/>
      <c r="H68" s="399"/>
      <c r="I68" s="385"/>
      <c r="J68" s="385"/>
      <c r="K68" s="406">
        <f>Table6[[#This Row],[Vår verksamhet
(välj från de ni angett i fliken "Lista verksamheter")]]</f>
        <v>0</v>
      </c>
      <c r="L68" s="412" t="str">
        <f>IFERROR(VLOOKUP('Lista processer'!$B68,Table3[[Verksamhet / enhet
(exempelvis "Enheten för missbruk och våld i nära relationer")]:[Organisation
(exempelvis "Sigtuna kommun", "Myndighet", "Annan kommun")]],2),"")</f>
        <v/>
      </c>
      <c r="M68" s="406" t="str">
        <f>IFERROR(VLOOKUP('Lista processer'!$E68,Table3[[Verksamhet / enhet
(exempelvis "Enheten för missbruk och våld i nära relationer")]:[Organisation
(exempelvis "Sigtuna kommun", "Myndighet", "Annan kommun")]],2),"")</f>
        <v/>
      </c>
      <c r="N68" s="406">
        <f>'Lista processer'!$G68*'Lista processer'!$H68</f>
        <v>0</v>
      </c>
      <c r="O68" s="406" t="str">
        <f>IFERROR(VLOOKUP('Lista processer'!$F68,Table5[],2,FALSE),"")</f>
        <v/>
      </c>
      <c r="P68" s="406" t="str">
        <f>IFERROR(VLOOKUP('Lista processer'!$F68,Table5[],3,FALSE),"")</f>
        <v/>
      </c>
      <c r="Q68" s="406" t="str">
        <f>IFERROR(VLOOKUP('Lista processer'!$F68,Table5[],4,FALSE),"")</f>
        <v/>
      </c>
      <c r="R68" s="406" t="str">
        <f>IFERROR(('Lista processer'!$N68*'Lista processer'!$O68)/60,"")</f>
        <v/>
      </c>
      <c r="S68" s="406" t="str">
        <f>IFERROR(('Lista processer'!$N68*'Lista processer'!$P68)/60,"")</f>
        <v/>
      </c>
      <c r="T68" s="406" t="str">
        <f>IFERROR(('Lista processer'!$N68*'Lista processer'!$Q68)/60,"")</f>
        <v/>
      </c>
      <c r="U68" s="406" t="str">
        <f>IFERROR(VLOOKUP('Lista processer'!$F68,Table5[],6,FALSE),"")</f>
        <v/>
      </c>
      <c r="V68" s="406" t="str">
        <f>IFERROR(VLOOKUP('Lista processer'!$F68,Table5[],7,FALSE),"")</f>
        <v/>
      </c>
      <c r="W68" s="406" t="str">
        <f>IFERROR(VLOOKUP('Lista processer'!$F68,Table5[],8,FALSE),"")</f>
        <v/>
      </c>
      <c r="X68" s="406" t="str">
        <f>IFERROR('Lista processer'!$N68*'Lista processer'!$U68,"")</f>
        <v/>
      </c>
      <c r="Y68" s="406" t="str">
        <f>IFERROR('Lista processer'!$N68*'Lista processer'!$W68,"")</f>
        <v/>
      </c>
      <c r="Z68" s="406" t="str">
        <f>IFERROR('Lista processer'!$N68*'Lista processer'!$W68,"")</f>
        <v/>
      </c>
    </row>
    <row r="69" spans="2:32" s="363" customFormat="1" x14ac:dyDescent="0.2">
      <c r="B69" s="403"/>
      <c r="C69" s="402"/>
      <c r="D69" s="403"/>
      <c r="E69" s="403"/>
      <c r="F69" s="404"/>
      <c r="G69" s="404"/>
      <c r="H69" s="404"/>
      <c r="I69" s="385"/>
      <c r="J69" s="385"/>
      <c r="K69" s="406">
        <f>Table6[[#This Row],[Vår verksamhet
(välj från de ni angett i fliken "Lista verksamheter")]]</f>
        <v>0</v>
      </c>
      <c r="L69" s="412" t="str">
        <f>IFERROR(VLOOKUP('Lista processer'!$B69,Table3[[Verksamhet / enhet
(exempelvis "Enheten för missbruk och våld i nära relationer")]:[Organisation
(exempelvis "Sigtuna kommun", "Myndighet", "Annan kommun")]],2),"")</f>
        <v/>
      </c>
      <c r="M69" s="406" t="str">
        <f>IFERROR(VLOOKUP('Lista processer'!$E69,Table3[[Verksamhet / enhet
(exempelvis "Enheten för missbruk och våld i nära relationer")]:[Organisation
(exempelvis "Sigtuna kommun", "Myndighet", "Annan kommun")]],2),"")</f>
        <v/>
      </c>
      <c r="N69" s="406">
        <f>'Lista processer'!$G69*'Lista processer'!$H69</f>
        <v>0</v>
      </c>
      <c r="O69" s="406" t="str">
        <f>IFERROR(VLOOKUP('Lista processer'!$F69,Table5[],2,FALSE),"")</f>
        <v/>
      </c>
      <c r="P69" s="406" t="str">
        <f>IFERROR(VLOOKUP('Lista processer'!$F69,Table5[],3,FALSE),"")</f>
        <v/>
      </c>
      <c r="Q69" s="406" t="str">
        <f>IFERROR(VLOOKUP('Lista processer'!$F69,Table5[],4,FALSE),"")</f>
        <v/>
      </c>
      <c r="R69" s="406" t="str">
        <f>IFERROR(('Lista processer'!$N69*'Lista processer'!$O69)/60,"")</f>
        <v/>
      </c>
      <c r="S69" s="406" t="str">
        <f>IFERROR(('Lista processer'!$N69*'Lista processer'!$P69)/60,"")</f>
        <v/>
      </c>
      <c r="T69" s="406" t="str">
        <f>IFERROR(('Lista processer'!$N69*'Lista processer'!$Q69)/60,"")</f>
        <v/>
      </c>
      <c r="U69" s="406" t="str">
        <f>IFERROR(VLOOKUP('Lista processer'!$F69,Table5[],6,FALSE),"")</f>
        <v/>
      </c>
      <c r="V69" s="406" t="str">
        <f>IFERROR(VLOOKUP('Lista processer'!$F69,Table5[],7,FALSE),"")</f>
        <v/>
      </c>
      <c r="W69" s="406" t="str">
        <f>IFERROR(VLOOKUP('Lista processer'!$F69,Table5[],8,FALSE),"")</f>
        <v/>
      </c>
      <c r="X69" s="406" t="str">
        <f>IFERROR('Lista processer'!$N69*'Lista processer'!$U69,"")</f>
        <v/>
      </c>
      <c r="Y69" s="406" t="str">
        <f>IFERROR('Lista processer'!$N69*'Lista processer'!$W69,"")</f>
        <v/>
      </c>
      <c r="Z69" s="406" t="str">
        <f>IFERROR('Lista processer'!$N69*'Lista processer'!$W69,"")</f>
        <v/>
      </c>
    </row>
    <row r="70" spans="2:32" s="363" customFormat="1" x14ac:dyDescent="0.2">
      <c r="B70" s="398"/>
      <c r="C70" s="397"/>
      <c r="D70" s="398"/>
      <c r="E70" s="398"/>
      <c r="F70" s="399"/>
      <c r="G70" s="399"/>
      <c r="H70" s="399"/>
      <c r="I70" s="385"/>
      <c r="J70" s="385"/>
      <c r="K70" s="406">
        <f>Table6[[#This Row],[Vår verksamhet
(välj från de ni angett i fliken "Lista verksamheter")]]</f>
        <v>0</v>
      </c>
      <c r="L70" s="412" t="str">
        <f>IFERROR(VLOOKUP('Lista processer'!$B70,Table3[[Verksamhet / enhet
(exempelvis "Enheten för missbruk och våld i nära relationer")]:[Organisation
(exempelvis "Sigtuna kommun", "Myndighet", "Annan kommun")]],2),"")</f>
        <v/>
      </c>
      <c r="M70" s="406" t="str">
        <f>IFERROR(VLOOKUP('Lista processer'!$E70,Table3[[Verksamhet / enhet
(exempelvis "Enheten för missbruk och våld i nära relationer")]:[Organisation
(exempelvis "Sigtuna kommun", "Myndighet", "Annan kommun")]],2),"")</f>
        <v/>
      </c>
      <c r="N70" s="406">
        <f>'Lista processer'!$G70*'Lista processer'!$H70</f>
        <v>0</v>
      </c>
      <c r="O70" s="406" t="str">
        <f>IFERROR(VLOOKUP('Lista processer'!$F70,Table5[],2,FALSE),"")</f>
        <v/>
      </c>
      <c r="P70" s="406" t="str">
        <f>IFERROR(VLOOKUP('Lista processer'!$F70,Table5[],3,FALSE),"")</f>
        <v/>
      </c>
      <c r="Q70" s="406" t="str">
        <f>IFERROR(VLOOKUP('Lista processer'!$F70,Table5[],4,FALSE),"")</f>
        <v/>
      </c>
      <c r="R70" s="406" t="str">
        <f>IFERROR(('Lista processer'!$N70*'Lista processer'!$O70)/60,"")</f>
        <v/>
      </c>
      <c r="S70" s="406" t="str">
        <f>IFERROR(('Lista processer'!$N70*'Lista processer'!$P70)/60,"")</f>
        <v/>
      </c>
      <c r="T70" s="406" t="str">
        <f>IFERROR(('Lista processer'!$N70*'Lista processer'!$Q70)/60,"")</f>
        <v/>
      </c>
      <c r="U70" s="406" t="str">
        <f>IFERROR(VLOOKUP('Lista processer'!$F70,Table5[],6,FALSE),"")</f>
        <v/>
      </c>
      <c r="V70" s="406" t="str">
        <f>IFERROR(VLOOKUP('Lista processer'!$F70,Table5[],7,FALSE),"")</f>
        <v/>
      </c>
      <c r="W70" s="406" t="str">
        <f>IFERROR(VLOOKUP('Lista processer'!$F70,Table5[],8,FALSE),"")</f>
        <v/>
      </c>
      <c r="X70" s="406" t="str">
        <f>IFERROR('Lista processer'!$N70*'Lista processer'!$U70,"")</f>
        <v/>
      </c>
      <c r="Y70" s="406" t="str">
        <f>IFERROR('Lista processer'!$N70*'Lista processer'!$W70,"")</f>
        <v/>
      </c>
      <c r="Z70" s="406" t="str">
        <f>IFERROR('Lista processer'!$N70*'Lista processer'!$W70,"")</f>
        <v/>
      </c>
    </row>
    <row r="71" spans="2:32" s="363" customFormat="1" x14ac:dyDescent="0.2">
      <c r="B71" s="403"/>
      <c r="C71" s="402"/>
      <c r="D71" s="403"/>
      <c r="E71" s="403"/>
      <c r="F71" s="404"/>
      <c r="G71" s="404"/>
      <c r="H71" s="404"/>
      <c r="I71" s="385"/>
      <c r="J71" s="385"/>
      <c r="K71" s="406">
        <f>Table6[[#This Row],[Vår verksamhet
(välj från de ni angett i fliken "Lista verksamheter")]]</f>
        <v>0</v>
      </c>
      <c r="L71" s="412" t="str">
        <f>IFERROR(VLOOKUP('Lista processer'!$B71,Table3[[Verksamhet / enhet
(exempelvis "Enheten för missbruk och våld i nära relationer")]:[Organisation
(exempelvis "Sigtuna kommun", "Myndighet", "Annan kommun")]],2),"")</f>
        <v/>
      </c>
      <c r="M71" s="406" t="str">
        <f>IFERROR(VLOOKUP('Lista processer'!$E71,Table3[[Verksamhet / enhet
(exempelvis "Enheten för missbruk och våld i nära relationer")]:[Organisation
(exempelvis "Sigtuna kommun", "Myndighet", "Annan kommun")]],2),"")</f>
        <v/>
      </c>
      <c r="N71" s="406">
        <f>'Lista processer'!$G71*'Lista processer'!$H71</f>
        <v>0</v>
      </c>
      <c r="O71" s="406" t="str">
        <f>IFERROR(VLOOKUP('Lista processer'!$F71,Table5[],2,FALSE),"")</f>
        <v/>
      </c>
      <c r="P71" s="406" t="str">
        <f>IFERROR(VLOOKUP('Lista processer'!$F71,Table5[],3,FALSE),"")</f>
        <v/>
      </c>
      <c r="Q71" s="406" t="str">
        <f>IFERROR(VLOOKUP('Lista processer'!$F71,Table5[],4,FALSE),"")</f>
        <v/>
      </c>
      <c r="R71" s="406" t="str">
        <f>IFERROR(('Lista processer'!$N71*'Lista processer'!$O71)/60,"")</f>
        <v/>
      </c>
      <c r="S71" s="406" t="str">
        <f>IFERROR(('Lista processer'!$N71*'Lista processer'!$P71)/60,"")</f>
        <v/>
      </c>
      <c r="T71" s="406" t="str">
        <f>IFERROR(('Lista processer'!$N71*'Lista processer'!$Q71)/60,"")</f>
        <v/>
      </c>
      <c r="U71" s="406" t="str">
        <f>IFERROR(VLOOKUP('Lista processer'!$F71,Table5[],6,FALSE),"")</f>
        <v/>
      </c>
      <c r="V71" s="406" t="str">
        <f>IFERROR(VLOOKUP('Lista processer'!$F71,Table5[],7,FALSE),"")</f>
        <v/>
      </c>
      <c r="W71" s="406" t="str">
        <f>IFERROR(VLOOKUP('Lista processer'!$F71,Table5[],8,FALSE),"")</f>
        <v/>
      </c>
      <c r="X71" s="406" t="str">
        <f>IFERROR('Lista processer'!$N71*'Lista processer'!$U71,"")</f>
        <v/>
      </c>
      <c r="Y71" s="406" t="str">
        <f>IFERROR('Lista processer'!$N71*'Lista processer'!$W71,"")</f>
        <v/>
      </c>
      <c r="Z71" s="406" t="str">
        <f>IFERROR('Lista processer'!$N71*'Lista processer'!$W71,"")</f>
        <v/>
      </c>
    </row>
    <row r="72" spans="2:32" s="363" customFormat="1" x14ac:dyDescent="0.2">
      <c r="B72" s="398"/>
      <c r="C72" s="397"/>
      <c r="D72" s="398"/>
      <c r="E72" s="398"/>
      <c r="F72" s="399"/>
      <c r="G72" s="399"/>
      <c r="H72" s="399"/>
      <c r="I72" s="385"/>
      <c r="J72" s="385"/>
      <c r="K72" s="406">
        <f>Table6[[#This Row],[Vår verksamhet
(välj från de ni angett i fliken "Lista verksamheter")]]</f>
        <v>0</v>
      </c>
      <c r="L72" s="412" t="str">
        <f>IFERROR(VLOOKUP('Lista processer'!$B72,Table3[[Verksamhet / enhet
(exempelvis "Enheten för missbruk och våld i nära relationer")]:[Organisation
(exempelvis "Sigtuna kommun", "Myndighet", "Annan kommun")]],2),"")</f>
        <v/>
      </c>
      <c r="M72" s="406" t="str">
        <f>IFERROR(VLOOKUP('Lista processer'!$E72,Table3[[Verksamhet / enhet
(exempelvis "Enheten för missbruk och våld i nära relationer")]:[Organisation
(exempelvis "Sigtuna kommun", "Myndighet", "Annan kommun")]],2),"")</f>
        <v/>
      </c>
      <c r="N72" s="406">
        <f>'Lista processer'!$G72*'Lista processer'!$H72</f>
        <v>0</v>
      </c>
      <c r="O72" s="406" t="str">
        <f>IFERROR(VLOOKUP('Lista processer'!$F72,Table5[],2,FALSE),"")</f>
        <v/>
      </c>
      <c r="P72" s="406" t="str">
        <f>IFERROR(VLOOKUP('Lista processer'!$F72,Table5[],3,FALSE),"")</f>
        <v/>
      </c>
      <c r="Q72" s="406" t="str">
        <f>IFERROR(VLOOKUP('Lista processer'!$F72,Table5[],4,FALSE),"")</f>
        <v/>
      </c>
      <c r="R72" s="406" t="str">
        <f>IFERROR(('Lista processer'!$N72*'Lista processer'!$O72)/60,"")</f>
        <v/>
      </c>
      <c r="S72" s="406" t="str">
        <f>IFERROR(('Lista processer'!$N72*'Lista processer'!$P72)/60,"")</f>
        <v/>
      </c>
      <c r="T72" s="406" t="str">
        <f>IFERROR(('Lista processer'!$N72*'Lista processer'!$Q72)/60,"")</f>
        <v/>
      </c>
      <c r="U72" s="406" t="str">
        <f>IFERROR(VLOOKUP('Lista processer'!$F72,Table5[],6,FALSE),"")</f>
        <v/>
      </c>
      <c r="V72" s="406" t="str">
        <f>IFERROR(VLOOKUP('Lista processer'!$F72,Table5[],7,FALSE),"")</f>
        <v/>
      </c>
      <c r="W72" s="406" t="str">
        <f>IFERROR(VLOOKUP('Lista processer'!$F72,Table5[],8,FALSE),"")</f>
        <v/>
      </c>
      <c r="X72" s="406" t="str">
        <f>IFERROR('Lista processer'!$N72*'Lista processer'!$U72,"")</f>
        <v/>
      </c>
      <c r="Y72" s="406" t="str">
        <f>IFERROR('Lista processer'!$N72*'Lista processer'!$W72,"")</f>
        <v/>
      </c>
      <c r="Z72" s="406" t="str">
        <f>IFERROR('Lista processer'!$N72*'Lista processer'!$W72,"")</f>
        <v/>
      </c>
    </row>
    <row r="73" spans="2:32" s="363" customFormat="1" x14ac:dyDescent="0.2">
      <c r="B73" s="403"/>
      <c r="C73" s="402"/>
      <c r="D73" s="403"/>
      <c r="E73" s="403"/>
      <c r="F73" s="404"/>
      <c r="G73" s="404"/>
      <c r="H73" s="404"/>
      <c r="I73" s="385"/>
      <c r="J73" s="385"/>
      <c r="K73" s="406">
        <f>Table6[[#This Row],[Vår verksamhet
(välj från de ni angett i fliken "Lista verksamheter")]]</f>
        <v>0</v>
      </c>
      <c r="L73" s="412" t="str">
        <f>IFERROR(VLOOKUP('Lista processer'!$B73,Table3[[Verksamhet / enhet
(exempelvis "Enheten för missbruk och våld i nära relationer")]:[Organisation
(exempelvis "Sigtuna kommun", "Myndighet", "Annan kommun")]],2),"")</f>
        <v/>
      </c>
      <c r="M73" s="406" t="str">
        <f>IFERROR(VLOOKUP('Lista processer'!$E73,Table3[[Verksamhet / enhet
(exempelvis "Enheten för missbruk och våld i nära relationer")]:[Organisation
(exempelvis "Sigtuna kommun", "Myndighet", "Annan kommun")]],2),"")</f>
        <v/>
      </c>
      <c r="N73" s="406">
        <f>'Lista processer'!$G73*'Lista processer'!$H73</f>
        <v>0</v>
      </c>
      <c r="O73" s="406" t="str">
        <f>IFERROR(VLOOKUP('Lista processer'!$F73,Table5[],2,FALSE),"")</f>
        <v/>
      </c>
      <c r="P73" s="406" t="str">
        <f>IFERROR(VLOOKUP('Lista processer'!$F73,Table5[],3,FALSE),"")</f>
        <v/>
      </c>
      <c r="Q73" s="406" t="str">
        <f>IFERROR(VLOOKUP('Lista processer'!$F73,Table5[],4,FALSE),"")</f>
        <v/>
      </c>
      <c r="R73" s="406" t="str">
        <f>IFERROR(('Lista processer'!$N73*'Lista processer'!$O73)/60,"")</f>
        <v/>
      </c>
      <c r="S73" s="406" t="str">
        <f>IFERROR(('Lista processer'!$N73*'Lista processer'!$P73)/60,"")</f>
        <v/>
      </c>
      <c r="T73" s="406" t="str">
        <f>IFERROR(('Lista processer'!$N73*'Lista processer'!$Q73)/60,"")</f>
        <v/>
      </c>
      <c r="U73" s="406" t="str">
        <f>IFERROR(VLOOKUP('Lista processer'!$F73,Table5[],6,FALSE),"")</f>
        <v/>
      </c>
      <c r="V73" s="406" t="str">
        <f>IFERROR(VLOOKUP('Lista processer'!$F73,Table5[],7,FALSE),"")</f>
        <v/>
      </c>
      <c r="W73" s="406" t="str">
        <f>IFERROR(VLOOKUP('Lista processer'!$F73,Table5[],8,FALSE),"")</f>
        <v/>
      </c>
      <c r="X73" s="406" t="str">
        <f>IFERROR('Lista processer'!$N73*'Lista processer'!$U73,"")</f>
        <v/>
      </c>
      <c r="Y73" s="406" t="str">
        <f>IFERROR('Lista processer'!$N73*'Lista processer'!$W73,"")</f>
        <v/>
      </c>
      <c r="Z73" s="406" t="str">
        <f>IFERROR('Lista processer'!$N73*'Lista processer'!$W73,"")</f>
        <v/>
      </c>
    </row>
    <row r="74" spans="2:32" s="363" customFormat="1" x14ac:dyDescent="0.2">
      <c r="B74" s="408"/>
      <c r="C74" s="407"/>
      <c r="D74" s="408"/>
      <c r="E74" s="408"/>
      <c r="F74" s="408"/>
      <c r="G74" s="409">
        <f>SUBTOTAL(109,'Lista processer'!$G$21:$G$73)</f>
        <v>3522</v>
      </c>
      <c r="H74" s="409">
        <f>SUBTOTAL(109,'Lista processer'!$H$21:$H$73)</f>
        <v>44</v>
      </c>
      <c r="I74" s="385"/>
      <c r="J74" s="385"/>
      <c r="K74" s="431" t="s">
        <v>722</v>
      </c>
      <c r="L74" s="432"/>
      <c r="M74" s="431"/>
      <c r="N74" s="433">
        <f>SUBTOTAL(109,Table4[Antal meddelanden som vi skickar per år i snitt])</f>
        <v>5485</v>
      </c>
      <c r="O74" s="433">
        <f>SUBTOTAL(109,Table4[Tidsåtgång per meddelande i snitt (min) -troligt värde])</f>
        <v>336</v>
      </c>
      <c r="P74" s="433">
        <f>SUBTOTAL(109,Table4[Tidsåtgång per meddelande i snitt (min) - lägsta värde])</f>
        <v>336</v>
      </c>
      <c r="Q74" s="433">
        <f>SUBTOTAL(109,Table4[Tidsåtgång per meddelande i snitt (min) - högsta värde])</f>
        <v>378</v>
      </c>
      <c r="R74" s="433">
        <f>SUBTOTAL(109,Table4[Frigjord tid per år i snitt (timmar) - troligt värde])</f>
        <v>1462.6666666666667</v>
      </c>
      <c r="S74" s="433">
        <f>SUBTOTAL(109,Table4[Frigjord tid per år i snitt (timmar) - lägsta värde])</f>
        <v>1462.6666666666667</v>
      </c>
      <c r="T74" s="433">
        <f>SUBTOTAL(109,Table4[Frigjord tid per år i snitt (timmar) - högsta värde])</f>
        <v>1645.5000000000002</v>
      </c>
      <c r="U74" s="433">
        <f>SUBTOTAL(109,Table4[Sparade pengar per meddelande i snitt (kr) - troligt värde])</f>
        <v>39.700000000000017</v>
      </c>
      <c r="V74" s="433">
        <f>SUBTOTAL(109,Table4[Sparade pengar per meddelande i snitt (kr) lägsta värde])</f>
        <v>39.700000000000017</v>
      </c>
      <c r="W74" s="433">
        <f>SUBTOTAL(109,Table4[Sparade pengar per meddelande i snitt (kr - högsta värde])</f>
        <v>39.700000000000017</v>
      </c>
      <c r="X74" s="433">
        <f>SUBTOTAL(109,Table4[Sparade pengar per år (kr) - troligt värde])</f>
        <v>9064.9000000000015</v>
      </c>
      <c r="Y74" s="433">
        <f>SUBTOTAL(109,Table4[Sparade pengar per år (kr) - lägsta värde])</f>
        <v>9064.9000000000015</v>
      </c>
      <c r="Z74" s="433">
        <f>SUBTOTAL(109,Table4[Sparade pengar per år (kr) - högsta värde])</f>
        <v>9064.9000000000015</v>
      </c>
      <c r="AA74" s="365"/>
      <c r="AB74" s="365"/>
      <c r="AC74" s="365"/>
      <c r="AD74" s="365"/>
      <c r="AE74" s="365"/>
      <c r="AF74" s="365"/>
    </row>
    <row r="75" spans="2:32" s="363" customFormat="1" x14ac:dyDescent="0.2">
      <c r="I75" s="385"/>
      <c r="J75" s="385"/>
    </row>
    <row r="76" spans="2:32" s="363" customFormat="1" x14ac:dyDescent="0.2">
      <c r="I76" s="385"/>
      <c r="J76" s="385"/>
    </row>
    <row r="77" spans="2:32" s="363" customFormat="1" x14ac:dyDescent="0.2">
      <c r="I77" s="385"/>
      <c r="J77" s="385"/>
    </row>
    <row r="78" spans="2:32" s="363" customFormat="1" x14ac:dyDescent="0.2">
      <c r="I78" s="385"/>
      <c r="J78" s="385"/>
    </row>
    <row r="79" spans="2:32" s="363" customFormat="1" x14ac:dyDescent="0.2">
      <c r="I79" s="385"/>
      <c r="J79" s="385"/>
    </row>
    <row r="80" spans="2:32" s="363" customFormat="1" x14ac:dyDescent="0.2">
      <c r="I80" s="385"/>
      <c r="J80" s="385"/>
    </row>
    <row r="81" spans="9:10" s="363" customFormat="1" x14ac:dyDescent="0.2">
      <c r="I81" s="385"/>
      <c r="J81" s="385"/>
    </row>
    <row r="82" spans="9:10" s="363" customFormat="1" x14ac:dyDescent="0.2">
      <c r="I82" s="385"/>
      <c r="J82" s="385"/>
    </row>
    <row r="83" spans="9:10" s="363" customFormat="1" x14ac:dyDescent="0.2">
      <c r="I83" s="385"/>
      <c r="J83" s="385"/>
    </row>
    <row r="84" spans="9:10" s="363" customFormat="1" x14ac:dyDescent="0.2">
      <c r="I84" s="385"/>
      <c r="J84" s="385"/>
    </row>
    <row r="85" spans="9:10" s="363" customFormat="1" x14ac:dyDescent="0.2">
      <c r="I85" s="385"/>
      <c r="J85" s="385"/>
    </row>
    <row r="86" spans="9:10" s="363" customFormat="1" x14ac:dyDescent="0.2">
      <c r="I86" s="385"/>
      <c r="J86" s="385"/>
    </row>
    <row r="87" spans="9:10" s="363" customFormat="1" x14ac:dyDescent="0.2">
      <c r="I87" s="385"/>
      <c r="J87" s="385"/>
    </row>
    <row r="88" spans="9:10" s="363" customFormat="1" x14ac:dyDescent="0.2">
      <c r="I88" s="385"/>
      <c r="J88" s="385"/>
    </row>
    <row r="89" spans="9:10" s="363" customFormat="1" x14ac:dyDescent="0.2"/>
    <row r="90" spans="9:10" s="363" customFormat="1" x14ac:dyDescent="0.2"/>
    <row r="91" spans="9:10" s="363" customFormat="1" x14ac:dyDescent="0.2"/>
    <row r="92" spans="9:10" s="363" customFormat="1" x14ac:dyDescent="0.2"/>
    <row r="93" spans="9:10" s="363" customFormat="1" x14ac:dyDescent="0.2"/>
    <row r="94" spans="9:10" s="363" customFormat="1" x14ac:dyDescent="0.2"/>
    <row r="95" spans="9:10" s="363" customFormat="1" x14ac:dyDescent="0.2"/>
    <row r="96" spans="9:10" s="363" customFormat="1" x14ac:dyDescent="0.2"/>
    <row r="97" s="363" customFormat="1" x14ac:dyDescent="0.2"/>
    <row r="98" s="363" customFormat="1" x14ac:dyDescent="0.2"/>
    <row r="99" s="363" customFormat="1" x14ac:dyDescent="0.2"/>
    <row r="100" s="363" customFormat="1" x14ac:dyDescent="0.2"/>
    <row r="101" s="363" customFormat="1" x14ac:dyDescent="0.2"/>
    <row r="102" s="363" customFormat="1" x14ac:dyDescent="0.2"/>
    <row r="103" s="363" customFormat="1" x14ac:dyDescent="0.2"/>
    <row r="104" s="363" customFormat="1" x14ac:dyDescent="0.2"/>
    <row r="105" s="363" customFormat="1" x14ac:dyDescent="0.2"/>
    <row r="106" s="363" customFormat="1" x14ac:dyDescent="0.2"/>
    <row r="107" s="363" customFormat="1" x14ac:dyDescent="0.2"/>
    <row r="108" s="363" customFormat="1" x14ac:dyDescent="0.2"/>
    <row r="109" s="363" customFormat="1" x14ac:dyDescent="0.2"/>
    <row r="110" s="363" customFormat="1" x14ac:dyDescent="0.2"/>
    <row r="111" s="363" customFormat="1" x14ac:dyDescent="0.2"/>
    <row r="112" s="363" customFormat="1" x14ac:dyDescent="0.2"/>
    <row r="113" s="363" customFormat="1" x14ac:dyDescent="0.2"/>
    <row r="114" s="363" customFormat="1" x14ac:dyDescent="0.2"/>
    <row r="115" s="363" customFormat="1" x14ac:dyDescent="0.2"/>
    <row r="116" s="363" customFormat="1" x14ac:dyDescent="0.2"/>
    <row r="117" s="363" customFormat="1" x14ac:dyDescent="0.2"/>
    <row r="118" s="363" customFormat="1" x14ac:dyDescent="0.2"/>
    <row r="119" s="363" customFormat="1" x14ac:dyDescent="0.2"/>
    <row r="120" s="363" customFormat="1" x14ac:dyDescent="0.2"/>
    <row r="121" s="363" customFormat="1" x14ac:dyDescent="0.2"/>
    <row r="122" s="363" customFormat="1" x14ac:dyDescent="0.2"/>
    <row r="123" s="363" customFormat="1" x14ac:dyDescent="0.2"/>
    <row r="124" s="363" customFormat="1" x14ac:dyDescent="0.2"/>
    <row r="125" s="363" customFormat="1" x14ac:dyDescent="0.2"/>
    <row r="126" s="363" customFormat="1" x14ac:dyDescent="0.2"/>
    <row r="127" s="363" customFormat="1" x14ac:dyDescent="0.2"/>
    <row r="128" s="363" customFormat="1" x14ac:dyDescent="0.2"/>
    <row r="129" s="363" customFormat="1" x14ac:dyDescent="0.2"/>
    <row r="130" s="363" customFormat="1" x14ac:dyDescent="0.2"/>
    <row r="131" s="363" customFormat="1" x14ac:dyDescent="0.2"/>
    <row r="132" s="363" customFormat="1" x14ac:dyDescent="0.2"/>
    <row r="133" s="363" customFormat="1" x14ac:dyDescent="0.2"/>
    <row r="134" s="363" customFormat="1" x14ac:dyDescent="0.2"/>
    <row r="135" s="363" customFormat="1" x14ac:dyDescent="0.2"/>
    <row r="136" s="363" customFormat="1" x14ac:dyDescent="0.2"/>
    <row r="137" s="363" customFormat="1" x14ac:dyDescent="0.2"/>
    <row r="138" s="363" customFormat="1" x14ac:dyDescent="0.2"/>
    <row r="139" s="363" customFormat="1" x14ac:dyDescent="0.2"/>
    <row r="140" s="363" customFormat="1" x14ac:dyDescent="0.2"/>
    <row r="141" s="363" customFormat="1" x14ac:dyDescent="0.2"/>
    <row r="142" s="363" customFormat="1" x14ac:dyDescent="0.2"/>
    <row r="143" s="363" customFormat="1" x14ac:dyDescent="0.2"/>
    <row r="144" s="363" customFormat="1" x14ac:dyDescent="0.2"/>
    <row r="145" spans="2:26" x14ac:dyDescent="0.2">
      <c r="B145" s="363"/>
      <c r="C145" s="363"/>
      <c r="G145" s="363"/>
      <c r="H145" s="363"/>
      <c r="I145" s="363"/>
      <c r="J145" s="363"/>
      <c r="K145" s="363"/>
      <c r="L145" s="363"/>
      <c r="M145" s="363"/>
      <c r="N145" s="363"/>
      <c r="O145" s="363"/>
      <c r="P145" s="363"/>
      <c r="Q145" s="363"/>
      <c r="R145" s="363"/>
      <c r="S145" s="363"/>
      <c r="T145" s="363"/>
      <c r="U145" s="363"/>
      <c r="V145" s="363"/>
      <c r="W145" s="363"/>
      <c r="X145" s="363"/>
      <c r="Y145" s="363"/>
      <c r="Z145" s="363"/>
    </row>
    <row r="146" spans="2:26" x14ac:dyDescent="0.3">
      <c r="L146" s="363"/>
      <c r="M146" s="363"/>
      <c r="N146" s="363"/>
    </row>
  </sheetData>
  <mergeCells count="2">
    <mergeCell ref="B4:C4"/>
    <mergeCell ref="B19:C19"/>
  </mergeCells>
  <phoneticPr fontId="3" type="noConversion"/>
  <dataValidations count="2">
    <dataValidation type="list" errorStyle="information" allowBlank="1" showInputMessage="1" showErrorMessage="1" errorTitle="Välj i listan" error="Du behöver välja kanal i listan. Annars kommer inte beräkningarna att fungera :) " prompt="Välj i listan" sqref="F21:F74" xr:uid="{9A377BC7-69BA-43A2-86FD-50C40041CCB8}">
      <formula1>$B$6:$B$16</formula1>
    </dataValidation>
    <dataValidation type="list" errorStyle="information" allowBlank="1" showInputMessage="1" prompt="Välj i listan" sqref="D21:D74" xr:uid="{4436B84F-D151-4637-8877-2D5CFAD74A9C}">
      <formula1>$N$8:$N$10</formula1>
    </dataValidation>
  </dataValidations>
  <pageMargins left="0.7" right="0.7" top="0.75" bottom="0.75" header="0.3" footer="0.3"/>
  <pageSetup paperSize="9" orientation="portrait" r:id="rId1"/>
  <legacy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Välj i listan. Lägg till fler verksamheter på föregående flik, vid behov. " prompt="Välj i listan." xr:uid="{CC3F6B58-BB92-41F9-A4E4-9C7C9364E7F3}">
          <x14:formula1>
            <xm:f>'Lista verksamheter'!$B$7:$B$44</xm:f>
          </x14:formula1>
          <xm:sqref>E21:E74</xm:sqref>
        </x14:dataValidation>
        <x14:dataValidation type="list" errorStyle="information" allowBlank="1" showInputMessage="1" showErrorMessage="1" error="Välj i listan. Lägg till fler verksamheter på föregående flik, om du saknar någon. " prompt="Välj i listan" xr:uid="{53CC03B0-6B66-49A0-920F-5FD8B723EC0E}">
          <x14:formula1>
            <xm:f>'Lista verksamheter'!$B$7:$B$44</xm:f>
          </x14:formula1>
          <xm:sqref>B21:B74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27D1-4DF6-48A6-AE93-B4515F357371}">
  <sheetPr>
    <tabColor theme="8" tint="-0.249977111117893"/>
  </sheetPr>
  <dimension ref="A1:T97"/>
  <sheetViews>
    <sheetView showGridLines="0" topLeftCell="A43" zoomScaleNormal="100" workbookViewId="0">
      <selection activeCell="D61" sqref="D61"/>
    </sheetView>
  </sheetViews>
  <sheetFormatPr defaultRowHeight="18" customHeight="1" x14ac:dyDescent="0.3"/>
  <cols>
    <col min="1" max="1" width="3.42578125" style="416" customWidth="1"/>
    <col min="2" max="2" width="60.28515625" style="416" customWidth="1"/>
    <col min="3" max="3" width="1" style="418" customWidth="1"/>
    <col min="4" max="4" width="12.140625" style="417" bestFit="1" customWidth="1"/>
    <col min="5" max="5" width="14.7109375" style="416" customWidth="1"/>
    <col min="6" max="6" width="12.140625" style="416" bestFit="1" customWidth="1"/>
    <col min="7" max="7" width="1.85546875" style="416" customWidth="1"/>
    <col min="8" max="8" width="1.7109375" style="416" customWidth="1"/>
    <col min="9" max="9" width="3.5703125" style="479" customWidth="1"/>
    <col min="10" max="10" width="61.85546875" style="479" customWidth="1"/>
    <col min="11" max="11" width="0.85546875" style="479" customWidth="1"/>
    <col min="12" max="12" width="14.85546875" style="479" customWidth="1"/>
    <col min="13" max="13" width="12.140625" style="479" bestFit="1" customWidth="1"/>
    <col min="14" max="14" width="15" style="479" customWidth="1"/>
    <col min="15" max="15" width="1" style="479" customWidth="1"/>
    <col min="16" max="16" width="18.140625" style="479" customWidth="1"/>
    <col min="17" max="17" width="12.140625" style="479" bestFit="1" customWidth="1"/>
    <col min="18" max="18" width="16.140625" style="479" customWidth="1"/>
    <col min="19" max="19" width="19" style="481" customWidth="1"/>
    <col min="20" max="20" width="15.5703125" style="416" customWidth="1"/>
    <col min="21" max="16384" width="9.140625" style="416"/>
  </cols>
  <sheetData>
    <row r="1" spans="1:19" s="49" customFormat="1" ht="15" x14ac:dyDescent="0.3">
      <c r="A1" s="519"/>
      <c r="B1" s="521" t="s">
        <v>797</v>
      </c>
      <c r="C1" s="520"/>
      <c r="D1" s="520"/>
      <c r="E1" s="519"/>
      <c r="F1" s="519"/>
      <c r="G1" s="519"/>
      <c r="H1" s="519"/>
      <c r="I1" s="524"/>
      <c r="J1" s="524"/>
      <c r="K1" s="524"/>
      <c r="L1" s="524"/>
      <c r="M1" s="524"/>
      <c r="N1" s="524"/>
      <c r="O1" s="524"/>
      <c r="P1" s="524"/>
      <c r="Q1" s="524"/>
      <c r="R1" s="524"/>
      <c r="S1" s="524"/>
    </row>
    <row r="2" spans="1:19" ht="45" customHeight="1" x14ac:dyDescent="0.4">
      <c r="B2" s="476" t="s">
        <v>730</v>
      </c>
      <c r="C2" s="463"/>
      <c r="D2" s="422"/>
      <c r="J2" s="480" t="s">
        <v>728</v>
      </c>
    </row>
    <row r="3" spans="1:19" ht="195" customHeight="1" x14ac:dyDescent="0.3">
      <c r="B3" s="548" t="s">
        <v>740</v>
      </c>
      <c r="C3" s="548"/>
      <c r="D3" s="548"/>
      <c r="J3" s="547" t="s">
        <v>741</v>
      </c>
      <c r="K3" s="547"/>
      <c r="L3" s="547"/>
    </row>
    <row r="4" spans="1:19" s="447" customFormat="1" x14ac:dyDescent="0.2">
      <c r="B4" s="477" t="str">
        <f>J4</f>
        <v>Teknik</v>
      </c>
      <c r="C4" s="464"/>
      <c r="I4" s="492"/>
      <c r="J4" s="483" t="s">
        <v>322</v>
      </c>
      <c r="K4" s="492"/>
      <c r="L4" s="492"/>
      <c r="M4" s="492"/>
      <c r="N4" s="492"/>
      <c r="O4" s="492"/>
      <c r="P4" s="492"/>
      <c r="Q4" s="492"/>
      <c r="R4" s="492"/>
      <c r="S4" s="491"/>
    </row>
    <row r="5" spans="1:19" s="446" customFormat="1" ht="60" customHeight="1" x14ac:dyDescent="0.2">
      <c r="B5" s="445"/>
      <c r="C5" s="464"/>
      <c r="I5" s="482"/>
      <c r="J5" s="546" t="s">
        <v>780</v>
      </c>
      <c r="K5" s="546"/>
      <c r="L5" s="546"/>
      <c r="M5" s="482"/>
      <c r="N5" s="482"/>
      <c r="O5" s="482"/>
      <c r="P5" s="482"/>
      <c r="Q5" s="482"/>
      <c r="R5" s="482"/>
      <c r="S5" s="484"/>
    </row>
    <row r="6" spans="1:19" s="446" customFormat="1" x14ac:dyDescent="0.2">
      <c r="B6" s="477"/>
      <c r="C6" s="464"/>
      <c r="I6" s="482"/>
      <c r="J6" s="493"/>
      <c r="K6" s="482"/>
      <c r="L6" s="482"/>
      <c r="M6" s="482"/>
      <c r="N6" s="482"/>
      <c r="O6" s="482"/>
      <c r="P6" s="482"/>
      <c r="Q6" s="482"/>
      <c r="R6" s="482"/>
      <c r="S6" s="484"/>
    </row>
    <row r="7" spans="1:19" ht="18" customHeight="1" x14ac:dyDescent="0.3">
      <c r="B7" s="419" t="str">
        <f t="shared" ref="B7:B21" si="0">J7</f>
        <v>Accesspunkt (för en organisation)</v>
      </c>
      <c r="C7" s="465"/>
      <c r="D7" s="416"/>
      <c r="J7" s="485" t="s">
        <v>405</v>
      </c>
      <c r="K7" s="482"/>
      <c r="L7" s="485" t="s">
        <v>781</v>
      </c>
      <c r="O7" s="482"/>
      <c r="P7" s="485" t="s">
        <v>782</v>
      </c>
    </row>
    <row r="8" spans="1:19" ht="18" customHeight="1" x14ac:dyDescent="0.3">
      <c r="A8" s="444"/>
      <c r="B8" s="444"/>
      <c r="C8" s="465"/>
      <c r="D8" s="413" t="s">
        <v>8</v>
      </c>
      <c r="E8" s="413" t="s">
        <v>135</v>
      </c>
      <c r="F8" s="413" t="s">
        <v>137</v>
      </c>
      <c r="I8" s="488"/>
      <c r="J8" s="488"/>
      <c r="K8" s="482"/>
      <c r="L8" s="478" t="s">
        <v>8</v>
      </c>
      <c r="M8" s="478" t="s">
        <v>135</v>
      </c>
      <c r="N8" s="478" t="s">
        <v>137</v>
      </c>
      <c r="O8" s="482"/>
      <c r="P8" s="478" t="s">
        <v>8</v>
      </c>
      <c r="Q8" s="478" t="s">
        <v>135</v>
      </c>
      <c r="R8" s="478" t="s">
        <v>137</v>
      </c>
    </row>
    <row r="9" spans="1:19" ht="18" customHeight="1" x14ac:dyDescent="0.3">
      <c r="A9" s="420"/>
      <c r="B9" s="509" t="str">
        <f>J9</f>
        <v xml:space="preserve">Startkostnad, år 1 (installation, etc) (kr) </v>
      </c>
      <c r="C9" s="465"/>
      <c r="D9" s="415">
        <f>P9</f>
        <v>17500</v>
      </c>
      <c r="E9" s="415">
        <f t="shared" ref="E9:F9" si="1">Q9</f>
        <v>5000</v>
      </c>
      <c r="F9" s="415">
        <f t="shared" si="1"/>
        <v>30000</v>
      </c>
      <c r="I9" s="488"/>
      <c r="J9" s="510" t="s">
        <v>755</v>
      </c>
      <c r="K9" s="482"/>
      <c r="L9" s="487">
        <f>AVERAGE(M9:N9)</f>
        <v>75000</v>
      </c>
      <c r="M9" s="487">
        <v>50000</v>
      </c>
      <c r="N9" s="487">
        <v>100000</v>
      </c>
      <c r="O9" s="482"/>
      <c r="P9" s="487">
        <f>AVERAGE(Q9:R9)</f>
        <v>17500</v>
      </c>
      <c r="Q9" s="487">
        <v>5000</v>
      </c>
      <c r="R9" s="487">
        <v>30000</v>
      </c>
    </row>
    <row r="10" spans="1:19" ht="18" customHeight="1" x14ac:dyDescent="0.3">
      <c r="A10" s="420"/>
      <c r="B10" s="413" t="str">
        <f t="shared" si="0"/>
        <v>Löpande årlig kostnad, år 2-6 (kr)</v>
      </c>
      <c r="C10" s="465"/>
      <c r="D10" s="415">
        <f>P10</f>
        <v>50500</v>
      </c>
      <c r="E10" s="415">
        <f t="shared" ref="E10" si="2">Q10</f>
        <v>36000</v>
      </c>
      <c r="F10" s="415">
        <f t="shared" ref="F10" si="3">R10</f>
        <v>65000</v>
      </c>
      <c r="I10" s="488"/>
      <c r="J10" s="510" t="s">
        <v>770</v>
      </c>
      <c r="K10" s="482"/>
      <c r="L10" s="487">
        <f>AVERAGE(M10:N10)</f>
        <v>54000</v>
      </c>
      <c r="M10" s="487">
        <v>48000</v>
      </c>
      <c r="N10" s="486">
        <v>60000</v>
      </c>
      <c r="O10" s="482"/>
      <c r="P10" s="487">
        <f>AVERAGE(Q10:R10)</f>
        <v>50500</v>
      </c>
      <c r="Q10" s="487">
        <v>36000</v>
      </c>
      <c r="R10" s="486">
        <v>65000</v>
      </c>
    </row>
    <row r="11" spans="1:19" ht="18" customHeight="1" x14ac:dyDescent="0.3">
      <c r="A11" s="444"/>
      <c r="B11" s="413" t="str">
        <f t="shared" si="0"/>
        <v>Eventuella kostnader för egen drift , år 2-6 (kr)</v>
      </c>
      <c r="C11" s="465"/>
      <c r="D11" s="415"/>
      <c r="E11" s="415"/>
      <c r="F11" s="415"/>
      <c r="I11" s="488"/>
      <c r="J11" s="510" t="s">
        <v>771</v>
      </c>
      <c r="K11" s="482"/>
      <c r="L11" s="487"/>
      <c r="M11" s="487"/>
      <c r="N11" s="486"/>
      <c r="O11" s="482"/>
    </row>
    <row r="12" spans="1:19" ht="18" customHeight="1" x14ac:dyDescent="0.3">
      <c r="C12" s="465"/>
      <c r="D12" s="416"/>
      <c r="O12" s="482"/>
    </row>
    <row r="13" spans="1:19" ht="18" customHeight="1" x14ac:dyDescent="0.3">
      <c r="B13" s="419" t="str">
        <f t="shared" si="0"/>
        <v>Meddelandetjänst &amp; -klient</v>
      </c>
      <c r="C13" s="465"/>
      <c r="D13" s="416"/>
      <c r="J13" s="485" t="s">
        <v>406</v>
      </c>
      <c r="L13" s="485" t="s">
        <v>783</v>
      </c>
      <c r="O13" s="482"/>
      <c r="P13" s="485" t="s">
        <v>784</v>
      </c>
    </row>
    <row r="14" spans="1:19" ht="18" customHeight="1" x14ac:dyDescent="0.3">
      <c r="A14" s="420"/>
      <c r="B14" s="509" t="str">
        <f t="shared" si="0"/>
        <v>Startkostnad, år 1 (installation etc)</v>
      </c>
      <c r="C14" s="465"/>
      <c r="D14" s="415">
        <f>P14</f>
        <v>0</v>
      </c>
      <c r="E14" s="415">
        <f t="shared" ref="E14:F14" si="4">Q14</f>
        <v>0</v>
      </c>
      <c r="F14" s="415">
        <f t="shared" si="4"/>
        <v>20000</v>
      </c>
      <c r="J14" s="510" t="s">
        <v>759</v>
      </c>
      <c r="K14" s="489"/>
      <c r="L14" s="487">
        <f>AVERAGE(M14:N14)</f>
        <v>60000</v>
      </c>
      <c r="M14" s="487">
        <v>20000</v>
      </c>
      <c r="N14" s="487">
        <v>100000</v>
      </c>
      <c r="O14" s="489"/>
      <c r="P14" s="487">
        <v>0</v>
      </c>
      <c r="Q14" s="487">
        <v>0</v>
      </c>
      <c r="R14" s="487">
        <v>20000</v>
      </c>
    </row>
    <row r="15" spans="1:19" ht="18" customHeight="1" x14ac:dyDescent="0.3">
      <c r="A15" s="420"/>
      <c r="B15" s="413" t="str">
        <f t="shared" si="0"/>
        <v>Löpande årlig kostnad, år 2-6 (licens, ev service etc)</v>
      </c>
      <c r="C15" s="465"/>
      <c r="D15" s="415">
        <f>P15</f>
        <v>92000</v>
      </c>
      <c r="E15" s="415">
        <f t="shared" ref="E15" si="5">Q15</f>
        <v>50000</v>
      </c>
      <c r="F15" s="415">
        <f t="shared" ref="F15" si="6">R15</f>
        <v>134000</v>
      </c>
      <c r="J15" s="510" t="s">
        <v>772</v>
      </c>
      <c r="K15" s="489"/>
      <c r="L15" s="487">
        <f>AVERAGE(M15:N15)</f>
        <v>209300</v>
      </c>
      <c r="M15" s="487">
        <f>Q15+48000</f>
        <v>98000</v>
      </c>
      <c r="N15" s="486">
        <f>(245000+75600)</f>
        <v>320600</v>
      </c>
      <c r="O15" s="489"/>
      <c r="P15" s="487">
        <f>AVERAGE(Q15:R15)</f>
        <v>92000</v>
      </c>
      <c r="Q15" s="487">
        <v>50000</v>
      </c>
      <c r="R15" s="486">
        <v>134000</v>
      </c>
    </row>
    <row r="16" spans="1:19" ht="18" customHeight="1" x14ac:dyDescent="0.3">
      <c r="A16" s="444"/>
      <c r="B16" s="413" t="str">
        <f t="shared" si="0"/>
        <v>Eventuella kostnader för egen drift, år 2-6 (kr)</v>
      </c>
      <c r="C16" s="465"/>
      <c r="D16" s="415"/>
      <c r="E16" s="415"/>
      <c r="F16" s="415"/>
      <c r="J16" s="510" t="s">
        <v>773</v>
      </c>
      <c r="K16" s="489"/>
      <c r="L16" s="487"/>
      <c r="M16" s="487"/>
      <c r="N16" s="486"/>
    </row>
    <row r="17" spans="2:19" ht="18" customHeight="1" x14ac:dyDescent="0.3">
      <c r="C17" s="465"/>
    </row>
    <row r="18" spans="2:19" ht="18" customHeight="1" x14ac:dyDescent="0.3">
      <c r="B18" s="419" t="str">
        <f t="shared" si="0"/>
        <v>Behöver ni konsult-hjälp med anslutningsprocessen?</v>
      </c>
      <c r="C18" s="465"/>
      <c r="D18" s="418"/>
      <c r="J18" s="485" t="s">
        <v>717</v>
      </c>
    </row>
    <row r="19" spans="2:19" ht="18" customHeight="1" x14ac:dyDescent="0.3">
      <c r="B19" s="509" t="str">
        <f t="shared" si="0"/>
        <v>Antal timmar, år 1</v>
      </c>
      <c r="C19" s="465"/>
      <c r="D19" s="415">
        <f>L19</f>
        <v>85</v>
      </c>
      <c r="E19" s="415">
        <f t="shared" ref="E19:F19" si="7">M19</f>
        <v>50</v>
      </c>
      <c r="F19" s="415">
        <f t="shared" si="7"/>
        <v>120</v>
      </c>
      <c r="J19" s="510" t="s">
        <v>763</v>
      </c>
      <c r="K19" s="489"/>
      <c r="L19" s="487">
        <f>AVERAGE(M19:N19)</f>
        <v>85</v>
      </c>
      <c r="M19" s="487">
        <v>50</v>
      </c>
      <c r="N19" s="487">
        <v>120</v>
      </c>
    </row>
    <row r="20" spans="2:19" ht="18" customHeight="1" x14ac:dyDescent="0.3">
      <c r="B20" s="413" t="str">
        <f t="shared" si="0"/>
        <v>Konsult-timpris (kr)</v>
      </c>
      <c r="C20" s="465"/>
      <c r="D20" s="415">
        <f>L20</f>
        <v>1225</v>
      </c>
      <c r="E20" s="415">
        <f t="shared" ref="E20" si="8">M20</f>
        <v>850</v>
      </c>
      <c r="F20" s="415">
        <f t="shared" ref="F20" si="9">N20</f>
        <v>1600</v>
      </c>
      <c r="J20" s="510" t="s">
        <v>706</v>
      </c>
      <c r="K20" s="489"/>
      <c r="L20" s="487">
        <f>AVERAGE(M20:N20)</f>
        <v>1225</v>
      </c>
      <c r="M20" s="487">
        <v>850</v>
      </c>
      <c r="N20" s="486">
        <v>1600</v>
      </c>
    </row>
    <row r="21" spans="2:19" ht="18" customHeight="1" x14ac:dyDescent="0.3">
      <c r="B21" s="413" t="str">
        <f t="shared" si="0"/>
        <v>Kostnad konsult-hjälp, år 1 (kr)</v>
      </c>
      <c r="C21" s="465"/>
      <c r="D21" s="415">
        <f>D19*D20</f>
        <v>104125</v>
      </c>
      <c r="E21" s="415">
        <f t="shared" ref="E21" si="10">E19*E20</f>
        <v>42500</v>
      </c>
      <c r="F21" s="415">
        <f t="shared" ref="F21" si="11">F19*F20</f>
        <v>192000</v>
      </c>
      <c r="J21" s="510" t="s">
        <v>760</v>
      </c>
      <c r="K21" s="489"/>
      <c r="L21" s="487">
        <f>L19*L20</f>
        <v>104125</v>
      </c>
      <c r="M21" s="487">
        <f t="shared" ref="M21:N21" si="12">M19*M20</f>
        <v>42500</v>
      </c>
      <c r="N21" s="486">
        <f t="shared" si="12"/>
        <v>192000</v>
      </c>
    </row>
    <row r="22" spans="2:19" ht="15" x14ac:dyDescent="0.3">
      <c r="C22" s="465"/>
      <c r="D22" s="418"/>
      <c r="J22" s="490"/>
    </row>
    <row r="23" spans="2:19" ht="15" x14ac:dyDescent="0.3">
      <c r="C23" s="465"/>
      <c r="D23" s="418"/>
      <c r="J23" s="490"/>
    </row>
    <row r="24" spans="2:19" ht="15" x14ac:dyDescent="0.3">
      <c r="C24" s="465"/>
      <c r="D24" s="418"/>
      <c r="J24" s="490"/>
    </row>
    <row r="25" spans="2:19" ht="15" x14ac:dyDescent="0.3">
      <c r="C25" s="465"/>
      <c r="D25" s="418"/>
      <c r="J25" s="490"/>
    </row>
    <row r="26" spans="2:19" ht="15" x14ac:dyDescent="0.3">
      <c r="C26" s="465"/>
      <c r="D26" s="418"/>
      <c r="J26" s="490"/>
    </row>
    <row r="27" spans="2:19" s="502" customFormat="1" ht="42" customHeight="1" x14ac:dyDescent="0.35">
      <c r="B27" s="477" t="str">
        <f>J27</f>
        <v>Tekniska förutsättningar</v>
      </c>
      <c r="C27" s="495"/>
      <c r="D27" s="497"/>
      <c r="I27" s="503"/>
      <c r="J27" s="496" t="s">
        <v>727</v>
      </c>
      <c r="K27" s="503"/>
      <c r="L27" s="503"/>
      <c r="M27" s="503"/>
      <c r="N27" s="503"/>
      <c r="O27" s="503"/>
      <c r="P27" s="503"/>
      <c r="Q27" s="503"/>
      <c r="R27" s="503"/>
      <c r="S27" s="504"/>
    </row>
    <row r="28" spans="2:19" ht="15" x14ac:dyDescent="0.3">
      <c r="B28" s="419" t="str">
        <f t="shared" ref="B28:B81" si="13">J28</f>
        <v xml:space="preserve">Behöver ni skaffa en tjänst eller stöd för behörighetsstyrning, som AD (Active Directory) eller liknande? </v>
      </c>
      <c r="C28" s="465"/>
      <c r="D28" s="418"/>
      <c r="J28" s="485" t="s">
        <v>742</v>
      </c>
    </row>
    <row r="29" spans="2:19" ht="34.5" customHeight="1" x14ac:dyDescent="0.3">
      <c r="B29" s="445"/>
      <c r="C29" s="466"/>
      <c r="D29" s="418"/>
      <c r="J29" s="547" t="s">
        <v>744</v>
      </c>
      <c r="K29" s="547"/>
      <c r="L29" s="547"/>
    </row>
    <row r="30" spans="2:19" ht="18" customHeight="1" x14ac:dyDescent="0.3">
      <c r="C30" s="466"/>
      <c r="D30" s="413" t="s">
        <v>8</v>
      </c>
      <c r="E30" s="413" t="s">
        <v>135</v>
      </c>
      <c r="F30" s="413" t="s">
        <v>137</v>
      </c>
      <c r="K30" s="482"/>
      <c r="L30" s="478" t="s">
        <v>8</v>
      </c>
      <c r="M30" s="478" t="s">
        <v>135</v>
      </c>
      <c r="N30" s="478" t="s">
        <v>137</v>
      </c>
    </row>
    <row r="31" spans="2:19" ht="18" customHeight="1" x14ac:dyDescent="0.3">
      <c r="B31" s="509" t="str">
        <f t="shared" si="13"/>
        <v>Startkostnad behörighetsstyrning, år 1 (kr)</v>
      </c>
      <c r="C31" s="466"/>
      <c r="D31" s="415"/>
      <c r="E31" s="415"/>
      <c r="F31" s="415"/>
      <c r="J31" s="510" t="s">
        <v>761</v>
      </c>
      <c r="K31" s="489"/>
      <c r="L31" s="487"/>
      <c r="M31" s="487"/>
      <c r="N31" s="487"/>
    </row>
    <row r="32" spans="2:19" ht="18" customHeight="1" x14ac:dyDescent="0.3">
      <c r="B32" s="413" t="str">
        <f t="shared" si="13"/>
        <v>Löpande årlig kostnad behrighetsstyrning, år 2-6 (kr)</v>
      </c>
      <c r="C32" s="466"/>
      <c r="D32" s="94"/>
      <c r="E32" s="94"/>
      <c r="F32" s="93"/>
      <c r="J32" s="510" t="s">
        <v>774</v>
      </c>
      <c r="K32" s="489"/>
      <c r="L32" s="487"/>
      <c r="M32" s="487"/>
      <c r="N32" s="486"/>
    </row>
    <row r="33" spans="2:19" ht="18" customHeight="1" x14ac:dyDescent="0.3">
      <c r="C33" s="466"/>
    </row>
    <row r="34" spans="2:19" ht="18" customHeight="1" x14ac:dyDescent="0.3">
      <c r="B34" s="419" t="str">
        <f t="shared" si="13"/>
        <v>Behöver ni skaffa säker autentisering för användarna?</v>
      </c>
      <c r="C34" s="465"/>
      <c r="D34" s="418"/>
      <c r="J34" s="485" t="s">
        <v>723</v>
      </c>
    </row>
    <row r="35" spans="2:19" ht="36" customHeight="1" x14ac:dyDescent="0.3">
      <c r="B35" s="472"/>
      <c r="C35" s="472"/>
      <c r="D35" s="472"/>
      <c r="E35" s="472"/>
      <c r="F35" s="472"/>
      <c r="J35" s="547" t="s">
        <v>743</v>
      </c>
      <c r="K35" s="547"/>
      <c r="L35" s="547"/>
    </row>
    <row r="36" spans="2:19" ht="18" customHeight="1" x14ac:dyDescent="0.3">
      <c r="B36" s="509" t="str">
        <f t="shared" si="13"/>
        <v>Startkostnad säker autentisering, år 1 (kr)</v>
      </c>
      <c r="D36" s="415"/>
      <c r="E36" s="415"/>
      <c r="F36" s="415"/>
      <c r="J36" s="510" t="s">
        <v>762</v>
      </c>
      <c r="K36" s="489"/>
      <c r="L36" s="487"/>
      <c r="M36" s="487"/>
      <c r="N36" s="487"/>
    </row>
    <row r="37" spans="2:19" ht="18" customHeight="1" x14ac:dyDescent="0.3">
      <c r="B37" s="413" t="str">
        <f t="shared" si="13"/>
        <v>Löpande årlig kostnad säker autentisering, år 2-6 (kr)</v>
      </c>
      <c r="D37" s="415"/>
      <c r="E37" s="415"/>
      <c r="F37" s="414"/>
      <c r="J37" s="510" t="s">
        <v>775</v>
      </c>
      <c r="K37" s="489"/>
      <c r="L37" s="487"/>
      <c r="M37" s="487"/>
      <c r="N37" s="486"/>
    </row>
    <row r="38" spans="2:19" ht="18" customHeight="1" x14ac:dyDescent="0.3">
      <c r="K38" s="490"/>
    </row>
    <row r="39" spans="2:19" ht="18" customHeight="1" x14ac:dyDescent="0.3">
      <c r="K39" s="490"/>
    </row>
    <row r="40" spans="2:19" ht="18" customHeight="1" x14ac:dyDescent="0.3">
      <c r="K40" s="490"/>
    </row>
    <row r="41" spans="2:19" ht="18" customHeight="1" x14ac:dyDescent="0.3">
      <c r="K41" s="490"/>
    </row>
    <row r="42" spans="2:19" s="477" customFormat="1" ht="18" customHeight="1" x14ac:dyDescent="0.35">
      <c r="B42" s="515" t="str">
        <f>J42</f>
        <v>Verksamhet</v>
      </c>
      <c r="C42" s="497"/>
      <c r="D42" s="499"/>
      <c r="I42" s="483"/>
      <c r="J42" s="516" t="s">
        <v>284</v>
      </c>
      <c r="K42" s="498"/>
      <c r="L42" s="483"/>
      <c r="M42" s="483"/>
      <c r="N42" s="483"/>
      <c r="O42" s="483"/>
      <c r="P42" s="483"/>
      <c r="Q42" s="483"/>
      <c r="R42" s="483"/>
      <c r="S42" s="496"/>
    </row>
    <row r="43" spans="2:19" s="477" customFormat="1" ht="30" customHeight="1" x14ac:dyDescent="0.2">
      <c r="B43" s="549" t="str">
        <f>J43</f>
        <v xml:space="preserve">Nedan kan ni ange tidsåtgång för er personal i timmar. Timmarna kommer att värderas med den timkostnad räknats ut på fliken "Start". </v>
      </c>
      <c r="C43" s="549"/>
      <c r="D43" s="549"/>
      <c r="I43" s="483"/>
      <c r="J43" s="547" t="s">
        <v>807</v>
      </c>
      <c r="K43" s="547"/>
      <c r="L43" s="547"/>
      <c r="M43" s="483"/>
      <c r="N43" s="483"/>
      <c r="O43" s="483"/>
      <c r="P43" s="483"/>
      <c r="Q43" s="483"/>
      <c r="R43" s="483"/>
      <c r="S43" s="496"/>
    </row>
    <row r="44" spans="2:19" ht="18" customHeight="1" x14ac:dyDescent="0.3">
      <c r="B44" s="419" t="str">
        <f t="shared" si="13"/>
        <v xml:space="preserve">Hur mycket tid behöver ni lägga för att identifiera processer? </v>
      </c>
      <c r="J44" s="485" t="s">
        <v>697</v>
      </c>
      <c r="K44" s="490"/>
    </row>
    <row r="45" spans="2:19" ht="18" customHeight="1" x14ac:dyDescent="0.3">
      <c r="D45" s="413" t="s">
        <v>8</v>
      </c>
      <c r="E45" s="413" t="s">
        <v>135</v>
      </c>
      <c r="F45" s="413" t="s">
        <v>137</v>
      </c>
      <c r="K45" s="482"/>
      <c r="L45" s="478" t="s">
        <v>8</v>
      </c>
      <c r="M45" s="478" t="s">
        <v>135</v>
      </c>
      <c r="N45" s="478" t="s">
        <v>137</v>
      </c>
    </row>
    <row r="46" spans="2:19" ht="18" customHeight="1" x14ac:dyDescent="0.3">
      <c r="B46" s="509" t="str">
        <f t="shared" si="13"/>
        <v>Antal timmar, de 3 första åren</v>
      </c>
      <c r="D46" s="415">
        <v>100</v>
      </c>
      <c r="E46" s="415">
        <v>100</v>
      </c>
      <c r="F46" s="415">
        <v>100</v>
      </c>
      <c r="J46" s="510" t="s">
        <v>765</v>
      </c>
      <c r="K46" s="489"/>
      <c r="L46" s="487">
        <v>600</v>
      </c>
      <c r="M46" s="487">
        <v>600</v>
      </c>
      <c r="N46" s="487">
        <v>600</v>
      </c>
    </row>
    <row r="47" spans="2:19" ht="18" customHeight="1" x14ac:dyDescent="0.3">
      <c r="D47" s="416"/>
      <c r="K47" s="490"/>
    </row>
    <row r="48" spans="2:19" ht="18" customHeight="1" x14ac:dyDescent="0.3">
      <c r="B48" s="419" t="str">
        <f t="shared" si="13"/>
        <v>Hur många timmar behöver ni lägga på att sätta upp arbetssätt?</v>
      </c>
      <c r="D48" s="416"/>
      <c r="J48" s="485" t="s">
        <v>702</v>
      </c>
      <c r="K48" s="490"/>
    </row>
    <row r="49" spans="2:19" ht="18" customHeight="1" x14ac:dyDescent="0.3">
      <c r="B49" s="509" t="str">
        <f t="shared" si="13"/>
        <v>Antal timmar, år 1</v>
      </c>
      <c r="D49" s="415">
        <f>L49</f>
        <v>100</v>
      </c>
      <c r="E49" s="415">
        <f t="shared" ref="E49:F49" si="14">M49</f>
        <v>100</v>
      </c>
      <c r="F49" s="415">
        <f t="shared" si="14"/>
        <v>100</v>
      </c>
      <c r="J49" s="510" t="s">
        <v>763</v>
      </c>
      <c r="K49" s="489"/>
      <c r="L49" s="487">
        <v>100</v>
      </c>
      <c r="M49" s="487">
        <v>100</v>
      </c>
      <c r="N49" s="487">
        <v>100</v>
      </c>
    </row>
    <row r="50" spans="2:19" ht="18" customHeight="1" x14ac:dyDescent="0.3">
      <c r="D50" s="416"/>
      <c r="K50" s="490"/>
    </row>
    <row r="51" spans="2:19" ht="18" customHeight="1" x14ac:dyDescent="0.3">
      <c r="B51" s="421" t="str">
        <f t="shared" si="13"/>
        <v>Hur många timmar behöver ni lägga på utbildning?</v>
      </c>
      <c r="D51" s="416"/>
      <c r="J51" s="494" t="s">
        <v>701</v>
      </c>
      <c r="K51" s="490"/>
    </row>
    <row r="52" spans="2:19" ht="18" customHeight="1" x14ac:dyDescent="0.3">
      <c r="B52" s="509" t="str">
        <f t="shared" si="13"/>
        <v>Antal grupper</v>
      </c>
      <c r="D52" s="415">
        <v>3</v>
      </c>
      <c r="E52" s="415">
        <v>3</v>
      </c>
      <c r="F52" s="415">
        <v>3</v>
      </c>
      <c r="J52" s="510" t="s">
        <v>698</v>
      </c>
      <c r="K52" s="489"/>
      <c r="L52" s="487">
        <v>15</v>
      </c>
      <c r="M52" s="487">
        <v>15</v>
      </c>
      <c r="N52" s="487">
        <v>15</v>
      </c>
    </row>
    <row r="53" spans="2:19" ht="18" customHeight="1" x14ac:dyDescent="0.3">
      <c r="B53" s="509" t="str">
        <f t="shared" si="13"/>
        <v>Antal personer per grupp</v>
      </c>
      <c r="D53" s="415">
        <f t="shared" ref="D53:D54" si="15">L53</f>
        <v>10</v>
      </c>
      <c r="E53" s="415">
        <f t="shared" ref="E53:E54" si="16">M53</f>
        <v>10</v>
      </c>
      <c r="F53" s="415">
        <f t="shared" ref="F53:F54" si="17">N53</f>
        <v>10</v>
      </c>
      <c r="J53" s="510" t="s">
        <v>699</v>
      </c>
      <c r="K53" s="489"/>
      <c r="L53" s="487">
        <v>10</v>
      </c>
      <c r="M53" s="487">
        <v>10</v>
      </c>
      <c r="N53" s="486">
        <v>10</v>
      </c>
    </row>
    <row r="54" spans="2:19" ht="18" customHeight="1" x14ac:dyDescent="0.3">
      <c r="B54" s="509" t="str">
        <f t="shared" si="13"/>
        <v>Antal timmar per grupp</v>
      </c>
      <c r="D54" s="415">
        <f t="shared" si="15"/>
        <v>2</v>
      </c>
      <c r="E54" s="415">
        <f t="shared" si="16"/>
        <v>2</v>
      </c>
      <c r="F54" s="415">
        <f t="shared" si="17"/>
        <v>2</v>
      </c>
      <c r="J54" s="510" t="s">
        <v>700</v>
      </c>
      <c r="K54" s="489"/>
      <c r="L54" s="487">
        <v>2</v>
      </c>
      <c r="M54" s="487">
        <v>2</v>
      </c>
      <c r="N54" s="487">
        <v>2</v>
      </c>
    </row>
    <row r="55" spans="2:19" ht="18" customHeight="1" x14ac:dyDescent="0.3">
      <c r="B55" s="509" t="str">
        <f t="shared" si="13"/>
        <v>Totalt antal timmar för utbildning, år 1</v>
      </c>
      <c r="D55" s="415">
        <f>D52*D53*D54</f>
        <v>60</v>
      </c>
      <c r="E55" s="415">
        <f t="shared" ref="E55" si="18">E52*E53*E54</f>
        <v>60</v>
      </c>
      <c r="F55" s="414">
        <f t="shared" ref="F55" si="19">F52*F53*F54</f>
        <v>60</v>
      </c>
      <c r="J55" s="510" t="s">
        <v>764</v>
      </c>
      <c r="K55" s="489"/>
      <c r="L55" s="487">
        <f>L52*L53*L54</f>
        <v>300</v>
      </c>
      <c r="M55" s="487">
        <f t="shared" ref="M55:N55" si="20">M52*M53*M54</f>
        <v>300</v>
      </c>
      <c r="N55" s="486">
        <f t="shared" si="20"/>
        <v>300</v>
      </c>
    </row>
    <row r="56" spans="2:19" ht="18" customHeight="1" x14ac:dyDescent="0.3">
      <c r="D56" s="416"/>
      <c r="K56" s="490"/>
    </row>
    <row r="57" spans="2:19" ht="18" customHeight="1" x14ac:dyDescent="0.3">
      <c r="B57" s="419" t="str">
        <f t="shared" si="13"/>
        <v>Hur många timmar behöver ni för att sätta upp adressboken?</v>
      </c>
      <c r="D57" s="416"/>
      <c r="J57" s="485" t="s">
        <v>705</v>
      </c>
      <c r="K57" s="490"/>
    </row>
    <row r="58" spans="2:19" ht="18" customHeight="1" x14ac:dyDescent="0.3">
      <c r="B58" s="509" t="str">
        <f t="shared" si="13"/>
        <v>Antal timmar för adressboken, år 1</v>
      </c>
      <c r="D58" s="415">
        <v>10</v>
      </c>
      <c r="E58" s="415">
        <v>10</v>
      </c>
      <c r="F58" s="415">
        <v>10</v>
      </c>
      <c r="J58" s="510" t="s">
        <v>766</v>
      </c>
      <c r="K58" s="489"/>
      <c r="L58" s="487">
        <v>50</v>
      </c>
      <c r="M58" s="487">
        <v>50</v>
      </c>
      <c r="N58" s="487">
        <v>50</v>
      </c>
    </row>
    <row r="59" spans="2:19" ht="18" customHeight="1" x14ac:dyDescent="0.3">
      <c r="D59" s="416"/>
      <c r="K59" s="490"/>
    </row>
    <row r="60" spans="2:19" ht="18" customHeight="1" x14ac:dyDescent="0.3">
      <c r="B60" s="419" t="str">
        <f>J60</f>
        <v>Kommer ni ha konsulthjlälp för verksamhetsfrågor?</v>
      </c>
      <c r="D60" s="416"/>
      <c r="J60" s="494" t="s">
        <v>808</v>
      </c>
      <c r="K60" s="490"/>
    </row>
    <row r="61" spans="2:19" ht="18" customHeight="1" x14ac:dyDescent="0.3">
      <c r="B61" s="509" t="str">
        <f>J61</f>
        <v>Antal konsulttimmar, år 1</v>
      </c>
      <c r="D61" s="415"/>
      <c r="E61" s="415"/>
      <c r="F61" s="415"/>
      <c r="J61" s="510" t="s">
        <v>809</v>
      </c>
      <c r="K61" s="489"/>
      <c r="L61" s="487"/>
      <c r="M61" s="487"/>
      <c r="N61" s="487"/>
    </row>
    <row r="62" spans="2:19" ht="18" customHeight="1" x14ac:dyDescent="0.3">
      <c r="B62" s="509" t="str">
        <f t="shared" ref="B61:B62" si="21">J62</f>
        <v>Timkostnad för konsulter</v>
      </c>
      <c r="D62" s="415"/>
      <c r="E62" s="415"/>
      <c r="F62" s="415"/>
      <c r="J62" s="510" t="s">
        <v>810</v>
      </c>
      <c r="K62" s="489"/>
      <c r="L62" s="487"/>
      <c r="M62" s="487"/>
      <c r="N62" s="486"/>
    </row>
    <row r="63" spans="2:19" ht="18" customHeight="1" x14ac:dyDescent="0.3">
      <c r="D63" s="416"/>
    </row>
    <row r="64" spans="2:19" s="477" customFormat="1" ht="18" customHeight="1" x14ac:dyDescent="0.35">
      <c r="B64" s="477" t="str">
        <f t="shared" si="13"/>
        <v>Informationssäkerhet</v>
      </c>
      <c r="C64" s="497"/>
      <c r="I64" s="483"/>
      <c r="J64" s="483" t="s">
        <v>354</v>
      </c>
      <c r="K64" s="498"/>
      <c r="L64" s="483"/>
      <c r="M64" s="483"/>
      <c r="N64" s="483"/>
      <c r="O64" s="483"/>
      <c r="P64" s="483"/>
      <c r="Q64" s="483"/>
      <c r="R64" s="483"/>
      <c r="S64" s="496"/>
    </row>
    <row r="65" spans="2:20" ht="18" customHeight="1" x14ac:dyDescent="0.3">
      <c r="B65" s="419" t="str">
        <f t="shared" si="13"/>
        <v>Hur många timmar behöver ni för att sätta upp eller anpassa ert informationssäkerhetsarbete?</v>
      </c>
      <c r="D65" s="416"/>
      <c r="J65" s="485" t="s">
        <v>704</v>
      </c>
      <c r="K65" s="490"/>
    </row>
    <row r="66" spans="2:20" ht="18" customHeight="1" x14ac:dyDescent="0.3">
      <c r="D66" s="413" t="s">
        <v>8</v>
      </c>
      <c r="E66" s="413" t="s">
        <v>135</v>
      </c>
      <c r="F66" s="413" t="s">
        <v>137</v>
      </c>
      <c r="K66" s="482"/>
      <c r="L66" s="478" t="s">
        <v>8</v>
      </c>
      <c r="M66" s="478" t="s">
        <v>135</v>
      </c>
      <c r="N66" s="478" t="s">
        <v>137</v>
      </c>
    </row>
    <row r="67" spans="2:20" ht="18" customHeight="1" x14ac:dyDescent="0.3">
      <c r="B67" s="509" t="str">
        <f t="shared" si="13"/>
        <v>Antal timmar för att sätta upp informationssäkerhet, år 1</v>
      </c>
      <c r="D67" s="415">
        <f>L67</f>
        <v>100</v>
      </c>
      <c r="E67" s="415">
        <f t="shared" ref="E67:F67" si="22">M67</f>
        <v>100</v>
      </c>
      <c r="F67" s="415">
        <f t="shared" si="22"/>
        <v>100</v>
      </c>
      <c r="J67" s="510" t="s">
        <v>767</v>
      </c>
      <c r="K67" s="489"/>
      <c r="L67" s="487">
        <v>100</v>
      </c>
      <c r="M67" s="487">
        <v>100</v>
      </c>
      <c r="N67" s="487">
        <v>100</v>
      </c>
    </row>
    <row r="68" spans="2:20" ht="18" customHeight="1" x14ac:dyDescent="0.3">
      <c r="D68" s="416"/>
      <c r="K68" s="490"/>
    </row>
    <row r="69" spans="2:20" ht="18" customHeight="1" x14ac:dyDescent="0.3">
      <c r="B69" s="419" t="str">
        <f t="shared" si="13"/>
        <v>Hur många extra timmar per år behöver ni lägga på informationssäkerhetsarbete, kopplat till SDK?</v>
      </c>
      <c r="C69" s="465"/>
      <c r="D69" s="416"/>
      <c r="J69" s="485" t="s">
        <v>724</v>
      </c>
      <c r="K69" s="490"/>
    </row>
    <row r="70" spans="2:20" ht="18" customHeight="1" x14ac:dyDescent="0.3">
      <c r="B70" s="509" t="str">
        <f t="shared" si="13"/>
        <v>Antal extra timmar för informationssäkerhet, år 2-6</v>
      </c>
      <c r="D70" s="415">
        <f>L70</f>
        <v>20</v>
      </c>
      <c r="E70" s="415">
        <f t="shared" ref="E70:F70" si="23">M70</f>
        <v>20</v>
      </c>
      <c r="F70" s="415">
        <f t="shared" si="23"/>
        <v>20</v>
      </c>
      <c r="J70" s="510" t="s">
        <v>768</v>
      </c>
      <c r="K70" s="489"/>
      <c r="L70" s="487">
        <v>20</v>
      </c>
      <c r="M70" s="487">
        <v>20</v>
      </c>
      <c r="N70" s="487">
        <v>20</v>
      </c>
      <c r="T70" s="417"/>
    </row>
    <row r="75" spans="2:20" s="477" customFormat="1" ht="18" customHeight="1" x14ac:dyDescent="0.35">
      <c r="B75" s="477" t="str">
        <f>J75</f>
        <v>Övergripande</v>
      </c>
      <c r="C75" s="497"/>
      <c r="D75" s="499"/>
      <c r="I75" s="483"/>
      <c r="J75" s="483" t="s">
        <v>715</v>
      </c>
      <c r="K75" s="483"/>
      <c r="L75" s="483"/>
      <c r="M75" s="483"/>
      <c r="N75" s="483"/>
      <c r="O75" s="483"/>
      <c r="P75" s="483"/>
      <c r="Q75" s="483"/>
      <c r="R75" s="483"/>
      <c r="S75" s="496"/>
    </row>
    <row r="76" spans="2:20" ht="18" customHeight="1" x14ac:dyDescent="0.3">
      <c r="B76" s="419" t="str">
        <f t="shared" si="13"/>
        <v>Finns ytterligare arbete som krävs för uppstarten, som inte är inräknat ovan?</v>
      </c>
      <c r="J76" s="485" t="s">
        <v>725</v>
      </c>
    </row>
    <row r="77" spans="2:20" ht="18" customHeight="1" x14ac:dyDescent="0.3">
      <c r="D77" s="413" t="s">
        <v>8</v>
      </c>
      <c r="E77" s="413" t="s">
        <v>135</v>
      </c>
      <c r="F77" s="413" t="s">
        <v>137</v>
      </c>
      <c r="K77" s="482"/>
      <c r="L77" s="478" t="s">
        <v>8</v>
      </c>
      <c r="M77" s="478" t="s">
        <v>135</v>
      </c>
      <c r="N77" s="478" t="s">
        <v>137</v>
      </c>
    </row>
    <row r="78" spans="2:20" ht="18" customHeight="1" x14ac:dyDescent="0.3">
      <c r="B78" s="509" t="str">
        <f t="shared" si="13"/>
        <v>Antal ytterligare timmar, år 1</v>
      </c>
      <c r="D78" s="415">
        <f>L78</f>
        <v>85</v>
      </c>
      <c r="E78" s="415">
        <f t="shared" ref="E78" si="24">M78</f>
        <v>50</v>
      </c>
      <c r="F78" s="415">
        <f t="shared" ref="F78" si="25">N78</f>
        <v>120</v>
      </c>
      <c r="J78" s="510" t="s">
        <v>769</v>
      </c>
      <c r="K78" s="489"/>
      <c r="L78" s="487">
        <f>AVERAGE(M78:N78)</f>
        <v>85</v>
      </c>
      <c r="M78" s="487">
        <v>50</v>
      </c>
      <c r="N78" s="487">
        <v>120</v>
      </c>
    </row>
    <row r="80" spans="2:20" ht="18" customHeight="1" x14ac:dyDescent="0.3">
      <c r="B80" s="419" t="str">
        <f t="shared" si="13"/>
        <v>Hur mycket ytterligare förvaltningsarbete krävs som ni inte redan räknat in ovan? (tex koordinering)</v>
      </c>
      <c r="J80" s="485" t="s">
        <v>716</v>
      </c>
    </row>
    <row r="81" spans="2:19" ht="18" customHeight="1" x14ac:dyDescent="0.3">
      <c r="B81" s="509" t="str">
        <f t="shared" si="13"/>
        <v>Antal timmar för ytterligare förvaltning, år 2-6</v>
      </c>
      <c r="D81" s="414">
        <f>L81</f>
        <v>35</v>
      </c>
      <c r="E81" s="414">
        <f t="shared" ref="E81:F81" si="26">L81</f>
        <v>35</v>
      </c>
      <c r="F81" s="414">
        <f t="shared" si="26"/>
        <v>20</v>
      </c>
      <c r="J81" s="510" t="s">
        <v>726</v>
      </c>
      <c r="K81" s="489"/>
      <c r="L81" s="487">
        <f>AVERAGE(M81:N81)</f>
        <v>35</v>
      </c>
      <c r="M81" s="487">
        <v>20</v>
      </c>
      <c r="N81" s="487">
        <v>50</v>
      </c>
    </row>
    <row r="89" spans="2:19" s="477" customFormat="1" ht="18" customHeight="1" x14ac:dyDescent="0.35">
      <c r="B89" s="477" t="s">
        <v>776</v>
      </c>
      <c r="C89" s="497"/>
      <c r="D89" s="499"/>
      <c r="I89" s="483"/>
      <c r="J89" s="483"/>
      <c r="K89" s="483"/>
      <c r="L89" s="483"/>
      <c r="M89" s="483"/>
      <c r="N89" s="483"/>
      <c r="O89" s="483"/>
      <c r="P89" s="483"/>
      <c r="Q89" s="483"/>
      <c r="R89" s="483"/>
      <c r="S89" s="496"/>
    </row>
    <row r="90" spans="2:19" ht="75" customHeight="1" x14ac:dyDescent="0.3">
      <c r="B90" s="545" t="s">
        <v>777</v>
      </c>
      <c r="C90" s="545"/>
      <c r="D90" s="545"/>
    </row>
    <row r="91" spans="2:19" ht="18" customHeight="1" x14ac:dyDescent="0.3">
      <c r="B91" s="417"/>
    </row>
    <row r="92" spans="2:19" ht="18" customHeight="1" x14ac:dyDescent="0.3">
      <c r="B92" s="421" t="s">
        <v>778</v>
      </c>
    </row>
    <row r="93" spans="2:19" ht="18" customHeight="1" x14ac:dyDescent="0.3">
      <c r="B93" s="421"/>
    </row>
    <row r="94" spans="2:19" ht="18" customHeight="1" x14ac:dyDescent="0.3">
      <c r="D94" s="413" t="s">
        <v>8</v>
      </c>
      <c r="E94" s="413" t="s">
        <v>135</v>
      </c>
      <c r="F94" s="413" t="s">
        <v>137</v>
      </c>
    </row>
    <row r="95" spans="2:19" ht="18" customHeight="1" x14ac:dyDescent="0.3">
      <c r="B95" s="509" t="str">
        <f>Kostnader!B47</f>
        <v>Kostnad per invånare</v>
      </c>
      <c r="D95" s="509">
        <f>Kostnader!C47</f>
        <v>1.0476190476190477</v>
      </c>
      <c r="E95" s="509">
        <f>Kostnader!D47</f>
        <v>1.0476190476190477</v>
      </c>
      <c r="F95" s="509">
        <f>Kostnader!E47</f>
        <v>1.3333333333333333</v>
      </c>
    </row>
    <row r="96" spans="2:19" ht="18" customHeight="1" x14ac:dyDescent="0.3">
      <c r="B96" s="509" t="str">
        <f>Start!C21</f>
        <v>Antal invånare som organisationen ansvarar för (st)</v>
      </c>
      <c r="D96" s="517">
        <f>Start!D21</f>
        <v>50273</v>
      </c>
      <c r="E96" s="517">
        <f>Start!E21</f>
        <v>50273</v>
      </c>
      <c r="F96" s="517">
        <f>Start!F21</f>
        <v>50273</v>
      </c>
    </row>
    <row r="97" spans="2:6" ht="18" customHeight="1" x14ac:dyDescent="0.3">
      <c r="B97" s="518" t="s">
        <v>779</v>
      </c>
      <c r="D97" s="517">
        <f>D96*D95</f>
        <v>52666.952380952382</v>
      </c>
      <c r="E97" s="517">
        <f t="shared" ref="E97:F97" si="27">E96*E95</f>
        <v>52666.952380952382</v>
      </c>
      <c r="F97" s="517">
        <f t="shared" si="27"/>
        <v>67030.666666666657</v>
      </c>
    </row>
  </sheetData>
  <mergeCells count="8">
    <mergeCell ref="B90:D90"/>
    <mergeCell ref="J5:L5"/>
    <mergeCell ref="J29:L29"/>
    <mergeCell ref="J3:L3"/>
    <mergeCell ref="B3:D3"/>
    <mergeCell ref="J35:L35"/>
    <mergeCell ref="J43:L43"/>
    <mergeCell ref="B43:D43"/>
  </mergeCells>
  <conditionalFormatting sqref="P9:R10 L9:N10">
    <cfRule type="expression" dxfId="382" priority="173">
      <formula>MOD(ROW(),2)=1</formula>
    </cfRule>
    <cfRule type="expression" dxfId="381" priority="174">
      <formula>MOD(ROW(),2)=0</formula>
    </cfRule>
  </conditionalFormatting>
  <conditionalFormatting sqref="D9:F10">
    <cfRule type="expression" dxfId="380" priority="145">
      <formula>MOD(ROW(),2)=1</formula>
    </cfRule>
    <cfRule type="expression" dxfId="379" priority="146">
      <formula>MOD(ROW(),2)=0</formula>
    </cfRule>
  </conditionalFormatting>
  <conditionalFormatting sqref="D14:F15">
    <cfRule type="expression" dxfId="378" priority="143">
      <formula>MOD(ROW(),2)=1</formula>
    </cfRule>
    <cfRule type="expression" dxfId="377" priority="144">
      <formula>MOD(ROW(),2)=0</formula>
    </cfRule>
  </conditionalFormatting>
  <conditionalFormatting sqref="P14:R15 L14:N15">
    <cfRule type="expression" dxfId="376" priority="141">
      <formula>MOD(ROW(),2)=1</formula>
    </cfRule>
    <cfRule type="expression" dxfId="375" priority="142">
      <formula>MOD(ROW(),2)=0</formula>
    </cfRule>
  </conditionalFormatting>
  <conditionalFormatting sqref="L19:N20">
    <cfRule type="expression" dxfId="374" priority="139">
      <formula>MOD(ROW(),2)=1</formula>
    </cfRule>
    <cfRule type="expression" dxfId="373" priority="140">
      <formula>MOD(ROW(),2)=0</formula>
    </cfRule>
  </conditionalFormatting>
  <conditionalFormatting sqref="L31:N32">
    <cfRule type="expression" dxfId="372" priority="137">
      <formula>MOD(ROW(),2)=1</formula>
    </cfRule>
    <cfRule type="expression" dxfId="371" priority="138">
      <formula>MOD(ROW(),2)=0</formula>
    </cfRule>
  </conditionalFormatting>
  <conditionalFormatting sqref="L36:N37">
    <cfRule type="expression" dxfId="370" priority="135">
      <formula>MOD(ROW(),2)=1</formula>
    </cfRule>
    <cfRule type="expression" dxfId="369" priority="136">
      <formula>MOD(ROW(),2)=0</formula>
    </cfRule>
  </conditionalFormatting>
  <conditionalFormatting sqref="L52:N53">
    <cfRule type="expression" dxfId="368" priority="133">
      <formula>MOD(ROW(),2)=1</formula>
    </cfRule>
    <cfRule type="expression" dxfId="367" priority="134">
      <formula>MOD(ROW(),2)=0</formula>
    </cfRule>
  </conditionalFormatting>
  <conditionalFormatting sqref="L49:N49">
    <cfRule type="expression" dxfId="366" priority="131">
      <formula>MOD(ROW(),2)=1</formula>
    </cfRule>
    <cfRule type="expression" dxfId="365" priority="132">
      <formula>MOD(ROW(),2)=0</formula>
    </cfRule>
  </conditionalFormatting>
  <conditionalFormatting sqref="L46:N46">
    <cfRule type="expression" dxfId="364" priority="129">
      <formula>MOD(ROW(),2)=1</formula>
    </cfRule>
    <cfRule type="expression" dxfId="363" priority="130">
      <formula>MOD(ROW(),2)=0</formula>
    </cfRule>
  </conditionalFormatting>
  <conditionalFormatting sqref="L58:N58">
    <cfRule type="expression" dxfId="362" priority="127">
      <formula>MOD(ROW(),2)=1</formula>
    </cfRule>
    <cfRule type="expression" dxfId="361" priority="128">
      <formula>MOD(ROW(),2)=0</formula>
    </cfRule>
  </conditionalFormatting>
  <conditionalFormatting sqref="L67:N67">
    <cfRule type="expression" dxfId="360" priority="125">
      <formula>MOD(ROW(),2)=1</formula>
    </cfRule>
    <cfRule type="expression" dxfId="359" priority="126">
      <formula>MOD(ROW(),2)=0</formula>
    </cfRule>
  </conditionalFormatting>
  <conditionalFormatting sqref="L70:N70">
    <cfRule type="expression" dxfId="358" priority="123">
      <formula>MOD(ROW(),2)=1</formula>
    </cfRule>
    <cfRule type="expression" dxfId="357" priority="124">
      <formula>MOD(ROW(),2)=0</formula>
    </cfRule>
  </conditionalFormatting>
  <conditionalFormatting sqref="L21:N21">
    <cfRule type="expression" dxfId="356" priority="121">
      <formula>MOD(ROW(),2)=1</formula>
    </cfRule>
    <cfRule type="expression" dxfId="355" priority="122">
      <formula>MOD(ROW(),2)=0</formula>
    </cfRule>
  </conditionalFormatting>
  <conditionalFormatting sqref="L54:N55">
    <cfRule type="expression" dxfId="354" priority="119">
      <formula>MOD(ROW(),2)=1</formula>
    </cfRule>
    <cfRule type="expression" dxfId="353" priority="120">
      <formula>MOD(ROW(),2)=0</formula>
    </cfRule>
  </conditionalFormatting>
  <conditionalFormatting sqref="D32:F32">
    <cfRule type="expression" dxfId="352" priority="113">
      <formula>MOD(ROW(),2)=1</formula>
    </cfRule>
    <cfRule type="expression" dxfId="351" priority="114">
      <formula>MOD(ROW(),2)=0</formula>
    </cfRule>
  </conditionalFormatting>
  <conditionalFormatting sqref="D19:F20">
    <cfRule type="expression" dxfId="350" priority="93">
      <formula>MOD(ROW(),2)=1</formula>
    </cfRule>
    <cfRule type="expression" dxfId="349" priority="94">
      <formula>MOD(ROW(),2)=0</formula>
    </cfRule>
  </conditionalFormatting>
  <conditionalFormatting sqref="D31:F31">
    <cfRule type="expression" dxfId="348" priority="89">
      <formula>MOD(ROW(),2)=1</formula>
    </cfRule>
    <cfRule type="expression" dxfId="347" priority="90">
      <formula>MOD(ROW(),2)=0</formula>
    </cfRule>
  </conditionalFormatting>
  <conditionalFormatting sqref="D36:F37">
    <cfRule type="expression" dxfId="346" priority="85">
      <formula>MOD(ROW(),2)=1</formula>
    </cfRule>
    <cfRule type="expression" dxfId="345" priority="86">
      <formula>MOD(ROW(),2)=0</formula>
    </cfRule>
  </conditionalFormatting>
  <conditionalFormatting sqref="D46:F46">
    <cfRule type="expression" dxfId="344" priority="81">
      <formula>MOD(ROW(),2)=1</formula>
    </cfRule>
    <cfRule type="expression" dxfId="343" priority="82">
      <formula>MOD(ROW(),2)=0</formula>
    </cfRule>
  </conditionalFormatting>
  <conditionalFormatting sqref="D49:F49">
    <cfRule type="expression" dxfId="342" priority="77">
      <formula>MOD(ROW(),2)=1</formula>
    </cfRule>
    <cfRule type="expression" dxfId="341" priority="78">
      <formula>MOD(ROW(),2)=0</formula>
    </cfRule>
  </conditionalFormatting>
  <conditionalFormatting sqref="D52:F54">
    <cfRule type="expression" dxfId="340" priority="73">
      <formula>MOD(ROW(),2)=1</formula>
    </cfRule>
    <cfRule type="expression" dxfId="339" priority="74">
      <formula>MOD(ROW(),2)=0</formula>
    </cfRule>
  </conditionalFormatting>
  <conditionalFormatting sqref="D58:F58">
    <cfRule type="expression" dxfId="338" priority="69">
      <formula>MOD(ROW(),2)=1</formula>
    </cfRule>
    <cfRule type="expression" dxfId="337" priority="70">
      <formula>MOD(ROW(),2)=0</formula>
    </cfRule>
  </conditionalFormatting>
  <conditionalFormatting sqref="D67:F67">
    <cfRule type="expression" dxfId="336" priority="65">
      <formula>MOD(ROW(),2)=1</formula>
    </cfRule>
    <cfRule type="expression" dxfId="335" priority="66">
      <formula>MOD(ROW(),2)=0</formula>
    </cfRule>
  </conditionalFormatting>
  <conditionalFormatting sqref="D70:F70">
    <cfRule type="expression" dxfId="334" priority="61">
      <formula>MOD(ROW(),2)=1</formula>
    </cfRule>
    <cfRule type="expression" dxfId="333" priority="62">
      <formula>MOD(ROW(),2)=0</formula>
    </cfRule>
  </conditionalFormatting>
  <conditionalFormatting sqref="D55:F55">
    <cfRule type="expression" dxfId="332" priority="57">
      <formula>MOD(ROW(),2)=1</formula>
    </cfRule>
    <cfRule type="expression" dxfId="331" priority="58">
      <formula>MOD(ROW(),2)=0</formula>
    </cfRule>
  </conditionalFormatting>
  <conditionalFormatting sqref="D21:F21">
    <cfRule type="expression" dxfId="330" priority="53">
      <formula>MOD(ROW(),2)=1</formula>
    </cfRule>
    <cfRule type="expression" dxfId="329" priority="54">
      <formula>MOD(ROW(),2)=0</formula>
    </cfRule>
  </conditionalFormatting>
  <conditionalFormatting sqref="L78:N78">
    <cfRule type="expression" dxfId="328" priority="51">
      <formula>MOD(ROW(),2)=1</formula>
    </cfRule>
    <cfRule type="expression" dxfId="327" priority="52">
      <formula>MOD(ROW(),2)=0</formula>
    </cfRule>
  </conditionalFormatting>
  <conditionalFormatting sqref="D78:F78">
    <cfRule type="expression" dxfId="326" priority="47">
      <formula>MOD(ROW(),2)=1</formula>
    </cfRule>
    <cfRule type="expression" dxfId="325" priority="48">
      <formula>MOD(ROW(),2)=0</formula>
    </cfRule>
  </conditionalFormatting>
  <conditionalFormatting sqref="L81:N81">
    <cfRule type="expression" dxfId="324" priority="27">
      <formula>MOD(ROW(),2)=1</formula>
    </cfRule>
    <cfRule type="expression" dxfId="323" priority="28">
      <formula>MOD(ROW(),2)=0</formula>
    </cfRule>
  </conditionalFormatting>
  <conditionalFormatting sqref="D81:F81">
    <cfRule type="expression" dxfId="322" priority="25">
      <formula>MOD(ROW(),2)=1</formula>
    </cfRule>
    <cfRule type="expression" dxfId="321" priority="26">
      <formula>MOD(ROW(),2)=0</formula>
    </cfRule>
  </conditionalFormatting>
  <conditionalFormatting sqref="L11:N11">
    <cfRule type="expression" dxfId="320" priority="15">
      <formula>MOD(ROW(),2)=1</formula>
    </cfRule>
    <cfRule type="expression" dxfId="319" priority="16">
      <formula>MOD(ROW(),2)=0</formula>
    </cfRule>
  </conditionalFormatting>
  <conditionalFormatting sqref="L16:N16">
    <cfRule type="expression" dxfId="318" priority="13">
      <formula>MOD(ROW(),2)=1</formula>
    </cfRule>
    <cfRule type="expression" dxfId="317" priority="14">
      <formula>MOD(ROW(),2)=0</formula>
    </cfRule>
  </conditionalFormatting>
  <conditionalFormatting sqref="D11:F11">
    <cfRule type="expression" dxfId="316" priority="9">
      <formula>MOD(ROW(),2)=1</formula>
    </cfRule>
    <cfRule type="expression" dxfId="315" priority="10">
      <formula>MOD(ROW(),2)=0</formula>
    </cfRule>
  </conditionalFormatting>
  <conditionalFormatting sqref="D16:F16">
    <cfRule type="expression" dxfId="314" priority="5">
      <formula>MOD(ROW(),2)=1</formula>
    </cfRule>
    <cfRule type="expression" dxfId="313" priority="6">
      <formula>MOD(ROW(),2)=0</formula>
    </cfRule>
  </conditionalFormatting>
  <conditionalFormatting sqref="D61:F62">
    <cfRule type="expression" dxfId="312" priority="3">
      <formula>MOD(ROW(),2)=1</formula>
    </cfRule>
    <cfRule type="expression" dxfId="311" priority="4">
      <formula>MOD(ROW(),2)=0</formula>
    </cfRule>
  </conditionalFormatting>
  <conditionalFormatting sqref="L61:N62">
    <cfRule type="expression" dxfId="310" priority="1">
      <formula>MOD(ROW(),2)=1</formula>
    </cfRule>
    <cfRule type="expression" dxfId="309" priority="2">
      <formula>MOD(ROW(),2)=0</formula>
    </cfRule>
  </conditionalFormatting>
  <pageMargins left="0.7" right="0.7" top="0.75" bottom="0.75" header="0.3" footer="0.3"/>
  <pageSetup paperSize="9" orientation="portrait" r:id="rId1"/>
  <ignoredErrors>
    <ignoredError sqref="L14:L15 M15:N15 L9:L10 P9:P10 P15"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56FC-E8E9-4548-99C7-DD050BAA3D2D}">
  <sheetPr>
    <tabColor theme="8" tint="-0.249977111117893"/>
  </sheetPr>
  <dimension ref="A1:P374"/>
  <sheetViews>
    <sheetView showGridLines="0" zoomScale="110" zoomScaleNormal="110" workbookViewId="0">
      <selection activeCell="F11" sqref="F11"/>
    </sheetView>
  </sheetViews>
  <sheetFormatPr defaultRowHeight="15" x14ac:dyDescent="0.3"/>
  <cols>
    <col min="1" max="1" width="9.140625" style="505"/>
    <col min="2" max="2" width="66.5703125" style="505" customWidth="1"/>
    <col min="3" max="3" width="18.5703125" style="505" customWidth="1"/>
    <col min="4" max="4" width="20.28515625" style="505" customWidth="1"/>
    <col min="5" max="5" width="9.140625" style="505"/>
    <col min="6" max="6" width="52.5703125" style="505" customWidth="1"/>
    <col min="7" max="7" width="16" style="505" bestFit="1" customWidth="1"/>
    <col min="8" max="8" width="20.7109375" style="505" customWidth="1"/>
    <col min="9" max="13" width="9.140625" style="505"/>
    <col min="14" max="14" width="17.140625" style="505" bestFit="1" customWidth="1"/>
    <col min="15" max="15" width="6" style="505" bestFit="1" customWidth="1"/>
    <col min="16" max="16384" width="9.140625" style="505"/>
  </cols>
  <sheetData>
    <row r="1" spans="1:16" s="526" customFormat="1" x14ac:dyDescent="0.3">
      <c r="A1" s="525"/>
      <c r="B1" s="525" t="s">
        <v>798</v>
      </c>
    </row>
    <row r="4" spans="1:16" ht="21" x14ac:dyDescent="0.4">
      <c r="B4" s="527" t="s">
        <v>754</v>
      </c>
    </row>
    <row r="5" spans="1:16" ht="90" x14ac:dyDescent="0.3">
      <c r="B5" s="445" t="s">
        <v>753</v>
      </c>
    </row>
    <row r="6" spans="1:16" x14ac:dyDescent="0.3">
      <c r="B6" s="505" t="s">
        <v>752</v>
      </c>
    </row>
    <row r="9" spans="1:16" s="508" customFormat="1" x14ac:dyDescent="0.3">
      <c r="B9" s="506" t="s">
        <v>62</v>
      </c>
      <c r="C9" s="506"/>
      <c r="D9" s="507"/>
      <c r="E9" s="507"/>
      <c r="F9" s="550" t="s">
        <v>212</v>
      </c>
      <c r="G9" s="550"/>
      <c r="H9" s="550"/>
    </row>
    <row r="10" spans="1:16" x14ac:dyDescent="0.3">
      <c r="B10" s="528" t="s">
        <v>6</v>
      </c>
      <c r="C10" s="528" t="s">
        <v>213</v>
      </c>
      <c r="D10" s="528" t="s">
        <v>3</v>
      </c>
      <c r="E10" s="342"/>
      <c r="F10" s="529" t="s">
        <v>5</v>
      </c>
      <c r="G10" s="529" t="s">
        <v>213</v>
      </c>
      <c r="H10" s="529" t="s">
        <v>3</v>
      </c>
    </row>
    <row r="11" spans="1:16" x14ac:dyDescent="0.3">
      <c r="B11" s="87" t="s">
        <v>337</v>
      </c>
      <c r="C11" s="87" t="s">
        <v>217</v>
      </c>
      <c r="D11" s="87" t="s">
        <v>282</v>
      </c>
      <c r="E11" s="342"/>
      <c r="F11" s="84"/>
      <c r="G11" s="87"/>
      <c r="H11" s="84"/>
      <c r="N11" s="530"/>
      <c r="O11" s="530"/>
    </row>
    <row r="12" spans="1:16" x14ac:dyDescent="0.3">
      <c r="B12" s="87" t="s">
        <v>338</v>
      </c>
      <c r="C12" s="87" t="s">
        <v>228</v>
      </c>
      <c r="D12" s="87" t="s">
        <v>282</v>
      </c>
      <c r="E12" s="342"/>
      <c r="F12" s="84"/>
      <c r="G12" s="87"/>
      <c r="H12" s="84"/>
    </row>
    <row r="13" spans="1:16" x14ac:dyDescent="0.3">
      <c r="B13" s="87" t="s">
        <v>339</v>
      </c>
      <c r="C13" s="87" t="s">
        <v>228</v>
      </c>
      <c r="D13" s="87" t="s">
        <v>282</v>
      </c>
      <c r="E13" s="342"/>
      <c r="F13" s="84"/>
      <c r="G13" s="87"/>
      <c r="H13" s="84"/>
      <c r="N13" s="530"/>
      <c r="O13" s="530"/>
      <c r="P13" s="530"/>
    </row>
    <row r="14" spans="1:16" x14ac:dyDescent="0.3">
      <c r="B14" s="87" t="s">
        <v>340</v>
      </c>
      <c r="C14" s="87" t="s">
        <v>217</v>
      </c>
      <c r="D14" s="87" t="s">
        <v>283</v>
      </c>
      <c r="E14" s="342"/>
      <c r="F14" s="84"/>
      <c r="G14" s="87"/>
      <c r="H14" s="84"/>
      <c r="N14" s="530"/>
      <c r="O14" s="530"/>
      <c r="P14" s="530"/>
    </row>
    <row r="15" spans="1:16" x14ac:dyDescent="0.3">
      <c r="B15" s="87" t="s">
        <v>341</v>
      </c>
      <c r="C15" s="87" t="s">
        <v>217</v>
      </c>
      <c r="D15" s="87" t="s">
        <v>283</v>
      </c>
      <c r="E15" s="342"/>
      <c r="F15" s="84"/>
      <c r="G15" s="87"/>
      <c r="H15" s="84"/>
      <c r="N15" s="530"/>
      <c r="O15" s="530"/>
      <c r="P15" s="530"/>
    </row>
    <row r="16" spans="1:16" x14ac:dyDescent="0.3">
      <c r="B16" s="87" t="s">
        <v>342</v>
      </c>
      <c r="C16" s="87" t="s">
        <v>228</v>
      </c>
      <c r="D16" s="87" t="str">
        <f>Start!C17</f>
        <v>Sigtuna kommun</v>
      </c>
      <c r="E16" s="342"/>
      <c r="F16" s="84"/>
      <c r="G16" s="87"/>
      <c r="H16" s="84"/>
      <c r="N16" s="530"/>
      <c r="O16" s="530"/>
      <c r="P16" s="530"/>
    </row>
    <row r="17" spans="2:16" x14ac:dyDescent="0.3">
      <c r="B17" s="87" t="s">
        <v>343</v>
      </c>
      <c r="C17" s="87" t="s">
        <v>228</v>
      </c>
      <c r="D17" s="87" t="str">
        <f>Start!C17</f>
        <v>Sigtuna kommun</v>
      </c>
      <c r="E17" s="342"/>
      <c r="F17" s="84"/>
      <c r="G17" s="87"/>
      <c r="H17" s="84"/>
      <c r="N17" s="530"/>
      <c r="O17" s="530"/>
      <c r="P17" s="530"/>
    </row>
    <row r="18" spans="2:16" x14ac:dyDescent="0.3">
      <c r="B18" s="87" t="s">
        <v>344</v>
      </c>
      <c r="C18" s="87" t="s">
        <v>214</v>
      </c>
      <c r="D18" s="87" t="s">
        <v>283</v>
      </c>
      <c r="E18" s="342"/>
      <c r="F18" s="84"/>
      <c r="G18" s="87"/>
      <c r="H18" s="84"/>
      <c r="N18" s="530"/>
      <c r="O18" s="530"/>
      <c r="P18" s="530"/>
    </row>
    <row r="19" spans="2:16" x14ac:dyDescent="0.3">
      <c r="B19" s="87"/>
      <c r="C19" s="87"/>
      <c r="D19" s="87"/>
      <c r="E19" s="342"/>
      <c r="F19" s="84"/>
      <c r="G19" s="87"/>
      <c r="H19" s="84"/>
      <c r="N19" s="530"/>
      <c r="O19" s="530"/>
      <c r="P19" s="530"/>
    </row>
    <row r="20" spans="2:16" x14ac:dyDescent="0.3">
      <c r="B20" s="87"/>
      <c r="C20" s="87"/>
      <c r="D20" s="87"/>
      <c r="E20" s="342"/>
      <c r="F20" s="84"/>
      <c r="G20" s="87"/>
      <c r="H20" s="84"/>
      <c r="N20" s="530"/>
      <c r="O20" s="530"/>
      <c r="P20" s="530"/>
    </row>
    <row r="21" spans="2:16" x14ac:dyDescent="0.3">
      <c r="B21" s="87"/>
      <c r="C21" s="87"/>
      <c r="D21" s="87"/>
      <c r="F21" s="84"/>
      <c r="G21" s="87"/>
      <c r="H21" s="84"/>
      <c r="N21" s="530"/>
      <c r="O21" s="530"/>
      <c r="P21" s="530"/>
    </row>
    <row r="22" spans="2:16" x14ac:dyDescent="0.3">
      <c r="B22" s="87"/>
      <c r="C22" s="87"/>
      <c r="D22" s="87"/>
      <c r="F22" s="84"/>
      <c r="G22" s="87"/>
      <c r="H22" s="84"/>
      <c r="N22" s="530"/>
      <c r="O22" s="530"/>
      <c r="P22" s="530"/>
    </row>
    <row r="23" spans="2:16" x14ac:dyDescent="0.3">
      <c r="B23" s="87"/>
      <c r="C23" s="87"/>
      <c r="D23" s="87"/>
      <c r="F23" s="84"/>
      <c r="G23" s="87"/>
      <c r="H23" s="84"/>
      <c r="N23" s="530"/>
      <c r="O23" s="530"/>
      <c r="P23" s="530"/>
    </row>
    <row r="24" spans="2:16" x14ac:dyDescent="0.3">
      <c r="B24" s="87"/>
      <c r="C24" s="87"/>
      <c r="D24" s="87"/>
      <c r="F24" s="84"/>
      <c r="G24" s="87"/>
      <c r="H24" s="84"/>
      <c r="N24" s="530"/>
      <c r="O24" s="530"/>
      <c r="P24" s="530"/>
    </row>
    <row r="25" spans="2:16" x14ac:dyDescent="0.3">
      <c r="B25" s="87"/>
      <c r="C25" s="87"/>
      <c r="D25" s="87"/>
      <c r="F25" s="84"/>
      <c r="G25" s="87"/>
      <c r="H25" s="84"/>
      <c r="N25" s="530"/>
      <c r="O25" s="530"/>
      <c r="P25" s="530"/>
    </row>
    <row r="26" spans="2:16" x14ac:dyDescent="0.3">
      <c r="B26" s="87"/>
      <c r="C26" s="87"/>
      <c r="D26" s="87"/>
      <c r="F26" s="84"/>
      <c r="G26" s="87"/>
      <c r="H26" s="84"/>
      <c r="N26" s="530"/>
      <c r="O26" s="530"/>
      <c r="P26" s="530"/>
    </row>
    <row r="27" spans="2:16" x14ac:dyDescent="0.3">
      <c r="B27" s="87"/>
      <c r="C27" s="87"/>
      <c r="D27" s="87"/>
      <c r="F27" s="84"/>
      <c r="G27" s="87"/>
      <c r="H27" s="84"/>
      <c r="N27" s="530"/>
      <c r="O27" s="530"/>
      <c r="P27" s="530"/>
    </row>
    <row r="28" spans="2:16" x14ac:dyDescent="0.3">
      <c r="B28" s="87"/>
      <c r="C28" s="87"/>
      <c r="D28" s="87"/>
      <c r="F28" s="84"/>
      <c r="G28" s="87"/>
      <c r="H28" s="84"/>
      <c r="N28" s="530"/>
      <c r="O28" s="530"/>
      <c r="P28" s="530"/>
    </row>
    <row r="29" spans="2:16" x14ac:dyDescent="0.3">
      <c r="B29" s="87"/>
      <c r="C29" s="87"/>
      <c r="D29" s="87"/>
      <c r="F29" s="84"/>
      <c r="G29" s="87"/>
      <c r="H29" s="84"/>
      <c r="N29" s="530"/>
      <c r="O29" s="530"/>
      <c r="P29" s="530"/>
    </row>
    <row r="30" spans="2:16" x14ac:dyDescent="0.3">
      <c r="B30" s="87"/>
      <c r="C30" s="87"/>
      <c r="D30" s="87"/>
      <c r="F30" s="84"/>
      <c r="G30" s="87"/>
      <c r="H30" s="84"/>
      <c r="N30" s="530"/>
      <c r="O30" s="530"/>
      <c r="P30" s="530"/>
    </row>
    <row r="31" spans="2:16" x14ac:dyDescent="0.3">
      <c r="B31" s="87"/>
      <c r="C31" s="87"/>
      <c r="D31" s="87"/>
      <c r="F31" s="84"/>
      <c r="G31" s="87"/>
      <c r="H31" s="84"/>
      <c r="N31" s="530"/>
      <c r="O31" s="530"/>
    </row>
    <row r="32" spans="2:16" x14ac:dyDescent="0.3">
      <c r="B32" s="87"/>
      <c r="C32" s="87"/>
      <c r="D32" s="87"/>
      <c r="F32" s="84"/>
      <c r="G32" s="87"/>
      <c r="H32" s="84"/>
      <c r="N32" s="530"/>
      <c r="O32" s="530"/>
    </row>
    <row r="33" spans="2:15" x14ac:dyDescent="0.3">
      <c r="B33" s="87"/>
      <c r="C33" s="87"/>
      <c r="D33" s="87"/>
      <c r="F33" s="84"/>
      <c r="G33" s="87"/>
      <c r="H33" s="84"/>
      <c r="N33" s="530"/>
      <c r="O33" s="530"/>
    </row>
    <row r="34" spans="2:15" x14ac:dyDescent="0.3">
      <c r="B34" s="87"/>
      <c r="C34" s="87"/>
      <c r="D34" s="87"/>
      <c r="F34" s="84"/>
      <c r="G34" s="87"/>
      <c r="H34" s="84"/>
      <c r="N34" s="530"/>
      <c r="O34" s="530"/>
    </row>
    <row r="35" spans="2:15" x14ac:dyDescent="0.3">
      <c r="B35" s="87"/>
      <c r="C35" s="87"/>
      <c r="D35" s="87"/>
      <c r="F35" s="84"/>
      <c r="G35" s="87"/>
      <c r="H35" s="84"/>
      <c r="N35" s="530"/>
      <c r="O35" s="530"/>
    </row>
    <row r="36" spans="2:15" x14ac:dyDescent="0.3">
      <c r="N36" s="530"/>
      <c r="O36" s="530"/>
    </row>
    <row r="37" spans="2:15" x14ac:dyDescent="0.3">
      <c r="N37" s="530"/>
      <c r="O37" s="530"/>
    </row>
    <row r="38" spans="2:15" x14ac:dyDescent="0.3">
      <c r="N38" s="530"/>
      <c r="O38" s="530"/>
    </row>
    <row r="39" spans="2:15" x14ac:dyDescent="0.3">
      <c r="N39" s="530"/>
      <c r="O39" s="530"/>
    </row>
    <row r="40" spans="2:15" x14ac:dyDescent="0.3">
      <c r="N40" s="530"/>
      <c r="O40" s="530"/>
    </row>
    <row r="41" spans="2:15" x14ac:dyDescent="0.3">
      <c r="N41" s="530"/>
      <c r="O41" s="530"/>
    </row>
    <row r="42" spans="2:15" x14ac:dyDescent="0.3">
      <c r="N42" s="530"/>
      <c r="O42" s="530"/>
    </row>
    <row r="43" spans="2:15" x14ac:dyDescent="0.3">
      <c r="N43" s="530"/>
      <c r="O43" s="530"/>
    </row>
    <row r="44" spans="2:15" x14ac:dyDescent="0.3">
      <c r="N44" s="530"/>
      <c r="O44" s="530"/>
    </row>
    <row r="45" spans="2:15" x14ac:dyDescent="0.3">
      <c r="N45" s="530"/>
      <c r="O45" s="530"/>
    </row>
    <row r="46" spans="2:15" x14ac:dyDescent="0.3">
      <c r="N46" s="530"/>
      <c r="O46" s="530"/>
    </row>
    <row r="47" spans="2:15" x14ac:dyDescent="0.3">
      <c r="N47" s="530"/>
      <c r="O47" s="530"/>
    </row>
    <row r="48" spans="2:15" x14ac:dyDescent="0.3">
      <c r="N48" s="530"/>
      <c r="O48" s="530"/>
    </row>
    <row r="49" spans="14:14" x14ac:dyDescent="0.3">
      <c r="N49" s="530"/>
    </row>
    <row r="50" spans="14:14" x14ac:dyDescent="0.3">
      <c r="N50" s="530"/>
    </row>
    <row r="51" spans="14:14" x14ac:dyDescent="0.3">
      <c r="N51" s="530"/>
    </row>
    <row r="52" spans="14:14" x14ac:dyDescent="0.3">
      <c r="N52" s="530"/>
    </row>
    <row r="53" spans="14:14" x14ac:dyDescent="0.3">
      <c r="N53" s="530"/>
    </row>
    <row r="54" spans="14:14" x14ac:dyDescent="0.3">
      <c r="N54" s="530"/>
    </row>
    <row r="55" spans="14:14" x14ac:dyDescent="0.3">
      <c r="N55" s="530"/>
    </row>
    <row r="56" spans="14:14" x14ac:dyDescent="0.3">
      <c r="N56" s="530"/>
    </row>
    <row r="57" spans="14:14" x14ac:dyDescent="0.3">
      <c r="N57" s="530"/>
    </row>
    <row r="58" spans="14:14" x14ac:dyDescent="0.3">
      <c r="N58" s="530"/>
    </row>
    <row r="59" spans="14:14" x14ac:dyDescent="0.3">
      <c r="N59" s="530"/>
    </row>
    <row r="60" spans="14:14" x14ac:dyDescent="0.3">
      <c r="N60" s="530"/>
    </row>
    <row r="61" spans="14:14" x14ac:dyDescent="0.3">
      <c r="N61" s="530"/>
    </row>
    <row r="62" spans="14:14" x14ac:dyDescent="0.3">
      <c r="N62" s="530"/>
    </row>
    <row r="63" spans="14:14" x14ac:dyDescent="0.3">
      <c r="N63" s="530"/>
    </row>
    <row r="64" spans="14:14" x14ac:dyDescent="0.3">
      <c r="N64" s="530"/>
    </row>
    <row r="65" spans="14:14" x14ac:dyDescent="0.3">
      <c r="N65" s="530"/>
    </row>
    <row r="66" spans="14:14" x14ac:dyDescent="0.3">
      <c r="N66" s="530"/>
    </row>
    <row r="67" spans="14:14" x14ac:dyDescent="0.3">
      <c r="N67" s="530"/>
    </row>
    <row r="68" spans="14:14" x14ac:dyDescent="0.3">
      <c r="N68" s="530"/>
    </row>
    <row r="69" spans="14:14" x14ac:dyDescent="0.3">
      <c r="N69" s="530"/>
    </row>
    <row r="70" spans="14:14" x14ac:dyDescent="0.3">
      <c r="N70" s="530"/>
    </row>
    <row r="71" spans="14:14" x14ac:dyDescent="0.3">
      <c r="N71" s="530"/>
    </row>
    <row r="72" spans="14:14" x14ac:dyDescent="0.3">
      <c r="N72" s="530"/>
    </row>
    <row r="73" spans="14:14" x14ac:dyDescent="0.3">
      <c r="N73" s="530"/>
    </row>
    <row r="74" spans="14:14" x14ac:dyDescent="0.3">
      <c r="N74" s="530"/>
    </row>
    <row r="75" spans="14:14" x14ac:dyDescent="0.3">
      <c r="N75" s="530"/>
    </row>
    <row r="76" spans="14:14" x14ac:dyDescent="0.3">
      <c r="N76" s="530"/>
    </row>
    <row r="77" spans="14:14" x14ac:dyDescent="0.3">
      <c r="N77" s="530"/>
    </row>
    <row r="78" spans="14:14" x14ac:dyDescent="0.3">
      <c r="N78" s="530"/>
    </row>
    <row r="79" spans="14:14" x14ac:dyDescent="0.3">
      <c r="N79" s="530"/>
    </row>
    <row r="80" spans="14:14" x14ac:dyDescent="0.3">
      <c r="N80" s="530"/>
    </row>
    <row r="81" spans="14:14" x14ac:dyDescent="0.3">
      <c r="N81" s="530"/>
    </row>
    <row r="82" spans="14:14" x14ac:dyDescent="0.3">
      <c r="N82" s="530"/>
    </row>
    <row r="83" spans="14:14" x14ac:dyDescent="0.3">
      <c r="N83" s="530"/>
    </row>
    <row r="84" spans="14:14" x14ac:dyDescent="0.3">
      <c r="N84" s="530"/>
    </row>
    <row r="85" spans="14:14" x14ac:dyDescent="0.3">
      <c r="N85" s="530"/>
    </row>
    <row r="86" spans="14:14" x14ac:dyDescent="0.3">
      <c r="N86" s="530"/>
    </row>
    <row r="87" spans="14:14" x14ac:dyDescent="0.3">
      <c r="N87" s="530"/>
    </row>
    <row r="88" spans="14:14" x14ac:dyDescent="0.3">
      <c r="N88" s="530"/>
    </row>
    <row r="89" spans="14:14" x14ac:dyDescent="0.3">
      <c r="N89" s="530"/>
    </row>
    <row r="90" spans="14:14" x14ac:dyDescent="0.3">
      <c r="N90" s="530"/>
    </row>
    <row r="91" spans="14:14" x14ac:dyDescent="0.3">
      <c r="N91" s="530"/>
    </row>
    <row r="92" spans="14:14" x14ac:dyDescent="0.3">
      <c r="N92" s="530"/>
    </row>
    <row r="93" spans="14:14" x14ac:dyDescent="0.3">
      <c r="N93" s="530"/>
    </row>
    <row r="94" spans="14:14" x14ac:dyDescent="0.3">
      <c r="N94" s="530"/>
    </row>
    <row r="95" spans="14:14" x14ac:dyDescent="0.3">
      <c r="N95" s="530"/>
    </row>
    <row r="96" spans="14:14" x14ac:dyDescent="0.3">
      <c r="N96" s="530"/>
    </row>
    <row r="97" spans="14:14" x14ac:dyDescent="0.3">
      <c r="N97" s="530"/>
    </row>
    <row r="98" spans="14:14" x14ac:dyDescent="0.3">
      <c r="N98" s="530"/>
    </row>
    <row r="99" spans="14:14" x14ac:dyDescent="0.3">
      <c r="N99" s="530"/>
    </row>
    <row r="100" spans="14:14" x14ac:dyDescent="0.3">
      <c r="N100" s="530"/>
    </row>
    <row r="101" spans="14:14" x14ac:dyDescent="0.3">
      <c r="N101" s="530"/>
    </row>
    <row r="102" spans="14:14" x14ac:dyDescent="0.3">
      <c r="N102" s="530"/>
    </row>
    <row r="103" spans="14:14" x14ac:dyDescent="0.3">
      <c r="N103" s="530"/>
    </row>
    <row r="104" spans="14:14" x14ac:dyDescent="0.3">
      <c r="N104" s="530"/>
    </row>
    <row r="105" spans="14:14" x14ac:dyDescent="0.3">
      <c r="N105" s="530"/>
    </row>
    <row r="106" spans="14:14" x14ac:dyDescent="0.3">
      <c r="N106" s="530"/>
    </row>
    <row r="107" spans="14:14" x14ac:dyDescent="0.3">
      <c r="N107" s="530"/>
    </row>
    <row r="108" spans="14:14" x14ac:dyDescent="0.3">
      <c r="N108" s="530"/>
    </row>
    <row r="109" spans="14:14" x14ac:dyDescent="0.3">
      <c r="N109" s="530"/>
    </row>
    <row r="110" spans="14:14" x14ac:dyDescent="0.3">
      <c r="N110" s="530"/>
    </row>
    <row r="111" spans="14:14" x14ac:dyDescent="0.3">
      <c r="N111" s="530"/>
    </row>
    <row r="112" spans="14:14" x14ac:dyDescent="0.3">
      <c r="N112" s="530"/>
    </row>
    <row r="113" spans="14:14" x14ac:dyDescent="0.3">
      <c r="N113" s="530"/>
    </row>
    <row r="114" spans="14:14" x14ac:dyDescent="0.3">
      <c r="N114" s="530"/>
    </row>
    <row r="115" spans="14:14" x14ac:dyDescent="0.3">
      <c r="N115" s="530"/>
    </row>
    <row r="116" spans="14:14" x14ac:dyDescent="0.3">
      <c r="N116" s="530"/>
    </row>
    <row r="117" spans="14:14" x14ac:dyDescent="0.3">
      <c r="N117" s="530"/>
    </row>
    <row r="118" spans="14:14" x14ac:dyDescent="0.3">
      <c r="N118" s="530"/>
    </row>
    <row r="119" spans="14:14" x14ac:dyDescent="0.3">
      <c r="N119" s="530"/>
    </row>
    <row r="120" spans="14:14" x14ac:dyDescent="0.3">
      <c r="N120" s="530"/>
    </row>
    <row r="121" spans="14:14" x14ac:dyDescent="0.3">
      <c r="N121" s="530"/>
    </row>
    <row r="122" spans="14:14" x14ac:dyDescent="0.3">
      <c r="N122" s="530"/>
    </row>
    <row r="123" spans="14:14" x14ac:dyDescent="0.3">
      <c r="N123" s="530"/>
    </row>
    <row r="124" spans="14:14" x14ac:dyDescent="0.3">
      <c r="N124" s="530"/>
    </row>
    <row r="125" spans="14:14" x14ac:dyDescent="0.3">
      <c r="N125" s="530"/>
    </row>
    <row r="126" spans="14:14" x14ac:dyDescent="0.3">
      <c r="N126" s="530"/>
    </row>
    <row r="127" spans="14:14" x14ac:dyDescent="0.3">
      <c r="N127" s="530"/>
    </row>
    <row r="128" spans="14:14" x14ac:dyDescent="0.3">
      <c r="N128" s="530"/>
    </row>
    <row r="129" spans="14:14" x14ac:dyDescent="0.3">
      <c r="N129" s="530"/>
    </row>
    <row r="130" spans="14:14" x14ac:dyDescent="0.3">
      <c r="N130" s="530"/>
    </row>
    <row r="131" spans="14:14" x14ac:dyDescent="0.3">
      <c r="N131" s="530"/>
    </row>
    <row r="132" spans="14:14" x14ac:dyDescent="0.3">
      <c r="N132" s="530"/>
    </row>
    <row r="133" spans="14:14" x14ac:dyDescent="0.3">
      <c r="N133" s="530"/>
    </row>
    <row r="134" spans="14:14" x14ac:dyDescent="0.3">
      <c r="N134" s="530"/>
    </row>
    <row r="135" spans="14:14" x14ac:dyDescent="0.3">
      <c r="N135" s="530"/>
    </row>
    <row r="136" spans="14:14" x14ac:dyDescent="0.3">
      <c r="N136" s="530"/>
    </row>
    <row r="137" spans="14:14" x14ac:dyDescent="0.3">
      <c r="N137" s="530"/>
    </row>
    <row r="138" spans="14:14" x14ac:dyDescent="0.3">
      <c r="N138" s="530"/>
    </row>
    <row r="139" spans="14:14" x14ac:dyDescent="0.3">
      <c r="N139" s="530"/>
    </row>
    <row r="140" spans="14:14" x14ac:dyDescent="0.3">
      <c r="N140" s="530"/>
    </row>
    <row r="141" spans="14:14" x14ac:dyDescent="0.3">
      <c r="N141" s="530"/>
    </row>
    <row r="142" spans="14:14" x14ac:dyDescent="0.3">
      <c r="N142" s="530"/>
    </row>
    <row r="143" spans="14:14" x14ac:dyDescent="0.3">
      <c r="N143" s="530"/>
    </row>
    <row r="144" spans="14:14" x14ac:dyDescent="0.3">
      <c r="N144" s="530"/>
    </row>
    <row r="145" spans="14:14" x14ac:dyDescent="0.3">
      <c r="N145" s="530"/>
    </row>
    <row r="146" spans="14:14" x14ac:dyDescent="0.3">
      <c r="N146" s="530"/>
    </row>
    <row r="147" spans="14:14" x14ac:dyDescent="0.3">
      <c r="N147" s="530"/>
    </row>
    <row r="148" spans="14:14" x14ac:dyDescent="0.3">
      <c r="N148" s="530"/>
    </row>
    <row r="149" spans="14:14" x14ac:dyDescent="0.3">
      <c r="N149" s="530"/>
    </row>
    <row r="150" spans="14:14" x14ac:dyDescent="0.3">
      <c r="N150" s="530"/>
    </row>
    <row r="151" spans="14:14" x14ac:dyDescent="0.3">
      <c r="N151" s="530"/>
    </row>
    <row r="152" spans="14:14" x14ac:dyDescent="0.3">
      <c r="N152" s="530"/>
    </row>
    <row r="153" spans="14:14" x14ac:dyDescent="0.3">
      <c r="N153" s="530"/>
    </row>
    <row r="154" spans="14:14" x14ac:dyDescent="0.3">
      <c r="N154" s="530"/>
    </row>
    <row r="155" spans="14:14" x14ac:dyDescent="0.3">
      <c r="N155" s="530"/>
    </row>
    <row r="156" spans="14:14" x14ac:dyDescent="0.3">
      <c r="N156" s="530"/>
    </row>
    <row r="157" spans="14:14" x14ac:dyDescent="0.3">
      <c r="N157" s="530"/>
    </row>
    <row r="158" spans="14:14" x14ac:dyDescent="0.3">
      <c r="N158" s="530"/>
    </row>
    <row r="159" spans="14:14" x14ac:dyDescent="0.3">
      <c r="N159" s="530"/>
    </row>
    <row r="160" spans="14:14" x14ac:dyDescent="0.3">
      <c r="N160" s="530"/>
    </row>
    <row r="161" spans="14:14" x14ac:dyDescent="0.3">
      <c r="N161" s="530"/>
    </row>
    <row r="162" spans="14:14" x14ac:dyDescent="0.3">
      <c r="N162" s="530"/>
    </row>
    <row r="163" spans="14:14" x14ac:dyDescent="0.3">
      <c r="N163" s="530"/>
    </row>
    <row r="164" spans="14:14" x14ac:dyDescent="0.3">
      <c r="N164" s="530"/>
    </row>
    <row r="165" spans="14:14" x14ac:dyDescent="0.3">
      <c r="N165" s="530"/>
    </row>
    <row r="166" spans="14:14" x14ac:dyDescent="0.3">
      <c r="N166" s="530"/>
    </row>
    <row r="167" spans="14:14" x14ac:dyDescent="0.3">
      <c r="N167" s="530"/>
    </row>
    <row r="168" spans="14:14" x14ac:dyDescent="0.3">
      <c r="N168" s="530"/>
    </row>
    <row r="169" spans="14:14" x14ac:dyDescent="0.3">
      <c r="N169" s="530"/>
    </row>
    <row r="170" spans="14:14" x14ac:dyDescent="0.3">
      <c r="N170" s="530"/>
    </row>
    <row r="171" spans="14:14" x14ac:dyDescent="0.3">
      <c r="N171" s="530"/>
    </row>
    <row r="172" spans="14:14" x14ac:dyDescent="0.3">
      <c r="N172" s="530"/>
    </row>
    <row r="173" spans="14:14" x14ac:dyDescent="0.3">
      <c r="N173" s="530"/>
    </row>
    <row r="174" spans="14:14" x14ac:dyDescent="0.3">
      <c r="N174" s="530"/>
    </row>
    <row r="175" spans="14:14" x14ac:dyDescent="0.3">
      <c r="N175" s="530"/>
    </row>
    <row r="176" spans="14:14" x14ac:dyDescent="0.3">
      <c r="N176" s="530"/>
    </row>
    <row r="177" spans="14:14" x14ac:dyDescent="0.3">
      <c r="N177" s="530"/>
    </row>
    <row r="178" spans="14:14" x14ac:dyDescent="0.3">
      <c r="N178" s="530"/>
    </row>
    <row r="179" spans="14:14" x14ac:dyDescent="0.3">
      <c r="N179" s="530"/>
    </row>
    <row r="180" spans="14:14" x14ac:dyDescent="0.3">
      <c r="N180" s="530"/>
    </row>
    <row r="181" spans="14:14" x14ac:dyDescent="0.3">
      <c r="N181" s="530"/>
    </row>
    <row r="182" spans="14:14" x14ac:dyDescent="0.3">
      <c r="N182" s="530"/>
    </row>
    <row r="183" spans="14:14" x14ac:dyDescent="0.3">
      <c r="N183" s="530"/>
    </row>
    <row r="184" spans="14:14" x14ac:dyDescent="0.3">
      <c r="N184" s="530"/>
    </row>
    <row r="185" spans="14:14" x14ac:dyDescent="0.3">
      <c r="N185" s="530"/>
    </row>
    <row r="186" spans="14:14" x14ac:dyDescent="0.3">
      <c r="N186" s="530"/>
    </row>
    <row r="187" spans="14:14" x14ac:dyDescent="0.3">
      <c r="N187" s="530"/>
    </row>
    <row r="188" spans="14:14" x14ac:dyDescent="0.3">
      <c r="N188" s="530"/>
    </row>
    <row r="189" spans="14:14" x14ac:dyDescent="0.3">
      <c r="N189" s="530"/>
    </row>
    <row r="190" spans="14:14" x14ac:dyDescent="0.3">
      <c r="N190" s="530"/>
    </row>
    <row r="191" spans="14:14" x14ac:dyDescent="0.3">
      <c r="N191" s="530"/>
    </row>
    <row r="192" spans="14:14" x14ac:dyDescent="0.3">
      <c r="N192" s="530"/>
    </row>
    <row r="193" spans="14:14" x14ac:dyDescent="0.3">
      <c r="N193" s="530"/>
    </row>
    <row r="194" spans="14:14" x14ac:dyDescent="0.3">
      <c r="N194" s="530"/>
    </row>
    <row r="195" spans="14:14" x14ac:dyDescent="0.3">
      <c r="N195" s="530"/>
    </row>
    <row r="196" spans="14:14" x14ac:dyDescent="0.3">
      <c r="N196" s="530"/>
    </row>
    <row r="197" spans="14:14" x14ac:dyDescent="0.3">
      <c r="N197" s="530"/>
    </row>
    <row r="198" spans="14:14" x14ac:dyDescent="0.3">
      <c r="N198" s="530"/>
    </row>
    <row r="199" spans="14:14" x14ac:dyDescent="0.3">
      <c r="N199" s="530"/>
    </row>
    <row r="200" spans="14:14" x14ac:dyDescent="0.3">
      <c r="N200" s="530"/>
    </row>
    <row r="201" spans="14:14" x14ac:dyDescent="0.3">
      <c r="N201" s="530"/>
    </row>
    <row r="202" spans="14:14" x14ac:dyDescent="0.3">
      <c r="N202" s="530"/>
    </row>
    <row r="203" spans="14:14" x14ac:dyDescent="0.3">
      <c r="N203" s="530"/>
    </row>
    <row r="204" spans="14:14" x14ac:dyDescent="0.3">
      <c r="N204" s="530"/>
    </row>
    <row r="205" spans="14:14" x14ac:dyDescent="0.3">
      <c r="N205" s="530"/>
    </row>
    <row r="206" spans="14:14" x14ac:dyDescent="0.3">
      <c r="N206" s="530"/>
    </row>
    <row r="207" spans="14:14" x14ac:dyDescent="0.3">
      <c r="N207" s="530"/>
    </row>
    <row r="208" spans="14:14" x14ac:dyDescent="0.3">
      <c r="N208" s="530"/>
    </row>
    <row r="209" spans="14:14" x14ac:dyDescent="0.3">
      <c r="N209" s="530"/>
    </row>
    <row r="210" spans="14:14" x14ac:dyDescent="0.3">
      <c r="N210" s="530"/>
    </row>
    <row r="211" spans="14:14" x14ac:dyDescent="0.3">
      <c r="N211" s="530"/>
    </row>
    <row r="212" spans="14:14" x14ac:dyDescent="0.3">
      <c r="N212" s="530"/>
    </row>
    <row r="213" spans="14:14" x14ac:dyDescent="0.3">
      <c r="N213" s="530"/>
    </row>
    <row r="214" spans="14:14" x14ac:dyDescent="0.3">
      <c r="N214" s="530"/>
    </row>
    <row r="215" spans="14:14" x14ac:dyDescent="0.3">
      <c r="N215" s="530"/>
    </row>
    <row r="216" spans="14:14" x14ac:dyDescent="0.3">
      <c r="N216" s="530"/>
    </row>
    <row r="217" spans="14:14" x14ac:dyDescent="0.3">
      <c r="N217" s="530"/>
    </row>
    <row r="218" spans="14:14" x14ac:dyDescent="0.3">
      <c r="N218" s="530"/>
    </row>
    <row r="219" spans="14:14" x14ac:dyDescent="0.3">
      <c r="N219" s="530"/>
    </row>
    <row r="220" spans="14:14" x14ac:dyDescent="0.3">
      <c r="N220" s="530"/>
    </row>
    <row r="221" spans="14:14" x14ac:dyDescent="0.3">
      <c r="N221" s="530"/>
    </row>
    <row r="222" spans="14:14" x14ac:dyDescent="0.3">
      <c r="N222" s="530"/>
    </row>
    <row r="223" spans="14:14" x14ac:dyDescent="0.3">
      <c r="N223" s="530"/>
    </row>
    <row r="224" spans="14:14" x14ac:dyDescent="0.3">
      <c r="N224" s="530"/>
    </row>
    <row r="225" spans="14:14" x14ac:dyDescent="0.3">
      <c r="N225" s="530"/>
    </row>
    <row r="226" spans="14:14" x14ac:dyDescent="0.3">
      <c r="N226" s="530"/>
    </row>
    <row r="227" spans="14:14" x14ac:dyDescent="0.3">
      <c r="N227" s="530"/>
    </row>
    <row r="228" spans="14:14" x14ac:dyDescent="0.3">
      <c r="N228" s="530"/>
    </row>
    <row r="229" spans="14:14" x14ac:dyDescent="0.3">
      <c r="N229" s="530"/>
    </row>
    <row r="230" spans="14:14" x14ac:dyDescent="0.3">
      <c r="N230" s="530"/>
    </row>
    <row r="231" spans="14:14" x14ac:dyDescent="0.3">
      <c r="N231" s="530"/>
    </row>
    <row r="232" spans="14:14" x14ac:dyDescent="0.3">
      <c r="N232" s="530"/>
    </row>
    <row r="233" spans="14:14" x14ac:dyDescent="0.3">
      <c r="N233" s="530"/>
    </row>
    <row r="234" spans="14:14" x14ac:dyDescent="0.3">
      <c r="N234" s="530"/>
    </row>
    <row r="235" spans="14:14" x14ac:dyDescent="0.3">
      <c r="N235" s="530"/>
    </row>
    <row r="236" spans="14:14" x14ac:dyDescent="0.3">
      <c r="N236" s="530"/>
    </row>
    <row r="237" spans="14:14" x14ac:dyDescent="0.3">
      <c r="N237" s="530"/>
    </row>
    <row r="238" spans="14:14" x14ac:dyDescent="0.3">
      <c r="N238" s="530"/>
    </row>
    <row r="239" spans="14:14" x14ac:dyDescent="0.3">
      <c r="N239" s="530"/>
    </row>
    <row r="240" spans="14:14" x14ac:dyDescent="0.3">
      <c r="N240" s="530"/>
    </row>
    <row r="241" spans="14:14" x14ac:dyDescent="0.3">
      <c r="N241" s="530"/>
    </row>
    <row r="242" spans="14:14" x14ac:dyDescent="0.3">
      <c r="N242" s="530"/>
    </row>
    <row r="243" spans="14:14" x14ac:dyDescent="0.3">
      <c r="N243" s="530"/>
    </row>
    <row r="244" spans="14:14" x14ac:dyDescent="0.3">
      <c r="N244" s="530"/>
    </row>
    <row r="245" spans="14:14" x14ac:dyDescent="0.3">
      <c r="N245" s="530"/>
    </row>
    <row r="246" spans="14:14" x14ac:dyDescent="0.3">
      <c r="N246" s="530"/>
    </row>
    <row r="247" spans="14:14" x14ac:dyDescent="0.3">
      <c r="N247" s="530"/>
    </row>
    <row r="248" spans="14:14" x14ac:dyDescent="0.3">
      <c r="N248" s="530"/>
    </row>
    <row r="249" spans="14:14" x14ac:dyDescent="0.3">
      <c r="N249" s="530"/>
    </row>
    <row r="250" spans="14:14" x14ac:dyDescent="0.3">
      <c r="N250" s="530"/>
    </row>
    <row r="251" spans="14:14" x14ac:dyDescent="0.3">
      <c r="N251" s="530"/>
    </row>
    <row r="252" spans="14:14" x14ac:dyDescent="0.3">
      <c r="N252" s="530"/>
    </row>
    <row r="253" spans="14:14" x14ac:dyDescent="0.3">
      <c r="N253" s="530"/>
    </row>
    <row r="254" spans="14:14" x14ac:dyDescent="0.3">
      <c r="N254" s="530"/>
    </row>
    <row r="255" spans="14:14" x14ac:dyDescent="0.3">
      <c r="N255" s="530"/>
    </row>
    <row r="256" spans="14:14" x14ac:dyDescent="0.3">
      <c r="N256" s="530"/>
    </row>
    <row r="257" spans="14:14" x14ac:dyDescent="0.3">
      <c r="N257" s="530"/>
    </row>
    <row r="258" spans="14:14" x14ac:dyDescent="0.3">
      <c r="N258" s="530"/>
    </row>
    <row r="259" spans="14:14" x14ac:dyDescent="0.3">
      <c r="N259" s="530"/>
    </row>
    <row r="260" spans="14:14" x14ac:dyDescent="0.3">
      <c r="N260" s="530"/>
    </row>
    <row r="261" spans="14:14" x14ac:dyDescent="0.3">
      <c r="N261" s="530"/>
    </row>
    <row r="262" spans="14:14" x14ac:dyDescent="0.3">
      <c r="N262" s="530"/>
    </row>
    <row r="263" spans="14:14" x14ac:dyDescent="0.3">
      <c r="N263" s="530"/>
    </row>
    <row r="264" spans="14:14" x14ac:dyDescent="0.3">
      <c r="N264" s="530"/>
    </row>
    <row r="265" spans="14:14" x14ac:dyDescent="0.3">
      <c r="N265" s="530"/>
    </row>
    <row r="266" spans="14:14" x14ac:dyDescent="0.3">
      <c r="N266" s="530"/>
    </row>
    <row r="267" spans="14:14" x14ac:dyDescent="0.3">
      <c r="N267" s="530"/>
    </row>
    <row r="268" spans="14:14" x14ac:dyDescent="0.3">
      <c r="N268" s="530"/>
    </row>
    <row r="269" spans="14:14" x14ac:dyDescent="0.3">
      <c r="N269" s="530"/>
    </row>
    <row r="270" spans="14:14" x14ac:dyDescent="0.3">
      <c r="N270" s="530"/>
    </row>
    <row r="271" spans="14:14" x14ac:dyDescent="0.3">
      <c r="N271" s="530"/>
    </row>
    <row r="272" spans="14:14" x14ac:dyDescent="0.3">
      <c r="N272" s="530"/>
    </row>
    <row r="273" spans="14:14" x14ac:dyDescent="0.3">
      <c r="N273" s="530"/>
    </row>
    <row r="274" spans="14:14" x14ac:dyDescent="0.3">
      <c r="N274" s="530"/>
    </row>
    <row r="275" spans="14:14" x14ac:dyDescent="0.3">
      <c r="N275" s="530"/>
    </row>
    <row r="276" spans="14:14" x14ac:dyDescent="0.3">
      <c r="N276" s="530"/>
    </row>
    <row r="277" spans="14:14" x14ac:dyDescent="0.3">
      <c r="N277" s="530"/>
    </row>
    <row r="278" spans="14:14" x14ac:dyDescent="0.3">
      <c r="N278" s="530"/>
    </row>
    <row r="279" spans="14:14" x14ac:dyDescent="0.3">
      <c r="N279" s="530"/>
    </row>
    <row r="280" spans="14:14" x14ac:dyDescent="0.3">
      <c r="N280" s="530"/>
    </row>
    <row r="281" spans="14:14" x14ac:dyDescent="0.3">
      <c r="N281" s="530"/>
    </row>
    <row r="282" spans="14:14" x14ac:dyDescent="0.3">
      <c r="N282" s="530"/>
    </row>
    <row r="283" spans="14:14" x14ac:dyDescent="0.3">
      <c r="N283" s="530"/>
    </row>
    <row r="284" spans="14:14" x14ac:dyDescent="0.3">
      <c r="N284" s="530"/>
    </row>
    <row r="285" spans="14:14" x14ac:dyDescent="0.3">
      <c r="N285" s="530"/>
    </row>
    <row r="286" spans="14:14" x14ac:dyDescent="0.3">
      <c r="N286" s="530"/>
    </row>
    <row r="287" spans="14:14" x14ac:dyDescent="0.3">
      <c r="N287" s="530"/>
    </row>
    <row r="288" spans="14:14" x14ac:dyDescent="0.3">
      <c r="N288" s="530"/>
    </row>
    <row r="289" spans="14:14" x14ac:dyDescent="0.3">
      <c r="N289" s="530"/>
    </row>
    <row r="290" spans="14:14" x14ac:dyDescent="0.3">
      <c r="N290" s="530"/>
    </row>
    <row r="291" spans="14:14" x14ac:dyDescent="0.3">
      <c r="N291" s="530"/>
    </row>
    <row r="292" spans="14:14" x14ac:dyDescent="0.3">
      <c r="N292" s="530"/>
    </row>
    <row r="293" spans="14:14" x14ac:dyDescent="0.3">
      <c r="N293" s="530"/>
    </row>
    <row r="294" spans="14:14" x14ac:dyDescent="0.3">
      <c r="N294" s="530"/>
    </row>
    <row r="295" spans="14:14" x14ac:dyDescent="0.3">
      <c r="N295" s="530"/>
    </row>
    <row r="296" spans="14:14" x14ac:dyDescent="0.3">
      <c r="N296" s="530"/>
    </row>
    <row r="297" spans="14:14" x14ac:dyDescent="0.3">
      <c r="N297" s="530"/>
    </row>
    <row r="298" spans="14:14" x14ac:dyDescent="0.3">
      <c r="N298" s="530"/>
    </row>
    <row r="299" spans="14:14" x14ac:dyDescent="0.3">
      <c r="N299" s="530"/>
    </row>
    <row r="300" spans="14:14" x14ac:dyDescent="0.3">
      <c r="N300" s="530"/>
    </row>
    <row r="301" spans="14:14" x14ac:dyDescent="0.3">
      <c r="N301" s="530"/>
    </row>
    <row r="302" spans="14:14" x14ac:dyDescent="0.3">
      <c r="N302" s="530"/>
    </row>
    <row r="303" spans="14:14" x14ac:dyDescent="0.3">
      <c r="N303" s="530"/>
    </row>
    <row r="304" spans="14:14" x14ac:dyDescent="0.3">
      <c r="N304" s="530"/>
    </row>
    <row r="305" spans="14:14" x14ac:dyDescent="0.3">
      <c r="N305" s="530"/>
    </row>
    <row r="306" spans="14:14" x14ac:dyDescent="0.3">
      <c r="N306" s="530"/>
    </row>
    <row r="307" spans="14:14" x14ac:dyDescent="0.3">
      <c r="N307" s="530"/>
    </row>
    <row r="308" spans="14:14" x14ac:dyDescent="0.3">
      <c r="N308" s="530"/>
    </row>
    <row r="309" spans="14:14" x14ac:dyDescent="0.3">
      <c r="N309" s="530"/>
    </row>
    <row r="310" spans="14:14" x14ac:dyDescent="0.3">
      <c r="N310" s="530"/>
    </row>
    <row r="311" spans="14:14" x14ac:dyDescent="0.3">
      <c r="N311" s="530"/>
    </row>
    <row r="312" spans="14:14" x14ac:dyDescent="0.3">
      <c r="N312" s="530"/>
    </row>
    <row r="313" spans="14:14" x14ac:dyDescent="0.3">
      <c r="N313" s="530"/>
    </row>
    <row r="314" spans="14:14" x14ac:dyDescent="0.3">
      <c r="N314" s="530"/>
    </row>
    <row r="315" spans="14:14" x14ac:dyDescent="0.3">
      <c r="N315" s="530"/>
    </row>
    <row r="316" spans="14:14" x14ac:dyDescent="0.3">
      <c r="N316" s="530"/>
    </row>
    <row r="317" spans="14:14" x14ac:dyDescent="0.3">
      <c r="N317" s="530"/>
    </row>
    <row r="318" spans="14:14" x14ac:dyDescent="0.3">
      <c r="N318" s="530"/>
    </row>
    <row r="319" spans="14:14" x14ac:dyDescent="0.3">
      <c r="N319" s="530"/>
    </row>
    <row r="320" spans="14:14" x14ac:dyDescent="0.3">
      <c r="N320" s="530"/>
    </row>
    <row r="321" spans="14:14" x14ac:dyDescent="0.3">
      <c r="N321" s="530"/>
    </row>
    <row r="322" spans="14:14" x14ac:dyDescent="0.3">
      <c r="N322" s="530"/>
    </row>
    <row r="323" spans="14:14" x14ac:dyDescent="0.3">
      <c r="N323" s="530"/>
    </row>
    <row r="324" spans="14:14" x14ac:dyDescent="0.3">
      <c r="N324" s="530"/>
    </row>
    <row r="325" spans="14:14" x14ac:dyDescent="0.3">
      <c r="N325" s="530"/>
    </row>
    <row r="326" spans="14:14" x14ac:dyDescent="0.3">
      <c r="N326" s="530"/>
    </row>
    <row r="327" spans="14:14" x14ac:dyDescent="0.3">
      <c r="N327" s="530"/>
    </row>
    <row r="328" spans="14:14" x14ac:dyDescent="0.3">
      <c r="N328" s="530"/>
    </row>
    <row r="329" spans="14:14" x14ac:dyDescent="0.3">
      <c r="N329" s="530"/>
    </row>
    <row r="330" spans="14:14" x14ac:dyDescent="0.3">
      <c r="N330" s="530"/>
    </row>
    <row r="331" spans="14:14" x14ac:dyDescent="0.3">
      <c r="N331" s="530"/>
    </row>
    <row r="332" spans="14:14" x14ac:dyDescent="0.3">
      <c r="N332" s="530"/>
    </row>
    <row r="333" spans="14:14" x14ac:dyDescent="0.3">
      <c r="N333" s="530"/>
    </row>
    <row r="334" spans="14:14" x14ac:dyDescent="0.3">
      <c r="N334" s="530"/>
    </row>
    <row r="335" spans="14:14" x14ac:dyDescent="0.3">
      <c r="N335" s="530"/>
    </row>
    <row r="336" spans="14:14" x14ac:dyDescent="0.3">
      <c r="N336" s="530"/>
    </row>
    <row r="337" spans="14:14" x14ac:dyDescent="0.3">
      <c r="N337" s="530"/>
    </row>
    <row r="338" spans="14:14" x14ac:dyDescent="0.3">
      <c r="N338" s="530"/>
    </row>
    <row r="339" spans="14:14" x14ac:dyDescent="0.3">
      <c r="N339" s="530"/>
    </row>
    <row r="340" spans="14:14" x14ac:dyDescent="0.3">
      <c r="N340" s="530"/>
    </row>
    <row r="341" spans="14:14" x14ac:dyDescent="0.3">
      <c r="N341" s="530"/>
    </row>
    <row r="342" spans="14:14" x14ac:dyDescent="0.3">
      <c r="N342" s="530"/>
    </row>
    <row r="343" spans="14:14" x14ac:dyDescent="0.3">
      <c r="N343" s="530"/>
    </row>
    <row r="344" spans="14:14" x14ac:dyDescent="0.3">
      <c r="N344" s="530"/>
    </row>
    <row r="345" spans="14:14" x14ac:dyDescent="0.3">
      <c r="N345" s="530"/>
    </row>
    <row r="346" spans="14:14" x14ac:dyDescent="0.3">
      <c r="N346" s="530"/>
    </row>
    <row r="347" spans="14:14" x14ac:dyDescent="0.3">
      <c r="N347" s="530"/>
    </row>
    <row r="348" spans="14:14" x14ac:dyDescent="0.3">
      <c r="N348" s="530"/>
    </row>
    <row r="349" spans="14:14" x14ac:dyDescent="0.3">
      <c r="N349" s="530"/>
    </row>
    <row r="350" spans="14:14" x14ac:dyDescent="0.3">
      <c r="N350" s="530"/>
    </row>
    <row r="351" spans="14:14" x14ac:dyDescent="0.3">
      <c r="N351" s="530"/>
    </row>
    <row r="352" spans="14:14" x14ac:dyDescent="0.3">
      <c r="N352" s="530"/>
    </row>
    <row r="353" spans="14:14" x14ac:dyDescent="0.3">
      <c r="N353" s="530"/>
    </row>
    <row r="354" spans="14:14" x14ac:dyDescent="0.3">
      <c r="N354" s="530"/>
    </row>
    <row r="355" spans="14:14" x14ac:dyDescent="0.3">
      <c r="N355" s="530"/>
    </row>
    <row r="356" spans="14:14" x14ac:dyDescent="0.3">
      <c r="N356" s="530"/>
    </row>
    <row r="357" spans="14:14" x14ac:dyDescent="0.3">
      <c r="N357" s="530"/>
    </row>
    <row r="358" spans="14:14" x14ac:dyDescent="0.3">
      <c r="N358" s="530"/>
    </row>
    <row r="359" spans="14:14" x14ac:dyDescent="0.3">
      <c r="N359" s="530"/>
    </row>
    <row r="360" spans="14:14" x14ac:dyDescent="0.3">
      <c r="N360" s="530"/>
    </row>
    <row r="361" spans="14:14" x14ac:dyDescent="0.3">
      <c r="N361" s="530"/>
    </row>
    <row r="362" spans="14:14" x14ac:dyDescent="0.3">
      <c r="N362" s="530"/>
    </row>
    <row r="363" spans="14:14" x14ac:dyDescent="0.3">
      <c r="N363" s="530"/>
    </row>
    <row r="364" spans="14:14" x14ac:dyDescent="0.3">
      <c r="N364" s="530"/>
    </row>
    <row r="365" spans="14:14" x14ac:dyDescent="0.3">
      <c r="N365" s="530"/>
    </row>
    <row r="366" spans="14:14" x14ac:dyDescent="0.3">
      <c r="N366" s="530"/>
    </row>
    <row r="367" spans="14:14" x14ac:dyDescent="0.3">
      <c r="N367" s="530"/>
    </row>
    <row r="368" spans="14:14" x14ac:dyDescent="0.3">
      <c r="N368" s="530"/>
    </row>
    <row r="369" spans="14:14" x14ac:dyDescent="0.3">
      <c r="N369" s="530"/>
    </row>
    <row r="370" spans="14:14" x14ac:dyDescent="0.3">
      <c r="N370" s="530"/>
    </row>
    <row r="371" spans="14:14" x14ac:dyDescent="0.3">
      <c r="N371" s="530"/>
    </row>
    <row r="372" spans="14:14" x14ac:dyDescent="0.3">
      <c r="N372" s="530"/>
    </row>
    <row r="373" spans="14:14" x14ac:dyDescent="0.3">
      <c r="N373" s="530"/>
    </row>
    <row r="374" spans="14:14" x14ac:dyDescent="0.3">
      <c r="N374" s="530"/>
    </row>
  </sheetData>
  <mergeCells count="1">
    <mergeCell ref="F9:H9"/>
  </mergeCells>
  <phoneticPr fontId="3" type="noConversion"/>
  <conditionalFormatting sqref="H12:H35">
    <cfRule type="expression" dxfId="308" priority="5">
      <formula>MOD(ROW(),2)=1</formula>
    </cfRule>
    <cfRule type="expression" dxfId="307" priority="6">
      <formula>MOD(ROW(),2)=0</formula>
    </cfRule>
  </conditionalFormatting>
  <conditionalFormatting sqref="B11:B35">
    <cfRule type="expression" dxfId="306" priority="23">
      <formula>MOD(ROW(),2)=1</formula>
    </cfRule>
    <cfRule type="expression" dxfId="305" priority="24">
      <formula>MOD(ROW(),2)=0</formula>
    </cfRule>
  </conditionalFormatting>
  <conditionalFormatting sqref="D20:D35">
    <cfRule type="expression" dxfId="304" priority="21">
      <formula>MOD(ROW(),2)=1</formula>
    </cfRule>
    <cfRule type="expression" dxfId="303" priority="22">
      <formula>MOD(ROW(),2)=0</formula>
    </cfRule>
  </conditionalFormatting>
  <conditionalFormatting sqref="D11:D19">
    <cfRule type="expression" dxfId="302" priority="19">
      <formula>MOD(ROW(),2)=1</formula>
    </cfRule>
    <cfRule type="expression" dxfId="301" priority="20">
      <formula>MOD(ROW(),2)=0</formula>
    </cfRule>
  </conditionalFormatting>
  <conditionalFormatting sqref="H11">
    <cfRule type="expression" dxfId="300" priority="9">
      <formula>MOD(ROW(),2)=1</formula>
    </cfRule>
    <cfRule type="expression" dxfId="299" priority="10">
      <formula>MOD(ROW(),2)=0</formula>
    </cfRule>
  </conditionalFormatting>
  <conditionalFormatting sqref="F11">
    <cfRule type="expression" dxfId="298" priority="11">
      <formula>MOD(ROW(),2)=1</formula>
    </cfRule>
    <cfRule type="expression" dxfId="297" priority="12">
      <formula>MOD(ROW(),2)=0</formula>
    </cfRule>
  </conditionalFormatting>
  <conditionalFormatting sqref="F12:F35">
    <cfRule type="expression" dxfId="296" priority="7">
      <formula>MOD(ROW(),2)=1</formula>
    </cfRule>
    <cfRule type="expression" dxfId="295" priority="8">
      <formula>MOD(ROW(),2)=0</formula>
    </cfRule>
  </conditionalFormatting>
  <conditionalFormatting sqref="C11:C35">
    <cfRule type="expression" dxfId="294" priority="3">
      <formula>MOD(ROW(),2)=1</formula>
    </cfRule>
    <cfRule type="expression" dxfId="293" priority="4">
      <formula>MOD(ROW(),2)=0</formula>
    </cfRule>
  </conditionalFormatting>
  <conditionalFormatting sqref="G11:G35">
    <cfRule type="expression" dxfId="292" priority="1">
      <formula>MOD(ROW(),2)=1</formula>
    </cfRule>
    <cfRule type="expression" dxfId="291" priority="2">
      <formula>MOD(ROW(),2)=0</formula>
    </cfRule>
  </conditionalFormatting>
  <dataValidations count="1">
    <dataValidation errorStyle="information" allowBlank="1" showInputMessage="1" showErrorMessage="1" error="Välj intressent i listan. Saknar du någon intressent så kan du lägga till den på Start-fliken och sedan testa att välja i listan igen. " prompt="Välj intressent i listan" sqref="H11:H35" xr:uid="{41397D4B-DA82-478E-9A84-2249F7966DB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 listan." xr:uid="{3196A2DF-AF37-441B-B421-596E3DAAC572}">
          <x14:formula1>
            <xm:f>Grafunderlag!$H$12:$H$15</xm:f>
          </x14:formula1>
          <xm:sqref>C11:C35 G11:G35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6"/>
  </sheetPr>
  <dimension ref="A1:AM495"/>
  <sheetViews>
    <sheetView showGridLines="0" zoomScale="80" zoomScaleNormal="80" workbookViewId="0">
      <selection activeCell="K32" sqref="K32"/>
    </sheetView>
  </sheetViews>
  <sheetFormatPr defaultRowHeight="21.95" customHeight="1" x14ac:dyDescent="0.3"/>
  <cols>
    <col min="1" max="1" width="1.28515625" style="142" customWidth="1"/>
    <col min="2" max="2" width="41.28515625" style="142" customWidth="1"/>
    <col min="3" max="3" width="1.5703125" style="142" customWidth="1"/>
    <col min="4" max="4" width="2" style="142" customWidth="1"/>
    <col min="5" max="5" width="76.28515625" style="149" customWidth="1"/>
    <col min="6" max="6" width="20.5703125" style="150" customWidth="1"/>
    <col min="7" max="7" width="22.140625" style="151" customWidth="1"/>
    <col min="8" max="8" width="2.7109375" style="142" customWidth="1"/>
    <col min="9" max="9" width="77"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9" s="531" customFormat="1" ht="21.95" customHeight="1" x14ac:dyDescent="0.35">
      <c r="B1" s="532" t="s">
        <v>799</v>
      </c>
      <c r="E1" s="533"/>
      <c r="F1" s="534"/>
      <c r="G1" s="535"/>
      <c r="J1" s="536"/>
      <c r="K1" s="537"/>
      <c r="R1" s="538"/>
    </row>
    <row r="2" spans="1:19" s="148" customFormat="1" ht="39.75" customHeight="1" x14ac:dyDescent="0.3">
      <c r="A2" s="166"/>
      <c r="B2" s="164" t="s">
        <v>218</v>
      </c>
      <c r="C2" s="166"/>
      <c r="D2" s="268"/>
      <c r="E2" s="269" t="str">
        <f>"1/4. Överblick nyttokalkyl: "&amp;Start!C9</f>
        <v>1/4. Överblick nyttokalkyl: SDK i Sigtuna kommun</v>
      </c>
      <c r="F2" s="270"/>
      <c r="G2" s="271"/>
      <c r="H2" s="268"/>
      <c r="I2" s="268"/>
      <c r="J2" s="272"/>
      <c r="K2" s="273"/>
      <c r="L2" s="268"/>
      <c r="M2" s="143"/>
      <c r="N2" s="165" t="s">
        <v>219</v>
      </c>
      <c r="O2" s="143"/>
      <c r="R2" s="261"/>
    </row>
    <row r="3" spans="1:19" s="148" customFormat="1" ht="21.95" customHeight="1" x14ac:dyDescent="0.3">
      <c r="A3" s="166"/>
      <c r="B3" s="166"/>
      <c r="C3" s="166"/>
      <c r="D3" s="268"/>
      <c r="E3" s="274"/>
      <c r="F3" s="275"/>
      <c r="G3" s="276"/>
      <c r="H3" s="277"/>
      <c r="I3" s="277"/>
      <c r="J3" s="278"/>
      <c r="K3" s="279"/>
      <c r="L3" s="277"/>
      <c r="M3" s="143"/>
      <c r="N3" s="143"/>
      <c r="O3" s="143"/>
      <c r="R3" s="261"/>
    </row>
    <row r="4" spans="1:19" s="148" customFormat="1" ht="21.95" customHeight="1" x14ac:dyDescent="0.3">
      <c r="A4" s="166"/>
      <c r="B4" s="166"/>
      <c r="C4" s="166"/>
      <c r="D4" s="268"/>
      <c r="E4" s="288" t="str">
        <f>'Dynamisk text'!$E$31</f>
        <v>Kan vara en god investering</v>
      </c>
      <c r="F4" s="102"/>
      <c r="G4" s="103"/>
      <c r="H4" s="104"/>
      <c r="I4" s="104"/>
      <c r="J4" s="105"/>
      <c r="K4" s="106"/>
      <c r="L4" s="104"/>
      <c r="M4" s="143"/>
      <c r="N4" s="143"/>
      <c r="O4" s="143"/>
      <c r="R4" s="261"/>
    </row>
    <row r="5" spans="1:19" s="135" customFormat="1" ht="21.95" customHeight="1" x14ac:dyDescent="0.5">
      <c r="A5" s="137"/>
      <c r="B5" s="141"/>
      <c r="C5" s="141"/>
      <c r="D5" s="268"/>
      <c r="E5" s="551" t="str">
        <f>'Dynamisk text'!$D$64</f>
        <v xml:space="preserve">Givet de antaganden som gjorts förväntas värdet på nyttorna överstiga kostnaderna med 1 471 576 kr inom 6 år. Totalt förväntas varje investerad krona ge tillbaka nytta värd 1,42442201780296 kr.
Observera att det finns både nyttor och kostnader som inte har värderats i pengar. Skulle dessa värderas i pengar så skulle resultatet förändras. 
</v>
      </c>
      <c r="F5" s="107"/>
      <c r="G5" s="108"/>
      <c r="H5" s="109"/>
      <c r="I5" s="109"/>
      <c r="J5" s="156"/>
      <c r="K5" s="110"/>
      <c r="L5" s="109"/>
    </row>
    <row r="6" spans="1:19" s="135" customFormat="1" ht="21.95" customHeight="1" x14ac:dyDescent="0.2">
      <c r="A6" s="141"/>
      <c r="B6" s="141"/>
      <c r="C6" s="141"/>
      <c r="D6" s="268"/>
      <c r="E6" s="551"/>
      <c r="F6" s="107"/>
      <c r="G6" s="109"/>
      <c r="H6" s="109"/>
      <c r="I6" s="109"/>
      <c r="J6" s="109"/>
      <c r="K6" s="109"/>
      <c r="L6" s="109"/>
    </row>
    <row r="7" spans="1:19" s="135" customFormat="1" ht="21.95" customHeight="1" x14ac:dyDescent="0.2">
      <c r="A7" s="141"/>
      <c r="B7" s="141"/>
      <c r="C7" s="141"/>
      <c r="D7" s="268"/>
      <c r="E7" s="551"/>
      <c r="F7" s="107"/>
      <c r="G7" s="109"/>
      <c r="H7" s="109"/>
      <c r="I7" s="109"/>
      <c r="J7" s="109"/>
      <c r="K7" s="109"/>
      <c r="L7" s="109"/>
    </row>
    <row r="8" spans="1:19" s="135" customFormat="1" ht="21.95" customHeight="1" x14ac:dyDescent="0.2">
      <c r="A8" s="141"/>
      <c r="B8" s="141"/>
      <c r="C8" s="141"/>
      <c r="D8" s="268"/>
      <c r="E8" s="551"/>
      <c r="F8" s="107"/>
      <c r="G8" s="109"/>
      <c r="H8" s="109"/>
      <c r="I8" s="109"/>
      <c r="J8" s="109"/>
      <c r="K8" s="109"/>
      <c r="L8" s="109"/>
    </row>
    <row r="9" spans="1:19" s="135" customFormat="1" ht="21.95" customHeight="1" x14ac:dyDescent="0.2">
      <c r="A9" s="141"/>
      <c r="B9" s="141"/>
      <c r="C9" s="141"/>
      <c r="D9" s="268"/>
      <c r="E9" s="551"/>
      <c r="F9" s="107"/>
      <c r="G9" s="109"/>
      <c r="H9" s="109"/>
      <c r="I9" s="109"/>
      <c r="J9" s="109"/>
      <c r="K9" s="109"/>
      <c r="L9" s="109"/>
    </row>
    <row r="10" spans="1:19" s="135" customFormat="1" ht="21.95" customHeight="1" x14ac:dyDescent="0.2">
      <c r="A10" s="141"/>
      <c r="B10" s="141"/>
      <c r="C10" s="141"/>
      <c r="D10" s="268"/>
      <c r="E10" s="551"/>
      <c r="F10" s="107"/>
      <c r="G10" s="109"/>
      <c r="H10" s="109"/>
      <c r="I10" s="109"/>
      <c r="J10" s="109"/>
      <c r="K10" s="109"/>
      <c r="L10" s="109"/>
    </row>
    <row r="11" spans="1:19" s="135" customFormat="1" ht="21.95" customHeight="1" x14ac:dyDescent="0.2">
      <c r="A11" s="141"/>
      <c r="B11" s="141"/>
      <c r="C11" s="141"/>
      <c r="D11" s="268"/>
      <c r="E11" s="551"/>
      <c r="F11" s="109"/>
      <c r="G11" s="109"/>
      <c r="H11" s="109"/>
      <c r="I11" s="109"/>
      <c r="J11" s="109"/>
      <c r="K11" s="109"/>
      <c r="L11" s="109"/>
    </row>
    <row r="12" spans="1:19" s="135" customFormat="1" ht="21.95" customHeight="1" x14ac:dyDescent="0.2">
      <c r="A12" s="141"/>
      <c r="B12" s="141"/>
      <c r="C12" s="141"/>
      <c r="D12" s="268"/>
      <c r="E12" s="551"/>
      <c r="F12" s="109"/>
      <c r="G12" s="109"/>
      <c r="H12" s="109"/>
      <c r="I12" s="109"/>
      <c r="J12" s="109"/>
      <c r="K12" s="109"/>
      <c r="L12" s="109"/>
    </row>
    <row r="13" spans="1:19" s="135" customFormat="1" ht="21.95" customHeight="1" x14ac:dyDescent="0.2">
      <c r="A13" s="141"/>
      <c r="B13" s="141"/>
      <c r="C13" s="141"/>
      <c r="D13" s="268"/>
      <c r="E13" s="551"/>
      <c r="F13" s="109"/>
      <c r="G13" s="109"/>
      <c r="H13" s="109"/>
      <c r="I13" s="109"/>
      <c r="J13" s="109"/>
      <c r="K13" s="109"/>
      <c r="L13" s="109"/>
    </row>
    <row r="14" spans="1:19" s="135" customFormat="1" ht="21.95" customHeight="1" x14ac:dyDescent="0.2">
      <c r="A14" s="141"/>
      <c r="B14" s="141"/>
      <c r="C14" s="141"/>
      <c r="D14" s="268"/>
      <c r="E14" s="551"/>
      <c r="F14" s="109"/>
      <c r="G14" s="109"/>
      <c r="H14" s="109"/>
      <c r="I14" s="109"/>
      <c r="J14" s="109"/>
      <c r="K14" s="109"/>
      <c r="L14" s="109"/>
    </row>
    <row r="15" spans="1:19" s="135" customFormat="1" ht="21.95" customHeight="1" x14ac:dyDescent="0.2">
      <c r="A15" s="141"/>
      <c r="B15" s="141"/>
      <c r="C15" s="141"/>
      <c r="D15" s="268"/>
      <c r="E15" s="551"/>
      <c r="F15" s="109"/>
      <c r="G15" s="109"/>
      <c r="H15" s="109"/>
      <c r="I15" s="109"/>
      <c r="J15" s="109"/>
      <c r="K15" s="109"/>
      <c r="L15" s="109"/>
    </row>
    <row r="16" spans="1:19" s="138" customFormat="1" ht="21.95" customHeight="1" x14ac:dyDescent="0.5">
      <c r="D16" s="268"/>
      <c r="E16" s="551"/>
      <c r="F16" s="113"/>
      <c r="G16" s="113"/>
      <c r="H16" s="112"/>
      <c r="I16" s="116"/>
      <c r="J16" s="113"/>
      <c r="K16" s="113"/>
      <c r="L16" s="112"/>
      <c r="M16" s="144"/>
      <c r="N16" s="144"/>
      <c r="O16" s="144"/>
      <c r="P16" s="144"/>
      <c r="Q16" s="144"/>
      <c r="S16" s="144"/>
    </row>
    <row r="17" spans="2:39" s="138" customFormat="1" ht="21.95" customHeight="1" x14ac:dyDescent="0.5">
      <c r="D17" s="268"/>
      <c r="E17" s="111"/>
      <c r="F17" s="113"/>
      <c r="G17" s="113"/>
      <c r="H17" s="112"/>
      <c r="I17" s="116"/>
      <c r="J17" s="113"/>
      <c r="K17" s="113"/>
      <c r="L17" s="112"/>
      <c r="M17" s="144"/>
      <c r="N17" s="144"/>
      <c r="O17" s="144"/>
      <c r="P17" s="144"/>
      <c r="Q17" s="144"/>
      <c r="S17" s="144"/>
    </row>
    <row r="18" spans="2:39" s="139" customFormat="1" ht="21.95" customHeight="1" x14ac:dyDescent="0.5">
      <c r="C18" s="140"/>
      <c r="D18" s="268"/>
      <c r="E18" s="114"/>
      <c r="F18" s="115"/>
      <c r="G18" s="115"/>
      <c r="H18" s="115"/>
      <c r="I18" s="116"/>
      <c r="J18" s="220" t="s">
        <v>272</v>
      </c>
      <c r="K18" s="220"/>
      <c r="L18" s="115"/>
    </row>
    <row r="19" spans="2:39" s="139" customFormat="1" ht="21.95" customHeight="1" x14ac:dyDescent="0.5">
      <c r="C19" s="140"/>
      <c r="D19" s="268"/>
      <c r="E19" s="115"/>
      <c r="F19" s="115"/>
      <c r="G19" s="115"/>
      <c r="H19" s="115"/>
      <c r="I19" s="116"/>
      <c r="J19" s="343" t="s">
        <v>228</v>
      </c>
      <c r="K19" s="347">
        <f>IFERROR(GETPIVOTDATA("[Measures].[Count of Summa trolig]",Grafunderlag!$B$69,"[Nyttor_Kategori].[Kategori]","[Nyttor_Kategori].[Kategori].&amp;[Kvalitet 🖤]"),0)</f>
        <v>4</v>
      </c>
      <c r="L19" s="115"/>
    </row>
    <row r="20" spans="2:39" s="139" customFormat="1" ht="21.95" customHeight="1" x14ac:dyDescent="0.2">
      <c r="C20" s="140"/>
      <c r="D20" s="268"/>
      <c r="E20" s="115"/>
      <c r="F20" s="115"/>
      <c r="G20" s="115"/>
      <c r="H20" s="115"/>
      <c r="I20" s="117"/>
      <c r="J20" s="343" t="s">
        <v>231</v>
      </c>
      <c r="K20" s="347">
        <f>IFERROR(GETPIVOTDATA("[Measures].[Count of Summa trolig]",Grafunderlag!$B$69,"[Nyttor_Kategori].[Kategori]","[Nyttor_Kategori].[Kategori].&amp;[Miljö 🍃]"),0)</f>
        <v>1</v>
      </c>
      <c r="L20" s="115"/>
    </row>
    <row r="21" spans="2:39" s="139" customFormat="1" ht="21.95" customHeight="1" x14ac:dyDescent="0.2">
      <c r="C21" s="140"/>
      <c r="D21" s="268"/>
      <c r="E21" s="115"/>
      <c r="F21" s="115"/>
      <c r="G21" s="115"/>
      <c r="H21" s="115"/>
      <c r="I21" s="117"/>
      <c r="J21" s="343" t="s">
        <v>215</v>
      </c>
      <c r="K21" s="347">
        <f>IFERROR(GETPIVOTDATA("[Measures].[Count of Summa trolig]",Grafunderlag!$B$69,"[Nyttor_Kategori].[Kategori]","[Nyttor_Kategori].[Kategori].&amp;[Finansiell 💰]"),0)</f>
        <v>1</v>
      </c>
      <c r="L21" s="115"/>
    </row>
    <row r="22" spans="2:39" s="139" customFormat="1" ht="21.95" customHeight="1" thickBot="1" x14ac:dyDescent="0.25">
      <c r="C22" s="140"/>
      <c r="D22" s="268"/>
      <c r="E22" s="115"/>
      <c r="F22" s="115"/>
      <c r="G22" s="115"/>
      <c r="H22" s="115"/>
      <c r="I22" s="117"/>
      <c r="J22" s="343" t="s">
        <v>217</v>
      </c>
      <c r="K22" s="347">
        <f>IFERROR(GETPIVOTDATA("[Measures].[Count of Summa trolig]",Grafunderlag!$B$69,"[Nyttor_Kategori].[Kategori]","[Nyttor_Kategori].[Kategori].&amp;[Omfördelning ↺]"),0)</f>
        <v>4</v>
      </c>
      <c r="L22" s="115"/>
    </row>
    <row r="23" spans="2:39" s="139" customFormat="1" ht="21.95" customHeight="1" x14ac:dyDescent="0.2">
      <c r="C23" s="140"/>
      <c r="D23" s="268"/>
      <c r="E23" s="115"/>
      <c r="F23" s="115"/>
      <c r="G23" s="115"/>
      <c r="H23" s="115"/>
      <c r="I23" s="117"/>
      <c r="J23" s="348" t="s">
        <v>7</v>
      </c>
      <c r="K23" s="349">
        <f>SUM(K19:K22)</f>
        <v>10</v>
      </c>
      <c r="L23" s="115"/>
    </row>
    <row r="24" spans="2:39" s="139" customFormat="1" ht="21.95" customHeight="1" x14ac:dyDescent="0.2">
      <c r="C24" s="140"/>
      <c r="D24" s="268"/>
      <c r="E24" s="115"/>
      <c r="F24" s="115"/>
      <c r="G24" s="115"/>
      <c r="H24" s="115"/>
      <c r="I24" s="115"/>
      <c r="J24" s="67"/>
      <c r="K24" s="67"/>
      <c r="L24" s="115"/>
    </row>
    <row r="25" spans="2:39" s="141" customFormat="1" ht="21.95" customHeight="1" x14ac:dyDescent="0.4">
      <c r="D25" s="268"/>
      <c r="E25" s="118"/>
      <c r="F25" s="119"/>
      <c r="G25" s="120"/>
      <c r="H25" s="121"/>
      <c r="I25" s="121"/>
      <c r="J25" s="355" t="s">
        <v>273</v>
      </c>
      <c r="K25" s="355"/>
      <c r="L25" s="121"/>
      <c r="N25" s="145"/>
      <c r="O25" s="145"/>
      <c r="P25" s="145"/>
    </row>
    <row r="26" spans="2:39" s="141" customFormat="1" ht="21.95" customHeight="1" x14ac:dyDescent="0.2">
      <c r="D26" s="268"/>
      <c r="E26" s="122"/>
      <c r="F26" s="119"/>
      <c r="G26" s="120"/>
      <c r="H26" s="121"/>
      <c r="I26" s="121"/>
      <c r="J26" s="343" t="s">
        <v>228</v>
      </c>
      <c r="K26" s="344">
        <f>IFERROR(GETPIVOTDATA("[Measures].[Count of Summa trolig 2]",Grafunderlag!$E$69,"[Kostnader_Kategori].[Kategori]","[Kostnader_Kategori].[Kategori].&amp;[Kvalitet 🖤]"),0)</f>
        <v>0</v>
      </c>
      <c r="L26" s="121"/>
      <c r="N26" s="145"/>
      <c r="O26" s="145"/>
      <c r="P26" s="145"/>
    </row>
    <row r="27" spans="2:39" s="141" customFormat="1" ht="21.95" customHeight="1" x14ac:dyDescent="0.2">
      <c r="D27" s="268"/>
      <c r="E27" s="121"/>
      <c r="F27" s="121"/>
      <c r="G27" s="121"/>
      <c r="H27" s="121"/>
      <c r="I27" s="121"/>
      <c r="J27" s="343" t="s">
        <v>231</v>
      </c>
      <c r="K27" s="344">
        <f>IFERROR(GETPIVOTDATA("[Measures].[Count of Summa trolig 2]",Grafunderlag!$E$69,"[Kostnader_Kategori].[Kategori]","[Kostnader_Kategori].[Kategori].&amp;[Miljö 🍃]"),0)</f>
        <v>0</v>
      </c>
      <c r="L27" s="269"/>
      <c r="M27" s="157"/>
      <c r="N27" s="158"/>
      <c r="O27" s="145"/>
      <c r="P27" s="145"/>
    </row>
    <row r="28" spans="2:39" s="141" customFormat="1" ht="21.95" customHeight="1" x14ac:dyDescent="0.2">
      <c r="D28" s="268"/>
      <c r="E28" s="121"/>
      <c r="F28" s="121"/>
      <c r="G28" s="121"/>
      <c r="H28" s="121"/>
      <c r="I28" s="121"/>
      <c r="J28" s="343" t="s">
        <v>215</v>
      </c>
      <c r="K28" s="344">
        <f>IFERROR(GETPIVOTDATA("[Measures].[Count of Summa trolig 2]",Grafunderlag!$E$69,"[Kostnader_Kategori].[Kategori]","[Kostnader_Kategori].[Kategori].&amp;[Finansiell 💰]"),0)</f>
        <v>3</v>
      </c>
      <c r="L28" s="121"/>
      <c r="N28" s="145"/>
      <c r="O28" s="145"/>
      <c r="P28" s="145"/>
    </row>
    <row r="29" spans="2:39" ht="21.95" customHeight="1" thickBot="1" x14ac:dyDescent="0.35">
      <c r="B29" s="141"/>
      <c r="D29" s="268"/>
      <c r="E29" s="95"/>
      <c r="F29" s="96"/>
      <c r="G29" s="97"/>
      <c r="H29" s="98"/>
      <c r="I29" s="98"/>
      <c r="J29" s="343" t="s">
        <v>217</v>
      </c>
      <c r="K29" s="344">
        <f>IFERROR(GETPIVOTDATA("[Measures].[Count of Summa trolig 2]",Grafunderlag!$E$69,"[Kostnader_Kategori].[Kategori]","[Kostnader_Kategori].[Kategori].&amp;[Omfördelning ↺]"),0)</f>
        <v>5</v>
      </c>
      <c r="L29" s="98"/>
      <c r="S29" s="262"/>
      <c r="T29" s="145"/>
      <c r="U29" s="145"/>
      <c r="V29" s="145"/>
      <c r="W29" s="145"/>
      <c r="X29" s="145"/>
      <c r="Y29" s="145"/>
      <c r="Z29" s="145"/>
      <c r="AA29" s="145"/>
      <c r="AB29" s="145"/>
      <c r="AC29" s="145"/>
      <c r="AD29" s="154"/>
      <c r="AE29" s="154"/>
      <c r="AF29" s="154"/>
    </row>
    <row r="30" spans="2:39" ht="21.95" customHeight="1" thickTop="1" x14ac:dyDescent="0.4">
      <c r="B30" s="141"/>
      <c r="D30" s="268"/>
      <c r="E30" s="95"/>
      <c r="F30" s="96"/>
      <c r="G30" s="97"/>
      <c r="H30" s="98"/>
      <c r="I30" s="98"/>
      <c r="J30" s="345" t="s">
        <v>7</v>
      </c>
      <c r="K30" s="346">
        <f>SUM(K26:K29)</f>
        <v>8</v>
      </c>
      <c r="L30" s="123"/>
      <c r="N30" s="146"/>
      <c r="O30" s="146"/>
      <c r="P30" s="146"/>
      <c r="S30" s="141"/>
      <c r="T30" s="145"/>
      <c r="U30" s="145"/>
      <c r="V30" s="145"/>
      <c r="W30" s="145"/>
      <c r="X30" s="145"/>
      <c r="Y30" s="145"/>
      <c r="Z30" s="145"/>
      <c r="AA30" s="145"/>
      <c r="AB30" s="145"/>
      <c r="AC30" s="145"/>
      <c r="AD30" s="154"/>
      <c r="AE30" s="154"/>
      <c r="AF30" s="154"/>
    </row>
    <row r="31" spans="2:39" ht="21.95" customHeight="1" x14ac:dyDescent="0.3">
      <c r="D31" s="268"/>
      <c r="E31" s="95"/>
      <c r="F31" s="96"/>
      <c r="G31" s="97"/>
      <c r="H31" s="98"/>
      <c r="I31" s="98"/>
      <c r="J31" s="99"/>
      <c r="K31" s="100"/>
      <c r="L31" s="123"/>
      <c r="N31" s="146"/>
      <c r="O31" s="146"/>
      <c r="P31" s="146"/>
      <c r="Q31" s="146"/>
      <c r="S31" s="262"/>
      <c r="T31" s="145"/>
      <c r="U31" s="145"/>
      <c r="V31" s="145"/>
      <c r="W31" s="145"/>
      <c r="X31" s="145"/>
      <c r="Y31" s="145"/>
      <c r="Z31" s="145"/>
      <c r="AA31" s="145"/>
      <c r="AB31" s="145"/>
      <c r="AC31" s="145"/>
      <c r="AD31" s="154"/>
      <c r="AE31" s="154"/>
      <c r="AF31" s="154"/>
      <c r="AG31" s="154"/>
      <c r="AH31" s="154"/>
      <c r="AI31" s="154"/>
      <c r="AJ31" s="154"/>
      <c r="AK31" s="154"/>
      <c r="AL31" s="154"/>
      <c r="AM31" s="154"/>
    </row>
    <row r="32" spans="2:39" ht="21.95" customHeight="1" x14ac:dyDescent="0.3">
      <c r="D32" s="268"/>
      <c r="E32" s="95"/>
      <c r="F32" s="96"/>
      <c r="G32" s="97"/>
      <c r="H32" s="98"/>
      <c r="I32" s="98"/>
      <c r="J32" s="99"/>
      <c r="K32" s="115"/>
      <c r="L32" s="123"/>
      <c r="N32" s="146"/>
      <c r="O32" s="146"/>
      <c r="P32" s="146"/>
      <c r="Q32" s="146"/>
      <c r="R32" s="263"/>
      <c r="S32" s="262"/>
      <c r="T32" s="145"/>
      <c r="U32" s="145"/>
      <c r="V32" s="145"/>
      <c r="W32" s="145"/>
      <c r="X32" s="145"/>
      <c r="Y32" s="145"/>
      <c r="Z32" s="145"/>
      <c r="AA32" s="145"/>
      <c r="AB32" s="145"/>
      <c r="AC32" s="145"/>
      <c r="AE32" s="146"/>
      <c r="AF32" s="154"/>
      <c r="AG32" s="154"/>
      <c r="AH32" s="154"/>
      <c r="AI32" s="154"/>
      <c r="AJ32" s="154"/>
      <c r="AK32" s="154"/>
      <c r="AL32" s="154"/>
      <c r="AM32" s="154"/>
    </row>
    <row r="33" spans="4:39" ht="21.95" customHeight="1" x14ac:dyDescent="0.4">
      <c r="D33" s="268"/>
      <c r="E33" s="95"/>
      <c r="F33" s="96"/>
      <c r="G33" s="97"/>
      <c r="H33" s="98"/>
      <c r="I33" s="98"/>
      <c r="J33" s="115"/>
      <c r="K33" s="115"/>
      <c r="L33" s="123"/>
      <c r="N33" s="146"/>
      <c r="O33" s="146"/>
      <c r="P33" s="264"/>
      <c r="Q33" s="135"/>
      <c r="R33" s="142"/>
      <c r="AE33" s="146"/>
      <c r="AF33" s="154"/>
      <c r="AG33" s="154"/>
      <c r="AH33" s="154"/>
      <c r="AI33" s="154"/>
      <c r="AJ33" s="154"/>
      <c r="AK33" s="154"/>
      <c r="AL33" s="154"/>
      <c r="AM33" s="154"/>
    </row>
    <row r="34" spans="4:39" ht="21.95" customHeight="1" x14ac:dyDescent="0.4">
      <c r="D34" s="268"/>
      <c r="E34" s="95"/>
      <c r="F34" s="96"/>
      <c r="G34" s="97"/>
      <c r="H34" s="98"/>
      <c r="I34" s="98"/>
      <c r="J34" s="99"/>
      <c r="K34" s="100"/>
      <c r="L34" s="123"/>
      <c r="N34" s="146"/>
      <c r="O34" s="146"/>
      <c r="P34" s="264"/>
      <c r="Q34" s="135"/>
      <c r="R34" s="142"/>
      <c r="X34" s="154"/>
      <c r="Y34" s="154"/>
      <c r="AB34" s="146"/>
      <c r="AC34" s="146"/>
      <c r="AE34" s="146"/>
      <c r="AF34" s="154"/>
      <c r="AG34" s="154"/>
      <c r="AH34" s="154"/>
      <c r="AI34" s="154"/>
      <c r="AJ34" s="154"/>
      <c r="AK34" s="154"/>
      <c r="AL34" s="154"/>
      <c r="AM34" s="154"/>
    </row>
    <row r="35" spans="4:39" ht="21.95" customHeight="1" x14ac:dyDescent="0.4">
      <c r="D35" s="268"/>
      <c r="E35" s="95"/>
      <c r="F35" s="96"/>
      <c r="G35" s="97"/>
      <c r="H35" s="98"/>
      <c r="I35" s="98"/>
      <c r="J35" s="99"/>
      <c r="K35" s="100"/>
      <c r="L35" s="123"/>
      <c r="N35" s="146"/>
      <c r="O35" s="146"/>
      <c r="P35" s="264"/>
      <c r="Q35" s="135"/>
      <c r="R35" s="142"/>
      <c r="X35" s="146"/>
      <c r="Y35" s="146"/>
      <c r="Z35" s="146"/>
      <c r="AA35" s="146"/>
      <c r="AB35" s="146"/>
      <c r="AE35" s="146"/>
      <c r="AF35" s="154"/>
      <c r="AG35" s="154"/>
      <c r="AH35" s="154"/>
      <c r="AI35" s="154"/>
      <c r="AJ35" s="154"/>
      <c r="AK35" s="154"/>
      <c r="AL35" s="154"/>
      <c r="AM35" s="154"/>
    </row>
    <row r="36" spans="4:39" ht="21.95" customHeight="1" x14ac:dyDescent="0.4">
      <c r="D36" s="268"/>
      <c r="E36" s="67"/>
      <c r="F36" s="67"/>
      <c r="G36" s="67"/>
      <c r="H36" s="123"/>
      <c r="I36" s="67"/>
      <c r="J36" s="67"/>
      <c r="K36" s="67"/>
      <c r="L36" s="98"/>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67"/>
      <c r="G37" s="67"/>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67"/>
      <c r="G38" s="67"/>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67"/>
      <c r="G39" s="67"/>
      <c r="H39" s="123"/>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67"/>
      <c r="G40" s="67"/>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3">
      <c r="D41" s="268"/>
      <c r="E41" s="67"/>
      <c r="F41" s="67"/>
      <c r="G41" s="67"/>
      <c r="H41" s="123"/>
      <c r="I41" s="67"/>
      <c r="J41" s="67"/>
      <c r="K41" s="67"/>
      <c r="L41" s="98"/>
      <c r="Q41" s="135"/>
      <c r="R41" s="142"/>
      <c r="X41" s="146"/>
      <c r="Y41" s="146"/>
      <c r="Z41" s="146"/>
      <c r="AA41" s="146"/>
      <c r="AB41" s="146"/>
      <c r="AE41" s="146"/>
      <c r="AF41" s="154"/>
    </row>
    <row r="42" spans="4:39" ht="21.95" customHeight="1" x14ac:dyDescent="0.3">
      <c r="D42" s="268"/>
      <c r="E42" s="269" t="s">
        <v>235</v>
      </c>
      <c r="F42" s="269"/>
      <c r="G42" s="269"/>
      <c r="H42" s="269"/>
      <c r="I42" s="269"/>
      <c r="J42" s="269"/>
      <c r="K42" s="269"/>
      <c r="L42" s="98"/>
      <c r="Q42" s="135"/>
      <c r="R42" s="142"/>
      <c r="X42" s="146"/>
      <c r="Y42" s="146"/>
      <c r="Z42" s="146"/>
      <c r="AA42" s="146"/>
      <c r="AB42" s="146"/>
      <c r="AE42" s="146"/>
      <c r="AF42" s="154"/>
    </row>
    <row r="43" spans="4:39" ht="21.95" customHeight="1" x14ac:dyDescent="0.3">
      <c r="D43" s="268"/>
      <c r="E43" s="95"/>
      <c r="F43" s="96"/>
      <c r="G43" s="97"/>
      <c r="H43" s="123"/>
      <c r="I43" s="123"/>
      <c r="J43" s="124"/>
      <c r="K43" s="100"/>
      <c r="L43" s="98"/>
      <c r="AF43" s="154"/>
    </row>
    <row r="44" spans="4:39" ht="21.95" customHeight="1" x14ac:dyDescent="0.3">
      <c r="D44" s="268"/>
      <c r="E44" s="125" t="str">
        <f>"Nyttor med " &amp; Start!C9</f>
        <v>Nyttor med SDK i Sigtuna kommun</v>
      </c>
      <c r="F44" s="126"/>
      <c r="G44" s="97"/>
      <c r="H44" s="123"/>
      <c r="I44" s="127" t="str">
        <f>"Kostnader för "&amp;Start!C9</f>
        <v>Kostnader för SDK i Sigtuna kommun</v>
      </c>
      <c r="J44" s="128"/>
      <c r="K44" s="100"/>
      <c r="L44" s="98"/>
      <c r="AF44" s="154"/>
    </row>
    <row r="45" spans="4:39" ht="63" x14ac:dyDescent="0.4">
      <c r="D45" s="268"/>
      <c r="E45" s="552"/>
      <c r="F45" s="559" t="s">
        <v>189</v>
      </c>
      <c r="G45" s="552" t="s">
        <v>190</v>
      </c>
      <c r="H45" s="123"/>
      <c r="I45" s="552"/>
      <c r="J45" s="553" t="s">
        <v>232</v>
      </c>
      <c r="K45" s="554" t="s">
        <v>190</v>
      </c>
      <c r="L45" s="98"/>
      <c r="AF45" s="154"/>
    </row>
    <row r="46" spans="4:39" ht="22.5" x14ac:dyDescent="0.4">
      <c r="D46" s="268"/>
      <c r="E46" s="555" t="s">
        <v>215</v>
      </c>
      <c r="F46" s="556">
        <v>1.6574807013230709E-2</v>
      </c>
      <c r="G46" s="561">
        <v>41514.587681199737</v>
      </c>
      <c r="H46" s="123"/>
      <c r="I46" s="555" t="s">
        <v>215</v>
      </c>
      <c r="J46" s="556">
        <v>0.74942435540928232</v>
      </c>
      <c r="K46" s="557">
        <v>-774233.27417522122</v>
      </c>
      <c r="L46" s="98"/>
      <c r="AF46" s="154"/>
    </row>
    <row r="47" spans="4:39" ht="21" x14ac:dyDescent="0.4">
      <c r="D47" s="268"/>
      <c r="E47" s="558" t="s">
        <v>352</v>
      </c>
      <c r="F47" s="556">
        <v>1.6574807013230709E-2</v>
      </c>
      <c r="G47" s="561">
        <v>41514.587681199737</v>
      </c>
      <c r="H47" s="123"/>
      <c r="I47" s="558" t="s">
        <v>353</v>
      </c>
      <c r="J47" s="556">
        <v>0.63169661072696637</v>
      </c>
      <c r="K47" s="557">
        <v>-652608.27417522122</v>
      </c>
      <c r="L47" s="98"/>
    </row>
    <row r="48" spans="4:39" ht="22.5" x14ac:dyDescent="0.4">
      <c r="D48" s="268"/>
      <c r="E48" s="555" t="s">
        <v>228</v>
      </c>
      <c r="F48" s="556">
        <v>0</v>
      </c>
      <c r="G48" s="561">
        <v>0</v>
      </c>
      <c r="H48" s="123"/>
      <c r="I48" s="558" t="s">
        <v>323</v>
      </c>
      <c r="J48" s="556">
        <v>0.11772774468231594</v>
      </c>
      <c r="K48" s="557">
        <v>-121625</v>
      </c>
      <c r="L48" s="98"/>
      <c r="N48" s="146"/>
      <c r="O48" s="146"/>
      <c r="P48" s="264"/>
      <c r="Q48" s="135"/>
      <c r="R48" s="142"/>
      <c r="X48" s="146"/>
      <c r="Y48" s="146"/>
      <c r="Z48" s="146"/>
      <c r="AA48" s="146"/>
      <c r="AB48" s="146"/>
      <c r="AE48" s="146"/>
      <c r="AF48" s="154"/>
      <c r="AG48" s="154"/>
      <c r="AH48" s="154"/>
      <c r="AI48" s="154"/>
      <c r="AJ48" s="154"/>
      <c r="AK48" s="154"/>
      <c r="AL48" s="154"/>
      <c r="AM48" s="154"/>
    </row>
    <row r="49" spans="4:39" ht="22.5" x14ac:dyDescent="0.4">
      <c r="D49" s="268"/>
      <c r="E49" s="558" t="s">
        <v>342</v>
      </c>
      <c r="F49" s="556">
        <v>0</v>
      </c>
      <c r="G49" s="561">
        <v>0</v>
      </c>
      <c r="H49" s="123"/>
      <c r="I49" s="558" t="s">
        <v>812</v>
      </c>
      <c r="J49" s="556">
        <v>0</v>
      </c>
      <c r="K49" s="557">
        <v>0</v>
      </c>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s="558" t="s">
        <v>339</v>
      </c>
      <c r="F50" s="556">
        <v>0</v>
      </c>
      <c r="G50" s="561">
        <v>0</v>
      </c>
      <c r="H50" s="123"/>
      <c r="I50" s="555" t="s">
        <v>217</v>
      </c>
      <c r="J50" s="556">
        <v>0.25057564459071763</v>
      </c>
      <c r="K50" s="557">
        <v>-258870.6923383704</v>
      </c>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s="558" t="s">
        <v>343</v>
      </c>
      <c r="F51" s="556">
        <v>0</v>
      </c>
      <c r="G51" s="561">
        <v>0</v>
      </c>
      <c r="H51" s="123"/>
      <c r="I51" s="558" t="s">
        <v>710</v>
      </c>
      <c r="J51" s="556">
        <v>9.5074886965256164E-2</v>
      </c>
      <c r="K51" s="557">
        <v>-98222.242839637518</v>
      </c>
      <c r="L51" s="98"/>
      <c r="Q51" s="135"/>
      <c r="R51" s="142"/>
      <c r="X51" s="146"/>
      <c r="Y51" s="146"/>
      <c r="Z51" s="146"/>
      <c r="AA51" s="146"/>
      <c r="AB51" s="146"/>
      <c r="AE51" s="146"/>
      <c r="AF51" s="154"/>
    </row>
    <row r="52" spans="4:39" ht="22.5" x14ac:dyDescent="0.4">
      <c r="D52" s="268"/>
      <c r="E52" s="558" t="s">
        <v>338</v>
      </c>
      <c r="F52" s="556">
        <v>0</v>
      </c>
      <c r="G52" s="561">
        <v>0</v>
      </c>
      <c r="H52" s="123"/>
      <c r="I52" s="558" t="s">
        <v>327</v>
      </c>
      <c r="J52" s="556">
        <v>5.7052178105656527E-2</v>
      </c>
      <c r="K52" s="557">
        <v>-58940.83149919365</v>
      </c>
      <c r="L52" s="98"/>
      <c r="Q52" s="135"/>
      <c r="R52" s="142"/>
      <c r="X52" s="146"/>
      <c r="Y52" s="146"/>
      <c r="Z52" s="146"/>
      <c r="AA52" s="146"/>
      <c r="AB52" s="146"/>
      <c r="AE52" s="146"/>
      <c r="AF52" s="154"/>
    </row>
    <row r="53" spans="4:39" ht="22.5" x14ac:dyDescent="0.4">
      <c r="D53" s="268"/>
      <c r="E53" s="555" t="s">
        <v>231</v>
      </c>
      <c r="F53" s="556">
        <v>0</v>
      </c>
      <c r="G53" s="561">
        <v>0</v>
      </c>
      <c r="H53" s="123"/>
      <c r="I53" s="558" t="s">
        <v>324</v>
      </c>
      <c r="J53" s="556">
        <v>3.5593153993514169E-2</v>
      </c>
      <c r="K53" s="557">
        <v>-36771.428571428572</v>
      </c>
      <c r="L53" s="98"/>
      <c r="AF53" s="154"/>
    </row>
    <row r="54" spans="4:39" ht="22.5" x14ac:dyDescent="0.4">
      <c r="D54" s="268"/>
      <c r="E54" s="558" t="s">
        <v>344</v>
      </c>
      <c r="F54" s="556">
        <v>0</v>
      </c>
      <c r="G54" s="561">
        <v>0</v>
      </c>
      <c r="H54" s="123"/>
      <c r="I54" s="558" t="s">
        <v>325</v>
      </c>
      <c r="J54" s="556">
        <v>3.2601244631803736E-2</v>
      </c>
      <c r="K54" s="557">
        <v>-33680.475142396375</v>
      </c>
      <c r="L54" s="98"/>
      <c r="AF54" s="154"/>
    </row>
    <row r="55" spans="4:39" ht="22.5" x14ac:dyDescent="0.4">
      <c r="D55" s="268"/>
      <c r="E55" s="555" t="s">
        <v>217</v>
      </c>
      <c r="F55" s="556">
        <v>0.98342519298676923</v>
      </c>
      <c r="G55" s="561">
        <v>2463165.4154139217</v>
      </c>
      <c r="H55" s="123"/>
      <c r="I55" s="558" t="s">
        <v>326</v>
      </c>
      <c r="J55" s="556">
        <v>3.0254180894487042E-2</v>
      </c>
      <c r="K55" s="557">
        <v>-31255.714285714286</v>
      </c>
      <c r="L55" s="98"/>
      <c r="AF55" s="154"/>
    </row>
    <row r="56" spans="4:39" ht="22.5" x14ac:dyDescent="0.4">
      <c r="D56" s="268"/>
      <c r="E56" s="558" t="s">
        <v>348</v>
      </c>
      <c r="F56" s="556">
        <v>0.98342519298676923</v>
      </c>
      <c r="G56" s="561">
        <v>2463165.4154139217</v>
      </c>
      <c r="H56" s="123"/>
      <c r="I56" s="555" t="s">
        <v>4</v>
      </c>
      <c r="J56" s="556">
        <v>1</v>
      </c>
      <c r="K56" s="557">
        <v>-1033103.9665135917</v>
      </c>
      <c r="L56" s="98"/>
      <c r="AF56" s="154"/>
    </row>
    <row r="57" spans="4:39" ht="21" x14ac:dyDescent="0.4">
      <c r="D57" s="268"/>
      <c r="E57" s="558" t="s">
        <v>337</v>
      </c>
      <c r="F57" s="556">
        <v>0</v>
      </c>
      <c r="G57" s="561">
        <v>0</v>
      </c>
      <c r="H57" s="123"/>
      <c r="I57"/>
      <c r="J57"/>
      <c r="K57"/>
      <c r="L57" s="98"/>
    </row>
    <row r="58" spans="4:39" ht="21" x14ac:dyDescent="0.4">
      <c r="D58" s="268"/>
      <c r="E58" s="558" t="s">
        <v>341</v>
      </c>
      <c r="F58" s="556">
        <v>0</v>
      </c>
      <c r="G58" s="561">
        <v>0</v>
      </c>
      <c r="H58" s="123"/>
      <c r="I58"/>
      <c r="J58"/>
      <c r="K58"/>
      <c r="L58" s="98"/>
    </row>
    <row r="59" spans="4:39" ht="21" x14ac:dyDescent="0.4">
      <c r="D59" s="268"/>
      <c r="E59" s="558" t="s">
        <v>340</v>
      </c>
      <c r="F59" s="556">
        <v>0</v>
      </c>
      <c r="G59" s="561">
        <v>0</v>
      </c>
      <c r="H59" s="123"/>
      <c r="I59"/>
      <c r="J59"/>
      <c r="K59"/>
      <c r="L59" s="98"/>
    </row>
    <row r="60" spans="4:39" ht="21" x14ac:dyDescent="0.4">
      <c r="D60" s="268"/>
      <c r="E60" s="555" t="s">
        <v>4</v>
      </c>
      <c r="F60" s="556">
        <v>1</v>
      </c>
      <c r="G60" s="561">
        <v>2504680.0030951216</v>
      </c>
      <c r="H60" s="98"/>
      <c r="I60"/>
      <c r="J60"/>
      <c r="K60"/>
      <c r="L60" s="98"/>
    </row>
    <row r="61" spans="4:39" ht="16.5" x14ac:dyDescent="0.3">
      <c r="D61" s="268"/>
      <c r="E61"/>
      <c r="F61"/>
      <c r="G61"/>
      <c r="H61" s="98"/>
      <c r="I61"/>
      <c r="J61"/>
      <c r="K61"/>
      <c r="L61" s="98"/>
    </row>
    <row r="62" spans="4:39" ht="16.5" x14ac:dyDescent="0.3">
      <c r="D62" s="268"/>
      <c r="E62"/>
      <c r="F62"/>
      <c r="G62"/>
      <c r="H62" s="98"/>
      <c r="I62"/>
      <c r="J62"/>
      <c r="K62"/>
      <c r="L62" s="98"/>
    </row>
    <row r="63" spans="4:39" ht="16.5" x14ac:dyDescent="0.3">
      <c r="D63" s="268"/>
      <c r="E63"/>
      <c r="F63"/>
      <c r="G63"/>
      <c r="H63" s="98"/>
      <c r="I63"/>
      <c r="J63"/>
      <c r="K63"/>
      <c r="L63" s="98"/>
    </row>
    <row r="64" spans="4:39" ht="16.5" x14ac:dyDescent="0.3">
      <c r="D64" s="268"/>
      <c r="E64"/>
      <c r="F64"/>
      <c r="G64"/>
      <c r="H64" s="98"/>
      <c r="I64"/>
      <c r="J64"/>
      <c r="K64"/>
      <c r="L64" s="98"/>
    </row>
    <row r="65" spans="4:12" ht="16.5" x14ac:dyDescent="0.3">
      <c r="D65" s="268"/>
      <c r="E65"/>
      <c r="F65"/>
      <c r="G65"/>
      <c r="H65" s="98"/>
      <c r="I65"/>
      <c r="J65"/>
      <c r="K65"/>
      <c r="L65" s="98"/>
    </row>
    <row r="66" spans="4:12" ht="16.5" x14ac:dyDescent="0.3">
      <c r="D66" s="268"/>
      <c r="E66"/>
      <c r="F66"/>
      <c r="G66"/>
      <c r="H66" s="98"/>
      <c r="I66"/>
      <c r="J66"/>
      <c r="K66"/>
      <c r="L66" s="98"/>
    </row>
    <row r="67" spans="4:12" ht="16.5" x14ac:dyDescent="0.3">
      <c r="D67" s="268"/>
      <c r="E67"/>
      <c r="F67"/>
      <c r="G67"/>
      <c r="H67" s="98"/>
      <c r="I67"/>
      <c r="J67"/>
      <c r="K67"/>
      <c r="L67" s="98"/>
    </row>
    <row r="68" spans="4:12" ht="16.5" x14ac:dyDescent="0.3">
      <c r="D68" s="268"/>
      <c r="E68"/>
      <c r="F68"/>
      <c r="G68"/>
      <c r="H68" s="98"/>
      <c r="I68"/>
      <c r="J68"/>
      <c r="K68"/>
      <c r="L68" s="98"/>
    </row>
    <row r="69" spans="4:12" ht="16.5" x14ac:dyDescent="0.3">
      <c r="D69" s="268"/>
      <c r="E69"/>
      <c r="F69"/>
      <c r="G69"/>
      <c r="H69" s="98"/>
      <c r="I69"/>
      <c r="J69"/>
      <c r="K69"/>
      <c r="L69" s="98"/>
    </row>
    <row r="70" spans="4:12" ht="16.5" x14ac:dyDescent="0.3">
      <c r="D70" s="268"/>
      <c r="E70"/>
      <c r="F70"/>
      <c r="G70"/>
      <c r="H70" s="98"/>
      <c r="I70"/>
      <c r="J70"/>
      <c r="K70"/>
      <c r="L70" s="98"/>
    </row>
    <row r="71" spans="4:12" ht="16.5" x14ac:dyDescent="0.3">
      <c r="D71" s="268"/>
      <c r="E71"/>
      <c r="F71"/>
      <c r="G71"/>
      <c r="H71" s="98"/>
      <c r="I71"/>
      <c r="J71"/>
      <c r="K71"/>
      <c r="L71" s="98"/>
    </row>
    <row r="72" spans="4:12" ht="16.5" x14ac:dyDescent="0.3">
      <c r="D72" s="268"/>
      <c r="E72"/>
      <c r="F72"/>
      <c r="G72"/>
      <c r="H72" s="98"/>
      <c r="I72"/>
      <c r="J72"/>
      <c r="K72"/>
      <c r="L72" s="98"/>
    </row>
    <row r="73" spans="4:12" ht="16.5" x14ac:dyDescent="0.3">
      <c r="D73" s="268"/>
      <c r="E73"/>
      <c r="F73"/>
      <c r="G73"/>
      <c r="H73" s="98"/>
      <c r="I73"/>
      <c r="J73"/>
      <c r="K73"/>
      <c r="L73" s="98"/>
    </row>
    <row r="74" spans="4:12" ht="16.5" x14ac:dyDescent="0.3">
      <c r="D74" s="268"/>
      <c r="E74"/>
      <c r="F74"/>
      <c r="G74"/>
      <c r="H74" s="98"/>
      <c r="I74"/>
      <c r="J74"/>
      <c r="K74"/>
      <c r="L74" s="98"/>
    </row>
    <row r="75" spans="4:12" ht="16.5" x14ac:dyDescent="0.3">
      <c r="D75" s="268"/>
      <c r="E75"/>
      <c r="F75"/>
      <c r="G75"/>
      <c r="H75" s="98"/>
      <c r="I75"/>
      <c r="J75"/>
      <c r="K75"/>
      <c r="L75" s="98"/>
    </row>
    <row r="76" spans="4:12" ht="16.5" x14ac:dyDescent="0.3">
      <c r="D76" s="268"/>
      <c r="E76"/>
      <c r="F76"/>
      <c r="G76"/>
      <c r="H76" s="98"/>
      <c r="I76"/>
      <c r="J76"/>
      <c r="K76"/>
      <c r="L76" s="98"/>
    </row>
    <row r="77" spans="4:12" ht="16.5" x14ac:dyDescent="0.3">
      <c r="D77" s="268"/>
      <c r="E77"/>
      <c r="F77"/>
      <c r="G77"/>
      <c r="H77" s="98"/>
      <c r="I77"/>
      <c r="J77"/>
      <c r="K77"/>
      <c r="L77" s="98"/>
    </row>
    <row r="78" spans="4:12" ht="16.5" x14ac:dyDescent="0.3">
      <c r="D78" s="268"/>
      <c r="E78"/>
      <c r="F78"/>
      <c r="G78"/>
      <c r="H78" s="98"/>
      <c r="I78"/>
      <c r="J78"/>
      <c r="K78"/>
      <c r="L78" s="98"/>
    </row>
    <row r="79" spans="4:12" ht="16.5" x14ac:dyDescent="0.3">
      <c r="D79" s="268"/>
      <c r="E79"/>
      <c r="F79"/>
      <c r="G79"/>
      <c r="H79" s="98"/>
      <c r="I79"/>
      <c r="J79"/>
      <c r="K79"/>
      <c r="L79" s="98"/>
    </row>
    <row r="80" spans="4:12" ht="16.5" x14ac:dyDescent="0.3">
      <c r="D80" s="268"/>
      <c r="E80"/>
      <c r="F80"/>
      <c r="G80"/>
      <c r="H80" s="98"/>
      <c r="I80"/>
      <c r="J80"/>
      <c r="K80"/>
      <c r="L80" s="98"/>
    </row>
    <row r="81" spans="4:12" ht="16.5" x14ac:dyDescent="0.3">
      <c r="D81" s="268"/>
      <c r="E81"/>
      <c r="F81"/>
      <c r="G81"/>
      <c r="H81" s="98"/>
      <c r="I81"/>
      <c r="J81"/>
      <c r="K81"/>
      <c r="L81" s="98"/>
    </row>
    <row r="82" spans="4:12" ht="16.5" x14ac:dyDescent="0.3">
      <c r="D82" s="268"/>
      <c r="E82"/>
      <c r="F82"/>
      <c r="G82"/>
      <c r="H82" s="98"/>
      <c r="I82"/>
      <c r="J82"/>
      <c r="K82"/>
      <c r="L82" s="98"/>
    </row>
    <row r="83" spans="4:12" ht="16.5" x14ac:dyDescent="0.3">
      <c r="D83" s="268"/>
      <c r="E83"/>
      <c r="F83"/>
      <c r="G83"/>
      <c r="H83" s="98"/>
      <c r="I83"/>
      <c r="J83"/>
      <c r="K83"/>
      <c r="L83" s="98"/>
    </row>
    <row r="84" spans="4:12" ht="16.5" x14ac:dyDescent="0.3">
      <c r="D84" s="268"/>
      <c r="E84"/>
      <c r="F84"/>
      <c r="G84"/>
      <c r="H84" s="98"/>
      <c r="I84"/>
      <c r="J84"/>
      <c r="K84"/>
      <c r="L84" s="98"/>
    </row>
    <row r="85" spans="4:12" ht="16.5" x14ac:dyDescent="0.3">
      <c r="D85" s="268"/>
      <c r="E85"/>
      <c r="F85"/>
      <c r="G85"/>
      <c r="H85" s="98"/>
      <c r="I85"/>
      <c r="J85"/>
      <c r="K85"/>
      <c r="L85" s="98"/>
    </row>
    <row r="86" spans="4:12" ht="16.5" x14ac:dyDescent="0.3">
      <c r="D86" s="268"/>
      <c r="E86"/>
      <c r="F86"/>
      <c r="G86"/>
      <c r="H86" s="98"/>
      <c r="I86"/>
      <c r="J86"/>
      <c r="K86"/>
      <c r="L86" s="98"/>
    </row>
    <row r="87" spans="4:12" ht="16.5" x14ac:dyDescent="0.3">
      <c r="D87" s="268"/>
      <c r="E87"/>
      <c r="F87"/>
      <c r="G87"/>
      <c r="H87" s="98"/>
      <c r="I87"/>
      <c r="J87"/>
      <c r="K87"/>
      <c r="L87" s="98"/>
    </row>
    <row r="88" spans="4:12" ht="16.5" x14ac:dyDescent="0.3">
      <c r="D88" s="268"/>
      <c r="E88"/>
      <c r="F88"/>
      <c r="G88"/>
      <c r="H88" s="98"/>
      <c r="I88"/>
      <c r="J88"/>
      <c r="K88"/>
      <c r="L88" s="98"/>
    </row>
    <row r="89" spans="4:12" ht="16.5" x14ac:dyDescent="0.3">
      <c r="D89" s="268"/>
      <c r="E89"/>
      <c r="F89"/>
      <c r="G89"/>
      <c r="H89" s="98"/>
      <c r="I89"/>
      <c r="J89"/>
      <c r="K89"/>
      <c r="L89" s="98"/>
    </row>
    <row r="90" spans="4:12" ht="16.5" x14ac:dyDescent="0.3">
      <c r="D90" s="268"/>
      <c r="E90" s="123"/>
      <c r="F90" s="123"/>
      <c r="G90" s="123"/>
      <c r="H90" s="98"/>
      <c r="I90"/>
      <c r="J90"/>
      <c r="K90"/>
      <c r="L90" s="98"/>
    </row>
    <row r="91" spans="4:12" ht="16.5" x14ac:dyDescent="0.3">
      <c r="D91" s="268"/>
      <c r="E91" s="123"/>
      <c r="F91" s="123"/>
      <c r="G91" s="123"/>
      <c r="H91" s="98"/>
      <c r="I91"/>
      <c r="J91"/>
      <c r="K91"/>
      <c r="L91" s="98"/>
    </row>
    <row r="92" spans="4:12" ht="16.5" x14ac:dyDescent="0.3">
      <c r="D92" s="268"/>
      <c r="E92" s="123"/>
      <c r="F92" s="123"/>
      <c r="G92" s="123"/>
      <c r="H92" s="98"/>
      <c r="I92"/>
      <c r="J92"/>
      <c r="K92"/>
      <c r="L92" s="98"/>
    </row>
    <row r="93" spans="4:12" ht="16.5" x14ac:dyDescent="0.3">
      <c r="D93" s="268"/>
      <c r="E93" s="123"/>
      <c r="F93" s="123"/>
      <c r="G93" s="123"/>
      <c r="H93" s="98"/>
      <c r="I93"/>
      <c r="J93"/>
      <c r="K93"/>
      <c r="L93" s="98"/>
    </row>
    <row r="94" spans="4:12" ht="21.95" customHeight="1" x14ac:dyDescent="0.3">
      <c r="D94" s="268"/>
      <c r="E94" s="123"/>
      <c r="F94" s="123"/>
      <c r="G94" s="123"/>
      <c r="H94" s="98"/>
      <c r="I94" s="95"/>
      <c r="J94" s="96"/>
      <c r="K94" s="97"/>
      <c r="L94" s="98"/>
    </row>
    <row r="95" spans="4:12" ht="21.95" customHeight="1" x14ac:dyDescent="0.3">
      <c r="D95" s="268"/>
      <c r="E95" s="123"/>
      <c r="F95" s="123"/>
      <c r="G95" s="123"/>
      <c r="H95" s="98"/>
      <c r="I95" s="95"/>
      <c r="J95" s="96"/>
      <c r="K95" s="97"/>
      <c r="L95" s="98"/>
    </row>
    <row r="96" spans="4:12" ht="21.95" customHeight="1" x14ac:dyDescent="0.3">
      <c r="D96" s="268"/>
      <c r="E96" s="123"/>
      <c r="F96" s="123"/>
      <c r="G96" s="123"/>
      <c r="H96" s="98"/>
      <c r="I96" s="95"/>
      <c r="J96" s="96"/>
      <c r="K96" s="97"/>
      <c r="L96" s="98"/>
    </row>
    <row r="97" spans="2:32" ht="21.95" customHeight="1" x14ac:dyDescent="0.3">
      <c r="D97" s="268"/>
      <c r="E97" s="95"/>
      <c r="F97" s="96"/>
      <c r="G97" s="97"/>
      <c r="H97" s="98"/>
      <c r="I97" s="98"/>
      <c r="J97" s="99"/>
      <c r="K97" s="100"/>
      <c r="L97" s="98"/>
    </row>
    <row r="98" spans="2:32" ht="21.95" customHeight="1" x14ac:dyDescent="0.3">
      <c r="D98" s="268"/>
      <c r="E98" s="95"/>
      <c r="F98" s="96"/>
      <c r="G98" s="97"/>
      <c r="H98" s="98"/>
      <c r="I98" s="98"/>
      <c r="J98" s="99"/>
      <c r="K98" s="100"/>
      <c r="L98" s="98"/>
    </row>
    <row r="99" spans="2:32" s="159" customFormat="1" ht="21.95" customHeight="1" x14ac:dyDescent="0.3">
      <c r="B99" s="142"/>
      <c r="D99" s="268"/>
      <c r="E99" s="269" t="s">
        <v>236</v>
      </c>
      <c r="F99" s="269"/>
      <c r="G99" s="269"/>
      <c r="H99" s="269"/>
      <c r="I99" s="269"/>
      <c r="J99" s="269"/>
      <c r="K99" s="269"/>
      <c r="L99" s="269"/>
      <c r="Q99" s="157"/>
      <c r="X99" s="265"/>
      <c r="Y99" s="265"/>
      <c r="Z99" s="265"/>
      <c r="AA99" s="265"/>
      <c r="AB99" s="265"/>
      <c r="AE99" s="265"/>
    </row>
    <row r="100" spans="2:32" ht="21.95" customHeight="1" x14ac:dyDescent="0.3">
      <c r="D100" s="268"/>
      <c r="E100" s="123"/>
      <c r="F100" s="129"/>
      <c r="G100" s="130"/>
      <c r="H100" s="123"/>
      <c r="I100" s="123"/>
      <c r="J100" s="124"/>
      <c r="K100" s="130"/>
      <c r="L100" s="98"/>
      <c r="Q100" s="135"/>
      <c r="R100" s="142"/>
      <c r="X100" s="146"/>
      <c r="Y100" s="146"/>
      <c r="Z100" s="146"/>
      <c r="AA100" s="146"/>
      <c r="AB100" s="146"/>
      <c r="AE100" s="146"/>
      <c r="AF100" s="154"/>
    </row>
    <row r="101" spans="2:32" ht="21.95" customHeight="1" x14ac:dyDescent="0.3">
      <c r="D101" s="268"/>
      <c r="E101" s="123"/>
      <c r="F101" s="129"/>
      <c r="G101" s="130"/>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129"/>
      <c r="G102" s="130"/>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129"/>
      <c r="G103" s="130"/>
      <c r="H103" s="123"/>
      <c r="I103" s="98"/>
      <c r="J103" s="99"/>
      <c r="K103" s="130"/>
      <c r="L103" s="98"/>
      <c r="M103" s="135"/>
      <c r="R103" s="142"/>
      <c r="T103" s="146"/>
      <c r="U103" s="146"/>
      <c r="V103" s="146"/>
      <c r="W103" s="146"/>
      <c r="X103" s="146"/>
      <c r="AA103" s="146"/>
      <c r="AB103" s="154"/>
      <c r="AF103" s="154"/>
    </row>
    <row r="104" spans="2:32" ht="21.95" customHeight="1" x14ac:dyDescent="0.3">
      <c r="D104" s="268"/>
      <c r="E104" s="123"/>
      <c r="F104" s="129"/>
      <c r="G104" s="130"/>
      <c r="H104" s="98"/>
      <c r="I104" s="98"/>
      <c r="J104" s="99"/>
      <c r="K104" s="130"/>
      <c r="L104" s="98"/>
      <c r="M104" s="135"/>
      <c r="R104" s="142"/>
      <c r="T104" s="146"/>
      <c r="U104" s="146"/>
      <c r="V104" s="146"/>
      <c r="W104" s="146"/>
      <c r="X104" s="146"/>
      <c r="AA104" s="146"/>
      <c r="AB104" s="154"/>
      <c r="AF104" s="154"/>
    </row>
    <row r="105" spans="2:32" ht="21.95" customHeight="1" x14ac:dyDescent="0.3">
      <c r="D105" s="268"/>
      <c r="E105" s="123"/>
      <c r="F105" s="129"/>
      <c r="G105" s="130"/>
      <c r="H105" s="98"/>
      <c r="I105" s="98"/>
      <c r="J105" s="99"/>
      <c r="K105" s="130"/>
      <c r="L105" s="98"/>
      <c r="N105" s="146"/>
      <c r="O105" s="146"/>
      <c r="P105" s="146"/>
      <c r="Q105" s="146"/>
      <c r="U105" s="146"/>
      <c r="V105" s="154"/>
      <c r="AF105" s="154"/>
    </row>
    <row r="106" spans="2:32" ht="21.95" customHeight="1" x14ac:dyDescent="0.3">
      <c r="D106" s="268"/>
      <c r="E106" s="123"/>
      <c r="F106" s="129"/>
      <c r="G106" s="130"/>
      <c r="H106" s="98"/>
      <c r="I106" s="98"/>
      <c r="J106" s="99"/>
      <c r="K106" s="130"/>
      <c r="L106" s="98"/>
      <c r="N106" s="146"/>
      <c r="O106" s="146"/>
      <c r="P106" s="146"/>
      <c r="Q106" s="146"/>
      <c r="U106" s="146"/>
      <c r="V106" s="154"/>
      <c r="AF106" s="154"/>
    </row>
    <row r="107" spans="2:32" ht="21.95" customHeight="1" x14ac:dyDescent="0.3">
      <c r="D107" s="268"/>
      <c r="E107" s="123"/>
      <c r="F107" s="129"/>
      <c r="G107" s="130"/>
      <c r="H107" s="98"/>
      <c r="I107" s="123"/>
      <c r="J107" s="124"/>
      <c r="K107" s="130"/>
      <c r="L107" s="98"/>
      <c r="N107" s="146"/>
      <c r="O107" s="146"/>
      <c r="P107" s="146"/>
      <c r="Q107" s="146"/>
      <c r="U107" s="146"/>
      <c r="V107" s="154"/>
      <c r="AF107" s="154"/>
    </row>
    <row r="108" spans="2:32" ht="21.95" customHeight="1" x14ac:dyDescent="0.3">
      <c r="D108" s="268"/>
      <c r="E108" s="123"/>
      <c r="F108" s="129"/>
      <c r="G108" s="130"/>
      <c r="H108" s="98"/>
      <c r="I108" s="123"/>
      <c r="J108" s="124"/>
      <c r="K108" s="130"/>
      <c r="L108" s="98"/>
      <c r="N108" s="146"/>
      <c r="O108" s="146"/>
      <c r="P108" s="146"/>
      <c r="Q108" s="146"/>
      <c r="U108" s="146"/>
      <c r="V108" s="154"/>
      <c r="AF108" s="154"/>
    </row>
    <row r="109" spans="2:32" ht="21.95" customHeight="1" x14ac:dyDescent="0.3">
      <c r="D109" s="268"/>
      <c r="E109" s="123"/>
      <c r="F109" s="129"/>
      <c r="G109" s="130"/>
      <c r="H109" s="98"/>
      <c r="I109" s="123"/>
      <c r="J109" s="124"/>
      <c r="K109" s="130"/>
      <c r="L109" s="98"/>
      <c r="N109" s="146"/>
      <c r="O109" s="146"/>
      <c r="P109" s="146"/>
      <c r="Q109" s="146"/>
      <c r="U109" s="146"/>
      <c r="V109" s="154"/>
      <c r="AF109" s="154"/>
    </row>
    <row r="110" spans="2:32" ht="21.95" customHeight="1" x14ac:dyDescent="0.3">
      <c r="D110" s="268"/>
      <c r="E110" s="123"/>
      <c r="F110" s="129"/>
      <c r="G110" s="130"/>
      <c r="H110" s="98"/>
      <c r="I110" s="123"/>
      <c r="J110" s="124"/>
      <c r="K110" s="130"/>
      <c r="L110" s="98"/>
      <c r="N110" s="146"/>
      <c r="O110" s="146"/>
      <c r="P110" s="146"/>
      <c r="Q110" s="146"/>
      <c r="U110" s="146"/>
      <c r="V110" s="154"/>
      <c r="AF110" s="154"/>
    </row>
    <row r="111" spans="2:32" ht="21.95" customHeight="1" x14ac:dyDescent="0.3">
      <c r="D111" s="268"/>
      <c r="E111" s="123"/>
      <c r="F111" s="129"/>
      <c r="G111" s="130"/>
      <c r="H111" s="98"/>
      <c r="I111" s="123"/>
      <c r="J111" s="124"/>
      <c r="K111" s="130"/>
      <c r="L111" s="98"/>
      <c r="N111" s="146"/>
      <c r="O111" s="146"/>
      <c r="P111" s="146"/>
      <c r="Q111" s="146"/>
      <c r="U111" s="146"/>
      <c r="V111" s="154"/>
      <c r="AF111" s="154"/>
    </row>
    <row r="112" spans="2:32" ht="21.95" customHeight="1" x14ac:dyDescent="0.3">
      <c r="D112" s="268"/>
      <c r="E112" s="123"/>
      <c r="F112" s="129"/>
      <c r="G112" s="130"/>
      <c r="H112" s="98"/>
      <c r="I112" s="123"/>
      <c r="J112" s="124"/>
      <c r="K112" s="130"/>
      <c r="L112" s="98"/>
      <c r="N112" s="146"/>
      <c r="O112" s="146"/>
      <c r="P112" s="146"/>
      <c r="Q112" s="146"/>
      <c r="U112" s="146"/>
      <c r="V112" s="154"/>
      <c r="AF112" s="154"/>
    </row>
    <row r="113" spans="4:32" ht="21.95" customHeight="1" x14ac:dyDescent="0.3">
      <c r="D113" s="268"/>
      <c r="E113" s="123"/>
      <c r="F113" s="129"/>
      <c r="G113" s="130"/>
      <c r="H113" s="98"/>
      <c r="I113" s="123"/>
      <c r="J113" s="124"/>
      <c r="K113" s="130"/>
      <c r="L113" s="98"/>
      <c r="N113" s="146"/>
      <c r="O113" s="146"/>
      <c r="P113" s="146"/>
      <c r="Q113" s="146"/>
      <c r="U113" s="146"/>
      <c r="V113" s="154"/>
      <c r="AF113" s="154"/>
    </row>
    <row r="114" spans="4:32" ht="21.95" customHeight="1" x14ac:dyDescent="0.3">
      <c r="D114" s="268"/>
      <c r="E114" s="98"/>
      <c r="F114" s="131"/>
      <c r="G114" s="97"/>
      <c r="H114" s="98"/>
      <c r="I114" s="123"/>
      <c r="J114" s="124"/>
      <c r="K114" s="130"/>
      <c r="L114" s="98"/>
      <c r="N114" s="146"/>
      <c r="O114" s="146"/>
      <c r="P114" s="146"/>
      <c r="Q114" s="146"/>
      <c r="U114" s="146"/>
      <c r="V114" s="154"/>
      <c r="AF114" s="154"/>
    </row>
    <row r="115" spans="4:32" ht="21.95" customHeight="1" x14ac:dyDescent="0.3">
      <c r="D115" s="268"/>
      <c r="E115" s="101"/>
      <c r="F115" s="131"/>
      <c r="G115" s="97"/>
      <c r="H115" s="98"/>
      <c r="I115" s="123"/>
      <c r="J115" s="124"/>
      <c r="K115" s="130"/>
      <c r="L115" s="98"/>
      <c r="N115" s="146"/>
      <c r="O115" s="146"/>
      <c r="P115" s="146"/>
      <c r="Q115" s="146"/>
      <c r="U115" s="146"/>
      <c r="V115" s="154"/>
      <c r="AF115" s="154"/>
    </row>
    <row r="116" spans="4:32" ht="21.95" customHeight="1" x14ac:dyDescent="0.3">
      <c r="D116" s="268"/>
      <c r="E116" s="123"/>
      <c r="F116" s="96"/>
      <c r="G116" s="97"/>
      <c r="H116" s="98"/>
      <c r="I116" s="123"/>
      <c r="J116" s="124"/>
      <c r="K116" s="130"/>
      <c r="L116" s="98"/>
      <c r="M116" s="135"/>
      <c r="R116" s="142"/>
      <c r="T116" s="146"/>
      <c r="U116" s="146"/>
      <c r="V116" s="146"/>
      <c r="W116" s="146"/>
      <c r="X116" s="146"/>
      <c r="AA116" s="146"/>
      <c r="AB116" s="154"/>
      <c r="AF116" s="154"/>
    </row>
    <row r="117" spans="4:32" ht="21.95" customHeight="1" x14ac:dyDescent="0.3">
      <c r="D117" s="268"/>
      <c r="E117" s="123"/>
      <c r="F117" s="96"/>
      <c r="G117" s="97"/>
      <c r="H117" s="98"/>
      <c r="I117" s="123"/>
      <c r="J117" s="124"/>
      <c r="K117" s="130"/>
      <c r="L117" s="98"/>
      <c r="M117" s="135"/>
      <c r="R117" s="142"/>
      <c r="T117" s="146"/>
      <c r="U117" s="146"/>
      <c r="V117" s="146"/>
      <c r="W117" s="146"/>
      <c r="X117" s="146"/>
      <c r="AA117" s="146"/>
      <c r="AB117" s="154"/>
      <c r="AF117" s="154"/>
    </row>
    <row r="118" spans="4:32" ht="21.95" customHeight="1" x14ac:dyDescent="0.3">
      <c r="D118" s="268"/>
      <c r="E118" s="95"/>
      <c r="F118" s="96"/>
      <c r="G118" s="97"/>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96"/>
      <c r="G119" s="97"/>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96"/>
      <c r="G120" s="97"/>
      <c r="H120" s="98"/>
      <c r="I120" s="123"/>
      <c r="J120" s="124"/>
      <c r="K120" s="130"/>
      <c r="L120" s="98"/>
      <c r="M120" s="135"/>
      <c r="R120" s="142"/>
      <c r="T120" s="146"/>
      <c r="U120" s="146"/>
      <c r="V120" s="146"/>
      <c r="W120" s="146"/>
      <c r="X120" s="146"/>
      <c r="AA120" s="146"/>
      <c r="AB120" s="154"/>
      <c r="AF120" s="154"/>
    </row>
    <row r="121" spans="4:32" ht="21.95" customHeight="1" x14ac:dyDescent="0.3">
      <c r="D121" s="98"/>
      <c r="E121" s="95"/>
      <c r="F121" s="96"/>
      <c r="G121" s="97"/>
      <c r="H121" s="98"/>
      <c r="I121" s="98"/>
      <c r="J121" s="99"/>
      <c r="K121" s="100"/>
      <c r="L121" s="98"/>
      <c r="M121" s="135"/>
      <c r="R121" s="142"/>
      <c r="T121" s="146"/>
      <c r="U121" s="146"/>
      <c r="V121" s="146"/>
      <c r="W121" s="146"/>
      <c r="X121" s="146"/>
      <c r="AA121" s="146"/>
      <c r="AB121" s="154"/>
      <c r="AF121" s="154"/>
    </row>
    <row r="122" spans="4:32" ht="21.95" customHeight="1" x14ac:dyDescent="0.3">
      <c r="D122" s="98"/>
      <c r="E122" s="95"/>
      <c r="F122" s="96"/>
      <c r="G122" s="97"/>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96"/>
      <c r="G123" s="97"/>
      <c r="H123" s="98"/>
      <c r="I123" s="98"/>
      <c r="J123" s="99"/>
      <c r="K123" s="100"/>
      <c r="L123" s="123"/>
      <c r="Q123" s="135"/>
      <c r="R123" s="142"/>
      <c r="X123" s="146"/>
      <c r="Y123" s="146"/>
      <c r="Z123" s="146"/>
      <c r="AA123" s="146"/>
      <c r="AB123" s="146"/>
      <c r="AE123" s="146"/>
      <c r="AF123" s="154"/>
    </row>
    <row r="124" spans="4:32" ht="21.95" customHeight="1" x14ac:dyDescent="0.3">
      <c r="D124" s="98"/>
      <c r="E124" s="95"/>
      <c r="F124" s="96"/>
      <c r="G124" s="97"/>
      <c r="H124" s="98"/>
      <c r="I124" s="98"/>
      <c r="J124" s="99"/>
      <c r="K124" s="100"/>
      <c r="L124" s="123"/>
      <c r="Q124" s="135"/>
      <c r="R124" s="142"/>
      <c r="X124" s="146"/>
      <c r="Y124" s="146"/>
      <c r="Z124" s="146"/>
      <c r="AA124" s="146"/>
      <c r="AB124" s="146"/>
      <c r="AE124" s="146"/>
      <c r="AF124" s="154"/>
    </row>
    <row r="125" spans="4:32" ht="21.95" customHeight="1" x14ac:dyDescent="0.3">
      <c r="D125" s="98"/>
      <c r="E125" s="95"/>
      <c r="F125" s="96"/>
      <c r="G125" s="97"/>
      <c r="H125" s="98"/>
      <c r="I125" s="98"/>
      <c r="J125" s="99"/>
      <c r="K125" s="100"/>
      <c r="L125" s="123"/>
      <c r="Q125" s="135"/>
      <c r="R125" s="142"/>
      <c r="X125" s="146"/>
      <c r="Y125" s="146"/>
      <c r="Z125" s="146"/>
      <c r="AA125" s="146"/>
      <c r="AB125" s="146"/>
      <c r="AE125" s="146"/>
      <c r="AF125" s="154"/>
    </row>
    <row r="126" spans="4:32" ht="21.95" customHeight="1" x14ac:dyDescent="0.3">
      <c r="D126" s="98"/>
      <c r="E126" s="95"/>
      <c r="F126" s="96"/>
      <c r="G126" s="97"/>
      <c r="H126" s="98"/>
      <c r="I126" s="98"/>
      <c r="J126" s="99"/>
      <c r="K126" s="100"/>
      <c r="L126" s="98"/>
      <c r="Q126" s="135"/>
      <c r="R126" s="142"/>
      <c r="X126" s="146"/>
      <c r="Y126" s="146"/>
      <c r="Z126" s="146"/>
      <c r="AA126" s="146"/>
      <c r="AB126" s="146"/>
      <c r="AE126" s="146"/>
      <c r="AF126" s="154"/>
    </row>
    <row r="127" spans="4:32" ht="21.95" customHeight="1" x14ac:dyDescent="0.3">
      <c r="D127" s="98"/>
      <c r="E127" s="95"/>
      <c r="F127" s="96"/>
      <c r="G127" s="97"/>
      <c r="H127" s="98"/>
      <c r="I127" s="98"/>
      <c r="J127" s="99"/>
      <c r="K127" s="100"/>
      <c r="L127" s="98"/>
      <c r="Q127" s="135"/>
      <c r="R127" s="142"/>
      <c r="X127" s="146"/>
      <c r="Y127" s="146"/>
      <c r="Z127" s="146"/>
      <c r="AA127" s="146"/>
      <c r="AB127" s="146"/>
      <c r="AE127" s="146"/>
      <c r="AF127" s="154"/>
    </row>
    <row r="128" spans="4:32" ht="21.95" customHeight="1" x14ac:dyDescent="0.3">
      <c r="D128" s="268"/>
      <c r="E128" s="95"/>
      <c r="F128" s="96"/>
      <c r="G128" s="97"/>
      <c r="H128" s="98"/>
      <c r="I128" s="101"/>
      <c r="J128" s="99"/>
      <c r="K128" s="100"/>
      <c r="L128" s="98"/>
      <c r="Q128" s="135"/>
      <c r="R128" s="142"/>
      <c r="X128" s="146"/>
      <c r="Y128" s="146"/>
      <c r="Z128" s="146"/>
      <c r="AA128" s="146"/>
      <c r="AB128" s="146"/>
      <c r="AE128" s="146"/>
      <c r="AF128" s="154"/>
    </row>
    <row r="129" spans="1:32" ht="21.95" customHeight="1" x14ac:dyDescent="0.3">
      <c r="D129" s="268"/>
      <c r="E129" s="125" t="s">
        <v>197</v>
      </c>
      <c r="F129" s="132"/>
      <c r="G129" s="133"/>
      <c r="H129" s="98"/>
      <c r="I129" s="127" t="s">
        <v>198</v>
      </c>
      <c r="J129" s="134"/>
      <c r="K129" s="133"/>
      <c r="L129" s="98"/>
      <c r="Q129" s="135"/>
      <c r="R129" s="142"/>
      <c r="X129" s="146"/>
      <c r="Y129" s="146"/>
      <c r="Z129" s="146"/>
      <c r="AA129" s="146"/>
      <c r="AB129" s="146"/>
      <c r="AE129" s="146"/>
      <c r="AF129" s="154"/>
    </row>
    <row r="130" spans="1:32" ht="63" x14ac:dyDescent="0.4">
      <c r="D130" s="268"/>
      <c r="E130" s="552"/>
      <c r="F130" s="559" t="s">
        <v>189</v>
      </c>
      <c r="G130" s="554" t="s">
        <v>190</v>
      </c>
      <c r="H130" s="98"/>
      <c r="I130" s="552"/>
      <c r="J130" s="553" t="s">
        <v>191</v>
      </c>
      <c r="K130" s="554" t="s">
        <v>190</v>
      </c>
      <c r="L130" s="98"/>
      <c r="Q130" s="135"/>
      <c r="R130" s="142"/>
      <c r="X130" s="146"/>
      <c r="Y130" s="146"/>
      <c r="Z130" s="146"/>
      <c r="AA130" s="146"/>
      <c r="AB130" s="146"/>
      <c r="AE130" s="146"/>
      <c r="AF130" s="154"/>
    </row>
    <row r="131" spans="1:32" ht="22.5" x14ac:dyDescent="0.4">
      <c r="D131" s="268"/>
      <c r="E131" s="555" t="s">
        <v>282</v>
      </c>
      <c r="F131" s="556">
        <v>0</v>
      </c>
      <c r="G131" s="560">
        <v>0</v>
      </c>
      <c r="H131" s="98"/>
      <c r="I131" s="555" t="s">
        <v>356</v>
      </c>
      <c r="J131" s="556">
        <v>1</v>
      </c>
      <c r="K131" s="557">
        <v>-1033103.9665135917</v>
      </c>
      <c r="L131" s="98"/>
      <c r="Q131" s="135"/>
      <c r="R131" s="142"/>
      <c r="X131" s="146"/>
      <c r="Y131" s="146"/>
      <c r="Z131" s="146"/>
      <c r="AA131" s="146"/>
      <c r="AB131" s="146"/>
      <c r="AE131" s="146"/>
      <c r="AF131" s="154"/>
    </row>
    <row r="132" spans="1:32" ht="22.5" x14ac:dyDescent="0.4">
      <c r="D132" s="268"/>
      <c r="E132" s="555" t="s">
        <v>283</v>
      </c>
      <c r="F132" s="556">
        <v>0</v>
      </c>
      <c r="G132" s="560">
        <v>0</v>
      </c>
      <c r="H132" s="98"/>
      <c r="I132" s="555" t="s">
        <v>4</v>
      </c>
      <c r="J132" s="556">
        <v>1</v>
      </c>
      <c r="K132" s="557">
        <v>-1033103.9665135917</v>
      </c>
      <c r="L132" s="98"/>
      <c r="Q132" s="135"/>
      <c r="R132" s="142"/>
      <c r="X132" s="146"/>
      <c r="Y132" s="146"/>
      <c r="Z132" s="146"/>
      <c r="AA132" s="146"/>
      <c r="AB132" s="146"/>
      <c r="AE132" s="146"/>
      <c r="AF132" s="154"/>
    </row>
    <row r="133" spans="1:32" s="135" customFormat="1" ht="22.5" x14ac:dyDescent="0.4">
      <c r="A133" s="142"/>
      <c r="B133" s="142"/>
      <c r="C133" s="142"/>
      <c r="D133" s="268"/>
      <c r="E133" s="555" t="s">
        <v>356</v>
      </c>
      <c r="F133" s="556">
        <v>1</v>
      </c>
      <c r="G133" s="560">
        <v>2504680.0030951216</v>
      </c>
      <c r="H133" s="98"/>
      <c r="I133"/>
      <c r="J133"/>
      <c r="K133"/>
      <c r="L133" s="101"/>
      <c r="M133" s="146"/>
      <c r="N133" s="142"/>
      <c r="O133" s="142"/>
      <c r="P133" s="142"/>
      <c r="R133" s="142"/>
      <c r="S133" s="142"/>
      <c r="T133" s="142"/>
      <c r="U133" s="142"/>
      <c r="V133" s="142"/>
      <c r="W133" s="142"/>
      <c r="X133" s="146"/>
      <c r="Y133" s="146"/>
      <c r="Z133" s="146"/>
      <c r="AA133" s="146"/>
      <c r="AB133" s="146"/>
      <c r="AC133" s="142"/>
      <c r="AD133" s="142"/>
      <c r="AE133" s="146"/>
      <c r="AF133" s="154"/>
    </row>
    <row r="134" spans="1:32" ht="22.5" x14ac:dyDescent="0.4">
      <c r="D134" s="268"/>
      <c r="E134" s="555" t="s">
        <v>4</v>
      </c>
      <c r="F134" s="556">
        <v>1</v>
      </c>
      <c r="G134" s="560">
        <v>2504680.0030951216</v>
      </c>
      <c r="H134" s="98"/>
      <c r="I134"/>
      <c r="J134"/>
      <c r="K134"/>
      <c r="L134" s="101"/>
      <c r="M134" s="146"/>
      <c r="Q134" s="135"/>
      <c r="R134" s="142"/>
      <c r="X134" s="146"/>
      <c r="Y134" s="146"/>
      <c r="Z134" s="146"/>
      <c r="AA134" s="146"/>
      <c r="AB134" s="146"/>
      <c r="AE134" s="146"/>
      <c r="AF134" s="154"/>
    </row>
    <row r="135" spans="1:32" ht="22.5" x14ac:dyDescent="0.3">
      <c r="D135" s="268"/>
      <c r="E135"/>
      <c r="F135"/>
      <c r="G135"/>
      <c r="H135" s="98"/>
      <c r="I135"/>
      <c r="J135"/>
      <c r="K135"/>
      <c r="L135" s="123"/>
      <c r="M135" s="146"/>
      <c r="Q135" s="135"/>
      <c r="R135" s="142"/>
      <c r="X135" s="146"/>
      <c r="Y135" s="146"/>
      <c r="Z135" s="146"/>
      <c r="AA135" s="146"/>
      <c r="AB135" s="146"/>
      <c r="AE135" s="146"/>
      <c r="AF135" s="154"/>
    </row>
    <row r="136" spans="1:32" ht="22.5" x14ac:dyDescent="0.3">
      <c r="D136" s="268"/>
      <c r="E136"/>
      <c r="F136"/>
      <c r="G136"/>
      <c r="H136" s="98"/>
      <c r="I136"/>
      <c r="J136"/>
      <c r="K136"/>
      <c r="L136" s="123"/>
      <c r="M136" s="146"/>
      <c r="Q136" s="135"/>
      <c r="R136" s="142"/>
      <c r="X136" s="146"/>
      <c r="Y136" s="146"/>
      <c r="Z136" s="146"/>
      <c r="AA136" s="146"/>
      <c r="AB136" s="146"/>
      <c r="AE136" s="146"/>
      <c r="AF136" s="154"/>
    </row>
    <row r="137" spans="1:32" ht="22.5" x14ac:dyDescent="0.3">
      <c r="D137" s="268"/>
      <c r="E137"/>
      <c r="F137"/>
      <c r="G137"/>
      <c r="H137" s="101"/>
      <c r="I137"/>
      <c r="J137"/>
      <c r="K137"/>
      <c r="L137" s="123"/>
      <c r="M137" s="146"/>
      <c r="Q137" s="135"/>
      <c r="R137" s="142"/>
      <c r="X137" s="146"/>
      <c r="Y137" s="146"/>
      <c r="Z137" s="146"/>
      <c r="AA137" s="146"/>
      <c r="AB137" s="146"/>
      <c r="AE137" s="146"/>
      <c r="AF137" s="154"/>
    </row>
    <row r="138" spans="1:32" ht="22.5" x14ac:dyDescent="0.3">
      <c r="D138" s="268"/>
      <c r="E138"/>
      <c r="F138"/>
      <c r="G138"/>
      <c r="H138" s="101"/>
      <c r="I138"/>
      <c r="J138"/>
      <c r="K138"/>
      <c r="L138" s="123"/>
      <c r="M138" s="146"/>
      <c r="Q138" s="135"/>
      <c r="R138" s="142"/>
      <c r="X138" s="146"/>
      <c r="Y138" s="146"/>
      <c r="Z138" s="146"/>
      <c r="AA138" s="146"/>
      <c r="AB138" s="146"/>
      <c r="AE138" s="146"/>
      <c r="AF138" s="154"/>
    </row>
    <row r="139" spans="1:32" ht="22.5" x14ac:dyDescent="0.3">
      <c r="D139" s="268"/>
      <c r="E139"/>
      <c r="F139"/>
      <c r="G139"/>
      <c r="H139" s="101"/>
      <c r="I139"/>
      <c r="J139"/>
      <c r="K139"/>
      <c r="L139" s="123"/>
      <c r="M139" s="146"/>
      <c r="Q139" s="135"/>
      <c r="R139" s="142"/>
      <c r="X139" s="146"/>
      <c r="Y139" s="146"/>
      <c r="Z139" s="146"/>
      <c r="AA139" s="146"/>
      <c r="AB139" s="146"/>
      <c r="AE139" s="146"/>
      <c r="AF139" s="154"/>
    </row>
    <row r="140" spans="1:32" ht="22.5" x14ac:dyDescent="0.3">
      <c r="D140" s="268"/>
      <c r="E140"/>
      <c r="F140"/>
      <c r="G140"/>
      <c r="H140" s="101"/>
      <c r="I140"/>
      <c r="J140"/>
      <c r="K140"/>
      <c r="L140" s="101"/>
      <c r="M140" s="146"/>
      <c r="Q140" s="135"/>
      <c r="R140" s="142"/>
      <c r="X140" s="146"/>
      <c r="Y140" s="146"/>
      <c r="Z140" s="146"/>
      <c r="AA140" s="146"/>
      <c r="AB140" s="146"/>
      <c r="AE140" s="146"/>
      <c r="AF140" s="154"/>
    </row>
    <row r="141" spans="1:32" ht="22.5" x14ac:dyDescent="0.3">
      <c r="D141" s="268"/>
      <c r="E141"/>
      <c r="F141"/>
      <c r="G141"/>
      <c r="H141" s="101"/>
      <c r="I141"/>
      <c r="J141"/>
      <c r="K141"/>
      <c r="L141" s="101"/>
      <c r="M141" s="146"/>
      <c r="Q141" s="135"/>
      <c r="R141" s="142"/>
      <c r="X141" s="146"/>
      <c r="Y141" s="146"/>
      <c r="Z141" s="146"/>
      <c r="AA141" s="146"/>
      <c r="AB141" s="146"/>
      <c r="AE141" s="146"/>
      <c r="AF141" s="154"/>
    </row>
    <row r="142" spans="1:32" ht="21.95" customHeight="1" x14ac:dyDescent="0.3">
      <c r="D142" s="268"/>
      <c r="E142" s="95"/>
      <c r="F142" s="96"/>
      <c r="G142" s="97"/>
      <c r="H142" s="98"/>
      <c r="I142" s="98"/>
      <c r="J142" s="99"/>
      <c r="K142" s="100"/>
      <c r="L142" s="101"/>
      <c r="M142" s="146"/>
      <c r="Q142" s="135"/>
      <c r="R142" s="142"/>
      <c r="X142" s="146"/>
      <c r="Y142" s="146"/>
      <c r="Z142" s="146"/>
      <c r="AA142" s="146"/>
      <c r="AB142" s="146"/>
      <c r="AE142" s="146"/>
      <c r="AF142" s="154"/>
    </row>
    <row r="143" spans="1:32" ht="21.95" customHeight="1" x14ac:dyDescent="0.3">
      <c r="D143" s="268"/>
      <c r="E143" s="95"/>
      <c r="F143" s="96"/>
      <c r="G143" s="97"/>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96"/>
      <c r="G144" s="97"/>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96"/>
      <c r="G145" s="97"/>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96"/>
      <c r="G146" s="97"/>
      <c r="H146" s="98"/>
      <c r="I146" s="98"/>
      <c r="J146" s="99"/>
      <c r="K146" s="100"/>
      <c r="L146" s="101"/>
      <c r="M146" s="146"/>
      <c r="Q146" s="135"/>
      <c r="R146" s="142"/>
      <c r="X146" s="146"/>
      <c r="Y146" s="146"/>
      <c r="Z146" s="146"/>
      <c r="AA146" s="146"/>
      <c r="AB146" s="146"/>
      <c r="AE146" s="146"/>
      <c r="AF146" s="154"/>
    </row>
    <row r="147" spans="4:32" ht="21.95" customHeight="1" x14ac:dyDescent="0.3">
      <c r="D147" s="268"/>
      <c r="E147" s="125" t="s">
        <v>199</v>
      </c>
      <c r="F147" s="132"/>
      <c r="G147" s="133"/>
      <c r="H147" s="101"/>
      <c r="I147" s="127" t="s">
        <v>200</v>
      </c>
      <c r="J147" s="134"/>
      <c r="K147" s="133"/>
      <c r="L147" s="101"/>
      <c r="M147" s="146"/>
      <c r="Q147" s="135"/>
      <c r="R147" s="142"/>
      <c r="X147" s="146"/>
      <c r="Y147" s="146"/>
      <c r="Z147" s="146"/>
      <c r="AA147" s="146"/>
      <c r="AB147" s="146"/>
      <c r="AE147" s="146"/>
      <c r="AF147" s="154"/>
    </row>
    <row r="148" spans="4:32" ht="63" x14ac:dyDescent="0.4">
      <c r="D148" s="268"/>
      <c r="E148" s="552"/>
      <c r="F148" s="559" t="s">
        <v>189</v>
      </c>
      <c r="G148" s="554" t="s">
        <v>190</v>
      </c>
      <c r="H148" s="101"/>
      <c r="I148" s="552"/>
      <c r="J148" s="553" t="s">
        <v>191</v>
      </c>
      <c r="K148" s="554" t="s">
        <v>190</v>
      </c>
      <c r="L148" s="101"/>
      <c r="M148" s="146"/>
      <c r="Q148" s="135"/>
      <c r="R148" s="142"/>
      <c r="X148" s="146"/>
      <c r="Y148" s="146"/>
      <c r="Z148" s="146"/>
      <c r="AA148" s="146"/>
      <c r="AB148" s="146"/>
      <c r="AE148" s="146"/>
      <c r="AF148" s="154"/>
    </row>
    <row r="149" spans="4:32" ht="22.5" x14ac:dyDescent="0.4">
      <c r="D149" s="268"/>
      <c r="E149" s="555" t="s">
        <v>282</v>
      </c>
      <c r="F149" s="556">
        <v>0</v>
      </c>
      <c r="G149" s="560">
        <v>0</v>
      </c>
      <c r="H149" s="101"/>
      <c r="I149" s="555" t="s">
        <v>356</v>
      </c>
      <c r="J149" s="556">
        <v>1</v>
      </c>
      <c r="K149" s="557">
        <v>-1033103.9665135917</v>
      </c>
      <c r="L149" s="101"/>
      <c r="M149" s="146"/>
      <c r="Q149" s="135"/>
      <c r="R149" s="142"/>
      <c r="X149" s="146"/>
      <c r="Y149" s="146"/>
      <c r="Z149" s="146"/>
      <c r="AA149" s="146"/>
      <c r="AB149" s="146"/>
      <c r="AE149" s="146"/>
      <c r="AF149" s="154"/>
    </row>
    <row r="150" spans="4:32" ht="22.5" x14ac:dyDescent="0.4">
      <c r="D150" s="268"/>
      <c r="E150" s="558" t="s">
        <v>337</v>
      </c>
      <c r="F150" s="556">
        <v>0</v>
      </c>
      <c r="G150" s="560">
        <v>0</v>
      </c>
      <c r="H150" s="101"/>
      <c r="I150" s="558" t="s">
        <v>353</v>
      </c>
      <c r="J150" s="556">
        <v>0.63169661072696637</v>
      </c>
      <c r="K150" s="557">
        <v>-652608.27417522122</v>
      </c>
      <c r="L150" s="101"/>
      <c r="M150" s="146"/>
      <c r="Q150" s="135"/>
      <c r="R150" s="142"/>
      <c r="X150" s="146"/>
      <c r="Y150" s="146"/>
      <c r="Z150" s="146"/>
      <c r="AA150" s="146"/>
      <c r="AB150" s="146"/>
      <c r="AE150" s="146"/>
      <c r="AF150" s="154"/>
    </row>
    <row r="151" spans="4:32" ht="22.5" x14ac:dyDescent="0.4">
      <c r="D151" s="268"/>
      <c r="E151" s="558" t="s">
        <v>339</v>
      </c>
      <c r="F151" s="556">
        <v>0</v>
      </c>
      <c r="G151" s="560">
        <v>0</v>
      </c>
      <c r="H151" s="101"/>
      <c r="I151" s="558" t="s">
        <v>323</v>
      </c>
      <c r="J151" s="556">
        <v>0.11772774468231594</v>
      </c>
      <c r="K151" s="557">
        <v>-121625</v>
      </c>
      <c r="L151" s="101"/>
      <c r="M151" s="146"/>
      <c r="Q151" s="135"/>
      <c r="R151" s="142"/>
      <c r="X151" s="146"/>
      <c r="Y151" s="146"/>
      <c r="Z151" s="146"/>
      <c r="AA151" s="146"/>
      <c r="AB151" s="146"/>
      <c r="AE151" s="146"/>
      <c r="AF151" s="154"/>
    </row>
    <row r="152" spans="4:32" ht="22.5" x14ac:dyDescent="0.4">
      <c r="D152" s="268"/>
      <c r="E152" s="558" t="s">
        <v>338</v>
      </c>
      <c r="F152" s="556">
        <v>0</v>
      </c>
      <c r="G152" s="560">
        <v>0</v>
      </c>
      <c r="H152" s="101"/>
      <c r="I152" s="558" t="s">
        <v>710</v>
      </c>
      <c r="J152" s="556">
        <v>9.5074886965256164E-2</v>
      </c>
      <c r="K152" s="557">
        <v>-98222.242839637518</v>
      </c>
      <c r="L152" s="101"/>
      <c r="M152" s="146"/>
      <c r="Q152" s="135"/>
      <c r="R152" s="142"/>
      <c r="X152" s="146"/>
      <c r="Y152" s="146"/>
      <c r="Z152" s="146"/>
      <c r="AA152" s="146"/>
      <c r="AB152" s="146"/>
      <c r="AE152" s="146"/>
      <c r="AF152" s="154"/>
    </row>
    <row r="153" spans="4:32" ht="22.5" x14ac:dyDescent="0.4">
      <c r="D153" s="268"/>
      <c r="E153" s="555" t="s">
        <v>283</v>
      </c>
      <c r="F153" s="556">
        <v>0</v>
      </c>
      <c r="G153" s="560">
        <v>0</v>
      </c>
      <c r="H153" s="101"/>
      <c r="I153" s="558" t="s">
        <v>327</v>
      </c>
      <c r="J153" s="556">
        <v>5.7052178105656527E-2</v>
      </c>
      <c r="K153" s="557">
        <v>-58940.83149919365</v>
      </c>
      <c r="L153" s="101"/>
      <c r="M153" s="146"/>
      <c r="Q153" s="135"/>
      <c r="R153" s="142"/>
      <c r="X153" s="146"/>
      <c r="Y153" s="146"/>
      <c r="Z153" s="146"/>
      <c r="AA153" s="146"/>
      <c r="AB153" s="146"/>
      <c r="AE153" s="146"/>
      <c r="AF153" s="154"/>
    </row>
    <row r="154" spans="4:32" ht="22.5" x14ac:dyDescent="0.4">
      <c r="D154" s="268"/>
      <c r="E154" s="558" t="s">
        <v>344</v>
      </c>
      <c r="F154" s="556">
        <v>0</v>
      </c>
      <c r="G154" s="560">
        <v>0</v>
      </c>
      <c r="H154" s="101"/>
      <c r="I154" s="558" t="s">
        <v>324</v>
      </c>
      <c r="J154" s="556">
        <v>3.5593153993514169E-2</v>
      </c>
      <c r="K154" s="557">
        <v>-36771.428571428572</v>
      </c>
      <c r="L154" s="101"/>
      <c r="M154" s="146"/>
      <c r="Q154" s="135"/>
      <c r="R154" s="142"/>
      <c r="X154" s="146"/>
      <c r="Y154" s="146"/>
      <c r="Z154" s="146"/>
      <c r="AA154" s="146"/>
      <c r="AB154" s="146"/>
      <c r="AE154" s="146"/>
      <c r="AF154" s="154"/>
    </row>
    <row r="155" spans="4:32" ht="22.5" x14ac:dyDescent="0.4">
      <c r="D155" s="268"/>
      <c r="E155" s="558" t="s">
        <v>341</v>
      </c>
      <c r="F155" s="556">
        <v>0</v>
      </c>
      <c r="G155" s="560">
        <v>0</v>
      </c>
      <c r="H155" s="101"/>
      <c r="I155" s="558" t="s">
        <v>325</v>
      </c>
      <c r="J155" s="556">
        <v>3.2601244631803736E-2</v>
      </c>
      <c r="K155" s="557">
        <v>-33680.475142396375</v>
      </c>
      <c r="L155" s="98"/>
      <c r="Q155" s="135"/>
      <c r="R155" s="142"/>
      <c r="X155" s="146"/>
      <c r="Y155" s="146"/>
      <c r="Z155" s="146"/>
      <c r="AA155" s="146"/>
      <c r="AB155" s="146"/>
      <c r="AE155" s="146"/>
      <c r="AF155" s="154"/>
    </row>
    <row r="156" spans="4:32" ht="22.5" x14ac:dyDescent="0.4">
      <c r="D156" s="268"/>
      <c r="E156" s="558" t="s">
        <v>340</v>
      </c>
      <c r="F156" s="556">
        <v>0</v>
      </c>
      <c r="G156" s="560">
        <v>0</v>
      </c>
      <c r="H156" s="101"/>
      <c r="I156" s="558" t="s">
        <v>326</v>
      </c>
      <c r="J156" s="556">
        <v>3.0254180894487042E-2</v>
      </c>
      <c r="K156" s="557">
        <v>-31255.714285714286</v>
      </c>
      <c r="L156" s="98"/>
      <c r="Q156" s="135"/>
      <c r="R156" s="142"/>
      <c r="X156" s="146"/>
      <c r="Y156" s="146"/>
      <c r="Z156" s="146"/>
      <c r="AA156" s="146"/>
      <c r="AB156" s="146"/>
      <c r="AE156" s="146"/>
      <c r="AF156" s="154"/>
    </row>
    <row r="157" spans="4:32" ht="22.5" x14ac:dyDescent="0.4">
      <c r="D157" s="268"/>
      <c r="E157" s="555" t="s">
        <v>356</v>
      </c>
      <c r="F157" s="556">
        <v>1</v>
      </c>
      <c r="G157" s="560">
        <v>2504680.0030951216</v>
      </c>
      <c r="H157" s="98"/>
      <c r="I157" s="558" t="s">
        <v>812</v>
      </c>
      <c r="J157" s="556">
        <v>0</v>
      </c>
      <c r="K157" s="557">
        <v>0</v>
      </c>
      <c r="L157" s="98"/>
      <c r="Q157" s="135"/>
      <c r="R157" s="142"/>
      <c r="X157" s="146"/>
      <c r="Y157" s="146"/>
      <c r="Z157" s="146"/>
      <c r="AA157" s="146"/>
      <c r="AB157" s="146"/>
      <c r="AE157" s="146"/>
      <c r="AF157" s="154"/>
    </row>
    <row r="158" spans="4:32" ht="22.5" x14ac:dyDescent="0.4">
      <c r="D158" s="268"/>
      <c r="E158" s="558" t="s">
        <v>348</v>
      </c>
      <c r="F158" s="556">
        <v>0.98342519298676923</v>
      </c>
      <c r="G158" s="560">
        <v>2463165.4154139217</v>
      </c>
      <c r="H158" s="98"/>
      <c r="I158" s="555" t="s">
        <v>4</v>
      </c>
      <c r="J158" s="556">
        <v>1</v>
      </c>
      <c r="K158" s="557">
        <v>-1033103.9665135917</v>
      </c>
      <c r="L158" s="98"/>
      <c r="Q158" s="135"/>
      <c r="R158" s="142"/>
      <c r="X158" s="146"/>
      <c r="Y158" s="146"/>
      <c r="Z158" s="146"/>
      <c r="AA158" s="146"/>
      <c r="AB158" s="146"/>
      <c r="AE158" s="146"/>
      <c r="AF158" s="154"/>
    </row>
    <row r="159" spans="4:32" ht="22.5" x14ac:dyDescent="0.4">
      <c r="D159" s="268"/>
      <c r="E159" s="558" t="s">
        <v>352</v>
      </c>
      <c r="F159" s="556">
        <v>1.6574807013230709E-2</v>
      </c>
      <c r="G159" s="560">
        <v>41514.587681199737</v>
      </c>
      <c r="H159" s="98"/>
      <c r="I159"/>
      <c r="J159"/>
      <c r="K159"/>
      <c r="L159" s="123"/>
      <c r="M159" s="147"/>
      <c r="N159" s="147"/>
      <c r="Q159" s="135"/>
      <c r="R159" s="142"/>
      <c r="X159" s="146"/>
      <c r="Y159" s="146"/>
      <c r="Z159" s="146"/>
      <c r="AA159" s="146"/>
      <c r="AB159" s="146"/>
      <c r="AE159" s="146"/>
      <c r="AF159" s="154"/>
    </row>
    <row r="160" spans="4:32" ht="22.5" x14ac:dyDescent="0.4">
      <c r="D160" s="268"/>
      <c r="E160" s="558" t="s">
        <v>342</v>
      </c>
      <c r="F160" s="556">
        <v>0</v>
      </c>
      <c r="G160" s="560">
        <v>0</v>
      </c>
      <c r="H160" s="98"/>
      <c r="I160"/>
      <c r="J160"/>
      <c r="K160"/>
      <c r="L160" s="123"/>
      <c r="M160" s="147"/>
      <c r="N160" s="147"/>
      <c r="Q160" s="135"/>
      <c r="R160" s="142"/>
      <c r="X160" s="146"/>
      <c r="Y160" s="146"/>
      <c r="Z160" s="146"/>
      <c r="AA160" s="146"/>
      <c r="AB160" s="146"/>
      <c r="AE160" s="146"/>
      <c r="AF160" s="154"/>
    </row>
    <row r="161" spans="4:32" ht="22.5" x14ac:dyDescent="0.4">
      <c r="D161" s="268"/>
      <c r="E161" s="558" t="s">
        <v>343</v>
      </c>
      <c r="F161" s="556">
        <v>0</v>
      </c>
      <c r="G161" s="560">
        <v>0</v>
      </c>
      <c r="H161" s="98"/>
      <c r="I161"/>
      <c r="J161"/>
      <c r="K161"/>
      <c r="L161" s="123"/>
      <c r="M161" s="147"/>
      <c r="N161" s="147"/>
      <c r="Q161" s="135"/>
      <c r="R161" s="142"/>
      <c r="X161" s="146"/>
      <c r="Y161" s="146"/>
      <c r="Z161" s="146"/>
      <c r="AA161" s="146"/>
      <c r="AB161" s="146"/>
      <c r="AE161" s="146"/>
      <c r="AF161" s="154"/>
    </row>
    <row r="162" spans="4:32" ht="22.5" x14ac:dyDescent="0.4">
      <c r="D162" s="268"/>
      <c r="E162" s="555" t="s">
        <v>4</v>
      </c>
      <c r="F162" s="556">
        <v>1</v>
      </c>
      <c r="G162" s="560">
        <v>2504680.0030951216</v>
      </c>
      <c r="H162" s="98"/>
      <c r="I162"/>
      <c r="J162"/>
      <c r="K162"/>
      <c r="L162" s="123"/>
      <c r="M162" s="147"/>
      <c r="N162" s="147"/>
      <c r="Q162" s="135"/>
      <c r="R162" s="142"/>
      <c r="X162" s="146"/>
      <c r="Y162" s="146"/>
      <c r="Z162" s="146"/>
      <c r="AA162" s="146"/>
      <c r="AB162" s="146"/>
      <c r="AE162" s="146"/>
      <c r="AF162" s="154"/>
    </row>
    <row r="163" spans="4:32" ht="22.5" x14ac:dyDescent="0.3">
      <c r="D163" s="268"/>
      <c r="E163"/>
      <c r="F163"/>
      <c r="G163"/>
      <c r="H163" s="98"/>
      <c r="I163"/>
      <c r="J163"/>
      <c r="K163"/>
      <c r="L163" s="101"/>
      <c r="M163" s="146"/>
      <c r="Q163" s="135"/>
      <c r="R163" s="142"/>
      <c r="X163" s="146"/>
      <c r="Y163" s="146"/>
      <c r="Z163" s="146"/>
      <c r="AA163" s="146"/>
      <c r="AB163" s="146"/>
      <c r="AE163" s="146"/>
      <c r="AF163" s="154"/>
    </row>
    <row r="164" spans="4:32" ht="22.5" x14ac:dyDescent="0.3">
      <c r="D164" s="268"/>
      <c r="E164"/>
      <c r="F164"/>
      <c r="G164"/>
      <c r="H164" s="98"/>
      <c r="I164"/>
      <c r="J164"/>
      <c r="K164"/>
      <c r="L164" s="101"/>
      <c r="M164" s="146"/>
      <c r="Q164" s="135"/>
      <c r="R164" s="142"/>
      <c r="X164" s="146"/>
      <c r="Y164" s="146"/>
      <c r="Z164" s="146"/>
      <c r="AA164" s="146"/>
      <c r="AB164" s="146"/>
      <c r="AE164" s="146"/>
      <c r="AF164" s="154"/>
    </row>
    <row r="165" spans="4:32" ht="16.5" x14ac:dyDescent="0.3">
      <c r="D165" s="268"/>
      <c r="E165"/>
      <c r="F165"/>
      <c r="G165"/>
      <c r="H165" s="98"/>
      <c r="I165"/>
      <c r="J165"/>
      <c r="K165"/>
      <c r="L165" s="98"/>
    </row>
    <row r="166" spans="4:32" ht="16.5" x14ac:dyDescent="0.3">
      <c r="D166" s="268"/>
      <c r="E166"/>
      <c r="F166"/>
      <c r="G166"/>
      <c r="H166" s="98"/>
      <c r="I166"/>
      <c r="J166"/>
      <c r="K166"/>
      <c r="L166" s="98"/>
    </row>
    <row r="167" spans="4:32" ht="16.5" x14ac:dyDescent="0.3">
      <c r="D167" s="268"/>
      <c r="E167"/>
      <c r="F167"/>
      <c r="G167"/>
      <c r="H167" s="98"/>
      <c r="I167"/>
      <c r="J167"/>
      <c r="K167"/>
      <c r="L167" s="98"/>
    </row>
    <row r="168" spans="4:32" ht="16.5" x14ac:dyDescent="0.3">
      <c r="D168" s="268"/>
      <c r="E168"/>
      <c r="F168"/>
      <c r="G168"/>
      <c r="H168" s="98"/>
      <c r="I168"/>
      <c r="J168"/>
      <c r="K168"/>
      <c r="L168" s="98"/>
    </row>
    <row r="169" spans="4:32" ht="16.5" x14ac:dyDescent="0.3">
      <c r="D169" s="268"/>
      <c r="E169"/>
      <c r="F169"/>
      <c r="G169"/>
      <c r="H169" s="98"/>
      <c r="I169"/>
      <c r="J169"/>
      <c r="K169"/>
      <c r="L169" s="98"/>
    </row>
    <row r="170" spans="4:32" ht="22.5" x14ac:dyDescent="0.3">
      <c r="D170" s="268"/>
      <c r="E170"/>
      <c r="F170"/>
      <c r="G170"/>
      <c r="H170" s="98"/>
      <c r="I170"/>
      <c r="J170"/>
      <c r="K170"/>
      <c r="L170" s="123"/>
      <c r="M170" s="147"/>
      <c r="N170" s="147"/>
      <c r="Q170" s="135"/>
      <c r="R170" s="142"/>
      <c r="X170" s="146"/>
      <c r="Y170" s="146"/>
      <c r="Z170" s="146"/>
      <c r="AA170" s="146"/>
      <c r="AB170" s="146"/>
      <c r="AE170" s="146"/>
      <c r="AF170" s="154"/>
    </row>
    <row r="171" spans="4:32" ht="22.5" x14ac:dyDescent="0.3">
      <c r="D171" s="268"/>
      <c r="E171"/>
      <c r="F171"/>
      <c r="G171"/>
      <c r="H171" s="98"/>
      <c r="I171"/>
      <c r="J171"/>
      <c r="K171"/>
      <c r="L171" s="123"/>
      <c r="M171" s="147"/>
      <c r="N171" s="147"/>
      <c r="Q171" s="135"/>
      <c r="R171" s="142"/>
      <c r="X171" s="146"/>
      <c r="Y171" s="146"/>
      <c r="Z171" s="146"/>
      <c r="AA171" s="146"/>
      <c r="AB171" s="146"/>
      <c r="AE171" s="146"/>
      <c r="AF171" s="154"/>
    </row>
    <row r="172" spans="4:32" ht="22.5" x14ac:dyDescent="0.3">
      <c r="D172" s="268"/>
      <c r="E172"/>
      <c r="F172"/>
      <c r="G172"/>
      <c r="H172" s="98"/>
      <c r="I172"/>
      <c r="J172"/>
      <c r="K172"/>
      <c r="L172" s="123"/>
      <c r="M172" s="147"/>
      <c r="N172" s="147"/>
      <c r="Q172" s="135"/>
      <c r="R172" s="142"/>
      <c r="X172" s="146"/>
      <c r="Y172" s="146"/>
      <c r="Z172" s="146"/>
      <c r="AA172" s="146"/>
      <c r="AB172" s="146"/>
      <c r="AE172" s="146"/>
      <c r="AF172" s="154"/>
    </row>
    <row r="173" spans="4:32" ht="22.5" x14ac:dyDescent="0.3">
      <c r="D173" s="268"/>
      <c r="E173"/>
      <c r="F173"/>
      <c r="G173"/>
      <c r="H173" s="98"/>
      <c r="I173"/>
      <c r="J173"/>
      <c r="K173"/>
      <c r="L173" s="123"/>
      <c r="M173" s="147"/>
      <c r="N173" s="147"/>
      <c r="Q173" s="135"/>
      <c r="R173" s="142"/>
      <c r="X173" s="146"/>
      <c r="Y173" s="146"/>
      <c r="Z173" s="146"/>
      <c r="AA173" s="146"/>
      <c r="AB173" s="146"/>
      <c r="AE173" s="146"/>
      <c r="AF173" s="154"/>
    </row>
    <row r="174" spans="4:32" ht="22.5" x14ac:dyDescent="0.3">
      <c r="D174" s="268"/>
      <c r="E174"/>
      <c r="F174"/>
      <c r="G174"/>
      <c r="H174" s="98"/>
      <c r="I174"/>
      <c r="J174"/>
      <c r="K174"/>
      <c r="L174" s="123"/>
      <c r="M174" s="147"/>
      <c r="N174" s="147"/>
      <c r="Q174" s="135"/>
      <c r="R174" s="142"/>
      <c r="X174" s="146"/>
      <c r="Y174" s="146"/>
      <c r="Z174" s="146"/>
      <c r="AA174" s="146"/>
      <c r="AB174" s="146"/>
      <c r="AE174" s="146"/>
      <c r="AF174" s="154"/>
    </row>
    <row r="175" spans="4:32" ht="22.5" x14ac:dyDescent="0.3">
      <c r="D175" s="268"/>
      <c r="E175"/>
      <c r="F175"/>
      <c r="G175"/>
      <c r="H175" s="98"/>
      <c r="I175"/>
      <c r="J175"/>
      <c r="K175"/>
      <c r="L175" s="98"/>
      <c r="Q175" s="135"/>
      <c r="R175" s="142"/>
      <c r="X175" s="146"/>
      <c r="Y175" s="146"/>
      <c r="Z175" s="146"/>
      <c r="AA175" s="146"/>
      <c r="AB175" s="146"/>
      <c r="AE175" s="146"/>
      <c r="AF175" s="154"/>
    </row>
    <row r="176" spans="4:32" ht="22.5" x14ac:dyDescent="0.3">
      <c r="D176" s="268"/>
      <c r="E176"/>
      <c r="F176"/>
      <c r="G176"/>
      <c r="H176" s="98"/>
      <c r="I176"/>
      <c r="J176"/>
      <c r="K176"/>
      <c r="L176" s="98"/>
      <c r="Q176" s="135"/>
      <c r="R176" s="142"/>
      <c r="X176" s="146"/>
      <c r="Y176" s="146"/>
      <c r="Z176" s="146"/>
      <c r="AA176" s="146"/>
      <c r="AB176" s="146"/>
      <c r="AE176" s="146"/>
      <c r="AF176" s="154"/>
    </row>
    <row r="177" spans="4:32" ht="22.5" x14ac:dyDescent="0.3">
      <c r="D177" s="268"/>
      <c r="E177"/>
      <c r="F177"/>
      <c r="G177"/>
      <c r="H177" s="98"/>
      <c r="I177"/>
      <c r="J177"/>
      <c r="K177"/>
      <c r="L177" s="98"/>
      <c r="Q177" s="135"/>
      <c r="R177" s="142"/>
      <c r="X177" s="146"/>
      <c r="Y177" s="146"/>
      <c r="Z177" s="146"/>
      <c r="AA177" s="146"/>
      <c r="AB177" s="146"/>
      <c r="AE177" s="146"/>
      <c r="AF177" s="154"/>
    </row>
    <row r="178" spans="4:32" ht="22.5" x14ac:dyDescent="0.3">
      <c r="D178" s="268"/>
      <c r="E178"/>
      <c r="F178"/>
      <c r="G178"/>
      <c r="H178" s="98"/>
      <c r="I178"/>
      <c r="J178"/>
      <c r="K178"/>
      <c r="L178" s="98"/>
      <c r="Q178" s="135"/>
      <c r="R178" s="142"/>
      <c r="X178" s="146"/>
      <c r="Y178" s="146"/>
      <c r="Z178" s="146"/>
      <c r="AA178" s="146"/>
      <c r="AB178" s="146"/>
      <c r="AE178" s="146"/>
      <c r="AF178" s="154"/>
    </row>
    <row r="179" spans="4:32" ht="22.5" x14ac:dyDescent="0.3">
      <c r="D179" s="268"/>
      <c r="E179"/>
      <c r="F179"/>
      <c r="G179"/>
      <c r="H179" s="98"/>
      <c r="I179"/>
      <c r="J179"/>
      <c r="K179"/>
      <c r="L179" s="98"/>
      <c r="Q179" s="135"/>
      <c r="R179" s="142"/>
      <c r="X179" s="146"/>
      <c r="Y179" s="146"/>
      <c r="Z179" s="146"/>
      <c r="AA179" s="146"/>
      <c r="AB179" s="146"/>
      <c r="AE179" s="146"/>
      <c r="AF179" s="154"/>
    </row>
    <row r="180" spans="4:32" ht="22.5" x14ac:dyDescent="0.3">
      <c r="D180" s="268"/>
      <c r="E180"/>
      <c r="F180"/>
      <c r="G180"/>
      <c r="H180" s="98"/>
      <c r="I180"/>
      <c r="J180"/>
      <c r="K180"/>
      <c r="L180" s="98"/>
      <c r="Q180" s="135"/>
      <c r="R180" s="142"/>
      <c r="X180" s="146"/>
      <c r="Y180" s="146"/>
      <c r="Z180" s="146"/>
      <c r="AA180" s="146"/>
      <c r="AB180" s="146"/>
      <c r="AE180" s="146"/>
      <c r="AF180" s="154"/>
    </row>
    <row r="181" spans="4:32" ht="22.5" x14ac:dyDescent="0.3">
      <c r="D181" s="268"/>
      <c r="E181"/>
      <c r="F181"/>
      <c r="G181"/>
      <c r="H181" s="98"/>
      <c r="I181"/>
      <c r="J181"/>
      <c r="K181"/>
      <c r="L181" s="98"/>
      <c r="Q181" s="135"/>
      <c r="R181" s="142"/>
      <c r="X181" s="146"/>
      <c r="Y181" s="146"/>
      <c r="Z181" s="146"/>
      <c r="AA181" s="146"/>
      <c r="AB181" s="146"/>
      <c r="AE181" s="146"/>
      <c r="AF181" s="154"/>
    </row>
    <row r="182" spans="4:32" ht="22.5" x14ac:dyDescent="0.3">
      <c r="D182" s="268"/>
      <c r="E182"/>
      <c r="F182"/>
      <c r="G182"/>
      <c r="H182" s="98"/>
      <c r="I182"/>
      <c r="J182"/>
      <c r="K182"/>
      <c r="L182" s="98"/>
      <c r="Q182" s="135"/>
      <c r="R182" s="142"/>
      <c r="X182" s="146"/>
      <c r="Y182" s="146"/>
      <c r="Z182" s="146"/>
      <c r="AA182" s="146"/>
      <c r="AB182" s="146"/>
      <c r="AE182" s="146"/>
      <c r="AF182" s="154"/>
    </row>
    <row r="183" spans="4:32" ht="22.5" x14ac:dyDescent="0.3">
      <c r="D183" s="268"/>
      <c r="E183"/>
      <c r="F183"/>
      <c r="G183"/>
      <c r="H183" s="98"/>
      <c r="I183"/>
      <c r="J183"/>
      <c r="K183"/>
      <c r="L183" s="98"/>
      <c r="Q183" s="135"/>
      <c r="R183" s="142"/>
      <c r="X183" s="146"/>
      <c r="Y183" s="146"/>
      <c r="Z183" s="146"/>
      <c r="AA183" s="146"/>
      <c r="AB183" s="146"/>
      <c r="AE183" s="146"/>
      <c r="AF183" s="154"/>
    </row>
    <row r="184" spans="4:32" ht="22.5" x14ac:dyDescent="0.3">
      <c r="D184" s="268"/>
      <c r="E184"/>
      <c r="F184"/>
      <c r="G184"/>
      <c r="H184" s="98"/>
      <c r="I184"/>
      <c r="J184"/>
      <c r="K184"/>
      <c r="L184" s="98"/>
      <c r="Q184" s="135"/>
      <c r="R184" s="142"/>
      <c r="X184" s="146"/>
      <c r="Y184" s="146"/>
      <c r="Z184" s="146"/>
      <c r="AA184" s="146"/>
      <c r="AB184" s="146"/>
      <c r="AE184" s="146"/>
      <c r="AF184" s="154"/>
    </row>
    <row r="185" spans="4:32" ht="22.5" x14ac:dyDescent="0.3">
      <c r="D185" s="268"/>
      <c r="E185"/>
      <c r="F185"/>
      <c r="G185"/>
      <c r="H185" s="98"/>
      <c r="I185"/>
      <c r="J185"/>
      <c r="K185"/>
      <c r="L185" s="98"/>
      <c r="Q185" s="135"/>
      <c r="R185" s="142"/>
      <c r="X185" s="146"/>
      <c r="Y185" s="146"/>
      <c r="Z185" s="146"/>
      <c r="AA185" s="146"/>
      <c r="AB185" s="146"/>
      <c r="AE185" s="146"/>
      <c r="AF185" s="154"/>
    </row>
    <row r="186" spans="4:32" s="159" customFormat="1" ht="34.5" x14ac:dyDescent="0.3">
      <c r="D186" s="268"/>
      <c r="E186"/>
      <c r="F186"/>
      <c r="G186"/>
      <c r="H186" s="269"/>
      <c r="I186"/>
      <c r="J186"/>
      <c r="K186"/>
      <c r="L186" s="269"/>
      <c r="Q186" s="266"/>
      <c r="X186" s="265"/>
      <c r="Y186" s="265"/>
      <c r="Z186" s="265"/>
      <c r="AA186" s="265"/>
      <c r="AB186" s="265"/>
      <c r="AE186" s="265"/>
      <c r="AF186" s="267"/>
    </row>
    <row r="187" spans="4:32" ht="22.5" x14ac:dyDescent="0.3">
      <c r="D187" s="268"/>
      <c r="E187"/>
      <c r="F187"/>
      <c r="G187"/>
      <c r="H187" s="98"/>
      <c r="I187"/>
      <c r="J187"/>
      <c r="K187"/>
      <c r="L187" s="98"/>
      <c r="Q187" s="135"/>
      <c r="R187" s="142"/>
      <c r="X187" s="146"/>
      <c r="Y187" s="146"/>
      <c r="Z187" s="146"/>
      <c r="AA187" s="146"/>
      <c r="AB187" s="146"/>
      <c r="AE187" s="146"/>
      <c r="AF187" s="154"/>
    </row>
    <row r="188" spans="4:32" ht="22.5" x14ac:dyDescent="0.3">
      <c r="D188" s="268"/>
      <c r="E188"/>
      <c r="F188"/>
      <c r="G188"/>
      <c r="H188" s="98"/>
      <c r="I188"/>
      <c r="J188"/>
      <c r="K188"/>
      <c r="L188" s="98"/>
      <c r="Q188" s="135"/>
      <c r="R188" s="142"/>
      <c r="X188" s="146"/>
      <c r="Y188" s="146"/>
      <c r="Z188" s="146"/>
      <c r="AA188" s="146"/>
      <c r="AB188" s="146"/>
      <c r="AE188" s="146"/>
      <c r="AF188" s="154"/>
    </row>
    <row r="189" spans="4:32" ht="22.5" x14ac:dyDescent="0.3">
      <c r="D189" s="268"/>
      <c r="E189"/>
      <c r="F189"/>
      <c r="G189"/>
      <c r="H189" s="98"/>
      <c r="I189"/>
      <c r="J189"/>
      <c r="K189"/>
      <c r="L189" s="98"/>
      <c r="Q189" s="135"/>
      <c r="R189" s="142"/>
      <c r="X189" s="146"/>
      <c r="Y189" s="146"/>
      <c r="Z189" s="146"/>
      <c r="AA189" s="146"/>
      <c r="AB189" s="146"/>
      <c r="AE189" s="146"/>
      <c r="AF189" s="154"/>
    </row>
    <row r="190" spans="4:32" ht="22.5" x14ac:dyDescent="0.3">
      <c r="D190" s="268"/>
      <c r="E190"/>
      <c r="F190"/>
      <c r="G190"/>
      <c r="H190" s="98"/>
      <c r="I190"/>
      <c r="J190"/>
      <c r="K190"/>
      <c r="L190" s="98"/>
      <c r="Q190" s="135"/>
      <c r="R190" s="142"/>
      <c r="X190" s="146"/>
      <c r="Y190" s="146"/>
      <c r="Z190" s="146"/>
      <c r="AA190" s="146"/>
      <c r="AB190" s="146"/>
      <c r="AE190" s="146"/>
      <c r="AF190" s="154"/>
    </row>
    <row r="191" spans="4:32" ht="22.5" x14ac:dyDescent="0.3">
      <c r="D191" s="268"/>
      <c r="E191"/>
      <c r="F191"/>
      <c r="G191"/>
      <c r="H191" s="98"/>
      <c r="I191"/>
      <c r="J191"/>
      <c r="K191"/>
      <c r="L191" s="98"/>
      <c r="Q191" s="135"/>
      <c r="R191" s="142"/>
      <c r="X191" s="146"/>
      <c r="Y191" s="146"/>
      <c r="Z191" s="146"/>
      <c r="AA191" s="146"/>
      <c r="AB191" s="146"/>
      <c r="AE191" s="146"/>
      <c r="AF191" s="154"/>
    </row>
    <row r="192" spans="4:32" ht="22.5" x14ac:dyDescent="0.3">
      <c r="D192" s="268"/>
      <c r="E192"/>
      <c r="F192"/>
      <c r="G192"/>
      <c r="H192" s="98"/>
      <c r="I192"/>
      <c r="J192"/>
      <c r="K192"/>
      <c r="L192" s="98"/>
      <c r="Q192" s="135"/>
      <c r="R192" s="142"/>
      <c r="X192" s="146"/>
      <c r="Y192" s="146"/>
      <c r="Z192" s="146"/>
      <c r="AA192" s="146"/>
      <c r="AB192" s="146"/>
      <c r="AE192" s="146"/>
      <c r="AF192" s="154"/>
    </row>
    <row r="193" spans="4:32" ht="22.5" x14ac:dyDescent="0.3">
      <c r="D193" s="268"/>
      <c r="E193"/>
      <c r="F193"/>
      <c r="G193"/>
      <c r="H193" s="98"/>
      <c r="I193"/>
      <c r="J193"/>
      <c r="K193"/>
      <c r="L193" s="98"/>
      <c r="Q193" s="135"/>
      <c r="R193" s="142"/>
      <c r="X193" s="146"/>
      <c r="Y193" s="146"/>
      <c r="Z193" s="146"/>
      <c r="AA193" s="146"/>
      <c r="AB193" s="146"/>
      <c r="AE193" s="146"/>
      <c r="AF193" s="154"/>
    </row>
    <row r="194" spans="4:32" ht="22.5" x14ac:dyDescent="0.3">
      <c r="D194" s="268"/>
      <c r="E194"/>
      <c r="F194"/>
      <c r="G194"/>
      <c r="H194" s="98"/>
      <c r="I194"/>
      <c r="J194"/>
      <c r="K194"/>
      <c r="L194" s="98"/>
      <c r="Q194" s="135"/>
      <c r="R194" s="142"/>
      <c r="X194" s="146"/>
      <c r="Y194" s="146"/>
      <c r="Z194" s="146"/>
      <c r="AA194" s="146"/>
      <c r="AB194" s="146"/>
      <c r="AE194" s="146"/>
      <c r="AF194" s="154"/>
    </row>
    <row r="195" spans="4:32" ht="22.5" x14ac:dyDescent="0.3">
      <c r="D195" s="268"/>
      <c r="E195"/>
      <c r="F195"/>
      <c r="G195"/>
      <c r="H195" s="98"/>
      <c r="I195"/>
      <c r="J195"/>
      <c r="K195"/>
      <c r="L195" s="98"/>
      <c r="Q195" s="135"/>
      <c r="R195" s="142"/>
      <c r="X195" s="146"/>
      <c r="Y195" s="146"/>
      <c r="Z195" s="146"/>
      <c r="AA195" s="146"/>
      <c r="AB195" s="146"/>
      <c r="AE195" s="146"/>
      <c r="AF195" s="154"/>
    </row>
    <row r="196" spans="4:32" ht="22.5" x14ac:dyDescent="0.3">
      <c r="D196" s="268"/>
      <c r="E196"/>
      <c r="F196"/>
      <c r="G196"/>
      <c r="H196" s="98"/>
      <c r="I196"/>
      <c r="J196"/>
      <c r="K196"/>
      <c r="L196" s="98"/>
      <c r="Q196" s="135"/>
      <c r="R196" s="142"/>
      <c r="X196" s="146"/>
      <c r="Y196" s="146"/>
      <c r="Z196" s="146"/>
      <c r="AA196" s="146"/>
      <c r="AB196" s="146"/>
      <c r="AE196" s="146"/>
      <c r="AF196" s="154"/>
    </row>
    <row r="197" spans="4:32" ht="22.5" x14ac:dyDescent="0.3">
      <c r="D197" s="268"/>
      <c r="E197"/>
      <c r="F197"/>
      <c r="G197"/>
      <c r="H197" s="98"/>
      <c r="I197"/>
      <c r="J197"/>
      <c r="K197"/>
      <c r="L197" s="98"/>
      <c r="Q197" s="135"/>
      <c r="R197" s="142"/>
      <c r="X197" s="146"/>
      <c r="Y197" s="146"/>
      <c r="Z197" s="146"/>
      <c r="AA197" s="146"/>
      <c r="AB197" s="146"/>
      <c r="AE197" s="146"/>
      <c r="AF197" s="154"/>
    </row>
    <row r="198" spans="4:32" ht="22.5" x14ac:dyDescent="0.3">
      <c r="D198" s="268"/>
      <c r="E198"/>
      <c r="F198"/>
      <c r="G198"/>
      <c r="H198" s="98"/>
      <c r="I198"/>
      <c r="J198"/>
      <c r="K198"/>
      <c r="L198" s="98"/>
      <c r="Q198" s="135"/>
      <c r="R198" s="142"/>
      <c r="X198" s="146"/>
      <c r="Y198" s="146"/>
      <c r="Z198" s="146"/>
      <c r="AA198" s="146"/>
      <c r="AB198" s="146"/>
      <c r="AE198" s="146"/>
      <c r="AF198" s="154"/>
    </row>
    <row r="199" spans="4:32" ht="22.5" x14ac:dyDescent="0.3">
      <c r="D199" s="268"/>
      <c r="E199"/>
      <c r="F199"/>
      <c r="G199"/>
      <c r="H199" s="98"/>
      <c r="I199"/>
      <c r="J199"/>
      <c r="K199"/>
      <c r="L199" s="98"/>
      <c r="Q199" s="135"/>
      <c r="R199" s="142"/>
      <c r="X199" s="146"/>
      <c r="Y199" s="146"/>
      <c r="Z199" s="146"/>
      <c r="AA199" s="146"/>
      <c r="AB199" s="146"/>
      <c r="AE199" s="146"/>
      <c r="AF199" s="154"/>
    </row>
    <row r="200" spans="4:32" ht="22.5" x14ac:dyDescent="0.3">
      <c r="D200" s="268"/>
      <c r="E200"/>
      <c r="F200"/>
      <c r="G200"/>
      <c r="H200" s="98"/>
      <c r="I200"/>
      <c r="J200"/>
      <c r="K200"/>
      <c r="L200" s="98"/>
      <c r="Q200" s="135"/>
      <c r="R200" s="142"/>
      <c r="X200" s="146"/>
      <c r="Y200" s="146"/>
      <c r="Z200" s="146"/>
      <c r="AA200" s="146"/>
      <c r="AB200" s="146"/>
      <c r="AE200" s="146"/>
      <c r="AF200" s="154"/>
    </row>
    <row r="201" spans="4:32" ht="22.5" x14ac:dyDescent="0.3">
      <c r="D201" s="268"/>
      <c r="E201"/>
      <c r="F201"/>
      <c r="G201"/>
      <c r="H201" s="98"/>
      <c r="I201"/>
      <c r="J201"/>
      <c r="K201"/>
      <c r="L201" s="98"/>
      <c r="Q201" s="135"/>
      <c r="R201" s="142"/>
      <c r="X201" s="146"/>
      <c r="Y201" s="146"/>
      <c r="Z201" s="146"/>
      <c r="AA201" s="146"/>
      <c r="AB201" s="146"/>
      <c r="AE201" s="146"/>
      <c r="AF201" s="154"/>
    </row>
    <row r="202" spans="4:32" ht="22.5" x14ac:dyDescent="0.3">
      <c r="D202" s="268"/>
      <c r="E202"/>
      <c r="F202"/>
      <c r="G202"/>
      <c r="H202" s="98"/>
      <c r="I202"/>
      <c r="J202"/>
      <c r="K202"/>
      <c r="L202" s="98"/>
      <c r="Q202" s="135"/>
      <c r="R202" s="142"/>
      <c r="X202" s="146"/>
      <c r="Y202" s="146"/>
      <c r="Z202" s="146"/>
      <c r="AA202" s="146"/>
      <c r="AB202" s="146"/>
      <c r="AE202" s="146"/>
      <c r="AF202" s="154"/>
    </row>
    <row r="203" spans="4:32" ht="22.5" x14ac:dyDescent="0.3">
      <c r="D203" s="268"/>
      <c r="E203"/>
      <c r="F203"/>
      <c r="G203"/>
      <c r="H203" s="98"/>
      <c r="I203" s="123"/>
      <c r="J203" s="124"/>
      <c r="K203" s="130"/>
      <c r="L203" s="98"/>
      <c r="Q203" s="135"/>
      <c r="R203" s="142"/>
      <c r="X203" s="146"/>
      <c r="Y203" s="146"/>
      <c r="Z203" s="146"/>
      <c r="AA203" s="146"/>
      <c r="AB203" s="146"/>
      <c r="AE203" s="146"/>
      <c r="AF203" s="154"/>
    </row>
    <row r="204" spans="4:32" ht="22.5" x14ac:dyDescent="0.3">
      <c r="D204" s="268"/>
      <c r="E204"/>
      <c r="F204"/>
      <c r="G204"/>
      <c r="H204" s="98"/>
      <c r="I204" s="123"/>
      <c r="J204" s="124"/>
      <c r="K204" s="130"/>
      <c r="L204" s="98"/>
      <c r="Q204" s="135"/>
      <c r="R204" s="142"/>
      <c r="X204" s="146"/>
      <c r="Y204" s="146"/>
      <c r="Z204" s="146"/>
      <c r="AA204" s="146"/>
      <c r="AB204" s="146"/>
      <c r="AE204" s="146"/>
      <c r="AF204" s="154"/>
    </row>
    <row r="205" spans="4:32" ht="22.5" x14ac:dyDescent="0.3">
      <c r="D205" s="268"/>
      <c r="E205"/>
      <c r="F205"/>
      <c r="G205"/>
      <c r="H205" s="98"/>
      <c r="I205" s="123"/>
      <c r="J205" s="124"/>
      <c r="K205" s="130"/>
      <c r="L205" s="98"/>
      <c r="Q205" s="135"/>
      <c r="R205" s="142"/>
      <c r="X205" s="146"/>
      <c r="Y205" s="146"/>
      <c r="Z205" s="146"/>
      <c r="AA205" s="146"/>
      <c r="AB205" s="146"/>
      <c r="AE205" s="146"/>
      <c r="AF205" s="154"/>
    </row>
    <row r="206" spans="4:32" ht="22.5" x14ac:dyDescent="0.3">
      <c r="D206" s="268"/>
      <c r="E206"/>
      <c r="F206"/>
      <c r="G206"/>
      <c r="H206" s="98"/>
      <c r="I206" s="123"/>
      <c r="J206" s="124"/>
      <c r="K206" s="130"/>
      <c r="L206" s="98"/>
      <c r="Q206" s="135"/>
      <c r="R206" s="142"/>
      <c r="X206" s="146"/>
      <c r="Y206" s="146"/>
      <c r="Z206" s="146"/>
      <c r="AA206" s="146"/>
      <c r="AB206" s="146"/>
      <c r="AE206" s="146"/>
      <c r="AF206" s="154"/>
    </row>
    <row r="207" spans="4:32" ht="22.5" x14ac:dyDescent="0.3">
      <c r="D207" s="268"/>
      <c r="E207"/>
      <c r="F207"/>
      <c r="G207"/>
      <c r="H207" s="98"/>
      <c r="I207" s="123"/>
      <c r="J207" s="124"/>
      <c r="K207" s="130"/>
      <c r="L207" s="98"/>
      <c r="Q207" s="135"/>
      <c r="R207" s="142"/>
      <c r="X207" s="146"/>
      <c r="Y207" s="146"/>
      <c r="Z207" s="146"/>
      <c r="AA207" s="146"/>
      <c r="AB207" s="146"/>
      <c r="AE207" s="146"/>
      <c r="AF207" s="154"/>
    </row>
    <row r="208" spans="4:32" ht="21.95" customHeight="1" x14ac:dyDescent="0.3">
      <c r="D208" s="268"/>
      <c r="E208" s="95"/>
      <c r="F208" s="96"/>
      <c r="G208" s="97"/>
      <c r="H208" s="98"/>
      <c r="I208" s="98"/>
      <c r="J208" s="99"/>
      <c r="K208" s="100"/>
      <c r="L208" s="98"/>
      <c r="Q208" s="135"/>
      <c r="R208" s="142"/>
      <c r="X208" s="146"/>
      <c r="Y208" s="146"/>
      <c r="Z208" s="146"/>
      <c r="AA208" s="146"/>
      <c r="AB208" s="146"/>
      <c r="AE208" s="146"/>
      <c r="AF208" s="154"/>
    </row>
    <row r="209" spans="4:32" ht="21.95" customHeight="1" x14ac:dyDescent="0.3">
      <c r="D209" s="268"/>
      <c r="E209" s="95"/>
      <c r="F209" s="96"/>
      <c r="G209" s="97"/>
      <c r="H209" s="98"/>
      <c r="I209" s="98"/>
      <c r="J209" s="99"/>
      <c r="K209" s="100"/>
      <c r="L209" s="98"/>
      <c r="Q209" s="135"/>
      <c r="R209" s="142"/>
      <c r="X209" s="146"/>
      <c r="Y209" s="146"/>
      <c r="Z209" s="146"/>
      <c r="AA209" s="146"/>
      <c r="AB209" s="146"/>
      <c r="AE209" s="146"/>
      <c r="AF209" s="154"/>
    </row>
    <row r="210" spans="4:32" ht="21.95" customHeight="1" x14ac:dyDescent="0.3">
      <c r="D210" s="268"/>
      <c r="E210" s="95"/>
      <c r="F210" s="96"/>
      <c r="G210" s="97"/>
      <c r="H210" s="98"/>
      <c r="I210" s="98"/>
      <c r="J210" s="99"/>
      <c r="K210" s="100"/>
      <c r="L210" s="98"/>
      <c r="Q210" s="135"/>
      <c r="R210" s="142"/>
      <c r="X210" s="146"/>
      <c r="Y210" s="146"/>
      <c r="Z210" s="146"/>
      <c r="AA210" s="146"/>
      <c r="AB210" s="146"/>
      <c r="AE210" s="146"/>
      <c r="AF210" s="154"/>
    </row>
    <row r="211" spans="4:32" ht="21.95" customHeight="1" x14ac:dyDescent="0.3">
      <c r="D211" s="268"/>
      <c r="E211" s="95"/>
      <c r="F211" s="96"/>
      <c r="G211" s="97"/>
      <c r="H211" s="98"/>
      <c r="I211" s="98"/>
      <c r="J211" s="99"/>
      <c r="K211" s="100"/>
      <c r="L211" s="98"/>
      <c r="Q211" s="135"/>
      <c r="R211" s="142"/>
      <c r="X211" s="146"/>
      <c r="Y211" s="146"/>
      <c r="Z211" s="146"/>
      <c r="AA211" s="146"/>
      <c r="AB211" s="146"/>
      <c r="AE211" s="146"/>
      <c r="AF211" s="154"/>
    </row>
    <row r="212" spans="4:32" ht="21.95" customHeight="1" x14ac:dyDescent="0.3">
      <c r="D212" s="268"/>
      <c r="E212" s="95"/>
      <c r="F212" s="96"/>
      <c r="G212" s="97"/>
      <c r="H212" s="98"/>
      <c r="I212" s="98"/>
      <c r="J212" s="99"/>
      <c r="K212" s="100"/>
      <c r="L212" s="98"/>
      <c r="Q212" s="135"/>
      <c r="R212" s="142"/>
      <c r="X212" s="146"/>
      <c r="Y212" s="146"/>
      <c r="Z212" s="146"/>
      <c r="AA212" s="146"/>
      <c r="AB212" s="146"/>
      <c r="AE212" s="146"/>
      <c r="AF212" s="154"/>
    </row>
    <row r="213" spans="4:32" ht="21.95" customHeight="1" x14ac:dyDescent="0.3">
      <c r="D213" s="268"/>
      <c r="E213" s="95"/>
      <c r="F213" s="96"/>
      <c r="G213" s="97"/>
      <c r="H213" s="98"/>
      <c r="I213" s="98"/>
      <c r="J213" s="99"/>
      <c r="K213" s="100"/>
      <c r="L213" s="98"/>
      <c r="Q213" s="135"/>
      <c r="R213" s="142"/>
      <c r="X213" s="146"/>
      <c r="Y213" s="146"/>
      <c r="Z213" s="146"/>
      <c r="AA213" s="146"/>
      <c r="AB213" s="146"/>
      <c r="AE213" s="146"/>
      <c r="AF213" s="154"/>
    </row>
    <row r="214" spans="4:32" ht="21.95" customHeight="1" x14ac:dyDescent="0.3">
      <c r="D214" s="268"/>
      <c r="E214" s="95"/>
      <c r="F214" s="96"/>
      <c r="G214" s="97"/>
      <c r="H214" s="98"/>
      <c r="I214" s="98"/>
      <c r="J214" s="99"/>
      <c r="K214" s="100"/>
      <c r="L214" s="98"/>
      <c r="Q214" s="135"/>
      <c r="R214" s="142"/>
      <c r="X214" s="146"/>
      <c r="Y214" s="146"/>
      <c r="Z214" s="146"/>
      <c r="AA214" s="146"/>
      <c r="AB214" s="146"/>
      <c r="AE214" s="146"/>
      <c r="AF214" s="154"/>
    </row>
    <row r="215" spans="4:32" ht="21.95" customHeight="1" x14ac:dyDescent="0.3">
      <c r="D215" s="268"/>
      <c r="E215" s="95"/>
      <c r="F215" s="96"/>
      <c r="G215" s="97"/>
      <c r="H215" s="98"/>
      <c r="I215" s="98"/>
      <c r="J215" s="99"/>
      <c r="K215" s="100"/>
      <c r="L215" s="98"/>
      <c r="Q215" s="135"/>
      <c r="R215" s="142"/>
      <c r="X215" s="146"/>
      <c r="Y215" s="146"/>
      <c r="Z215" s="146"/>
      <c r="AA215" s="146"/>
      <c r="AB215" s="146"/>
      <c r="AE215" s="146"/>
      <c r="AF215" s="154"/>
    </row>
    <row r="216" spans="4:32" ht="21.95" customHeight="1" x14ac:dyDescent="0.3">
      <c r="D216" s="268"/>
      <c r="E216" s="269" t="s">
        <v>237</v>
      </c>
      <c r="F216" s="96"/>
      <c r="G216" s="97"/>
      <c r="H216" s="98"/>
      <c r="I216" s="98"/>
      <c r="J216" s="99"/>
      <c r="K216" s="100"/>
      <c r="L216" s="98"/>
      <c r="Q216" s="135"/>
      <c r="R216" s="142"/>
      <c r="X216" s="146"/>
      <c r="Y216" s="146"/>
      <c r="Z216" s="146"/>
      <c r="AA216" s="146"/>
      <c r="AB216" s="146"/>
      <c r="AE216" s="146"/>
      <c r="AF216" s="154"/>
    </row>
    <row r="217" spans="4:32" ht="21.95" customHeight="1" x14ac:dyDescent="0.3">
      <c r="D217" s="268"/>
      <c r="E217" s="95"/>
      <c r="F217" s="96"/>
      <c r="G217" s="97"/>
      <c r="H217" s="98"/>
      <c r="I217" s="98"/>
      <c r="J217" s="99"/>
      <c r="K217" s="100"/>
      <c r="L217" s="98"/>
      <c r="Q217" s="135"/>
      <c r="R217" s="142"/>
      <c r="X217" s="146"/>
      <c r="Y217" s="146"/>
      <c r="Z217" s="146"/>
      <c r="AA217" s="146"/>
      <c r="AB217" s="146"/>
      <c r="AE217" s="146"/>
      <c r="AF217" s="154"/>
    </row>
    <row r="218" spans="4:32" ht="21.95" customHeight="1" x14ac:dyDescent="0.3">
      <c r="D218" s="268"/>
      <c r="E218" s="95"/>
      <c r="F218" s="96"/>
      <c r="G218" s="97"/>
      <c r="H218" s="98"/>
      <c r="I218" s="98"/>
      <c r="J218" s="99"/>
      <c r="K218" s="100"/>
      <c r="L218" s="98"/>
      <c r="Q218" s="135"/>
      <c r="R218" s="142"/>
      <c r="X218" s="146"/>
      <c r="Y218" s="146"/>
      <c r="Z218" s="146"/>
      <c r="AA218" s="146"/>
      <c r="AB218" s="146"/>
      <c r="AE218" s="146"/>
      <c r="AF218" s="154"/>
    </row>
    <row r="219" spans="4:32" ht="27" x14ac:dyDescent="0.5">
      <c r="D219" s="268"/>
      <c r="E219" s="95"/>
      <c r="F219" s="96"/>
      <c r="G219" s="97"/>
      <c r="H219" s="98"/>
      <c r="I219" s="160" t="str">
        <f>'Dynamisk text'!D69</f>
        <v>Ganska säker</v>
      </c>
      <c r="J219" s="99"/>
      <c r="K219" s="100"/>
      <c r="L219" s="98"/>
      <c r="Q219" s="135"/>
      <c r="R219" s="142"/>
      <c r="X219" s="146"/>
      <c r="Y219" s="146"/>
      <c r="Z219" s="146"/>
      <c r="AA219" s="146"/>
      <c r="AB219" s="146"/>
      <c r="AE219" s="146"/>
      <c r="AF219" s="154"/>
    </row>
    <row r="220" spans="4:32" ht="321" customHeight="1" x14ac:dyDescent="0.3">
      <c r="D220" s="268"/>
      <c r="E220" s="95"/>
      <c r="F220" s="96"/>
      <c r="G220" s="97"/>
      <c r="H220" s="98"/>
      <c r="I220" s="155" t="str">
        <f>'Dynamisk text'!D70</f>
        <v xml:space="preserve">Kalkylen bygger på flera antaganden, och för att uppskatta osäkerheten har även antaganden om nyttornas och kostnadernas högsta och lägsta värden gjorts (utöver troliga värden). 
Enligt de uppskattningarna är kalkylen ganska säker: även i det värsta scenariot, med de lägsta tänkarbara nyttorna och högsta tänkbara kostnaderna, skulle nettonyttan vara positiv. 
Observera att det finns både nyttor och kostnader som inte har värderats i pengar. Skulle dessa värderas i pengar så skulle resultatet förändras. 
</v>
      </c>
      <c r="J220" s="99"/>
      <c r="K220" s="100"/>
      <c r="L220" s="98"/>
      <c r="Q220" s="135"/>
      <c r="R220" s="142"/>
      <c r="X220" s="146"/>
      <c r="Y220" s="146"/>
      <c r="Z220" s="146"/>
      <c r="AA220" s="146"/>
      <c r="AB220" s="146"/>
      <c r="AE220" s="146"/>
      <c r="AF220" s="154"/>
    </row>
    <row r="221" spans="4:32" ht="22.5" x14ac:dyDescent="0.3">
      <c r="D221" s="268"/>
      <c r="E221" s="95"/>
      <c r="F221" s="96"/>
      <c r="G221" s="97"/>
      <c r="H221" s="98"/>
      <c r="I221" s="98"/>
      <c r="J221" s="99"/>
      <c r="K221" s="100"/>
      <c r="L221" s="98"/>
      <c r="Q221" s="135"/>
      <c r="R221" s="142"/>
      <c r="X221" s="146"/>
      <c r="Y221" s="146"/>
      <c r="Z221" s="146"/>
      <c r="AA221" s="146"/>
      <c r="AB221" s="146"/>
      <c r="AE221" s="146"/>
      <c r="AF221" s="154"/>
    </row>
    <row r="222" spans="4:32" ht="21.95" customHeight="1" x14ac:dyDescent="0.3">
      <c r="D222" s="268"/>
      <c r="E222" s="95"/>
      <c r="F222" s="96"/>
      <c r="G222" s="97"/>
      <c r="H222" s="98"/>
      <c r="I222" s="98"/>
      <c r="J222" s="99"/>
      <c r="K222" s="100"/>
      <c r="L222" s="98"/>
      <c r="Q222" s="135"/>
      <c r="R222" s="142"/>
      <c r="X222" s="146"/>
      <c r="Y222" s="146"/>
      <c r="Z222" s="146"/>
      <c r="AA222" s="146"/>
      <c r="AB222" s="146"/>
      <c r="AE222" s="146"/>
      <c r="AF222" s="154"/>
    </row>
    <row r="223" spans="4:32" ht="21.95" customHeight="1" x14ac:dyDescent="0.3">
      <c r="D223" s="268"/>
      <c r="E223" s="95"/>
      <c r="F223" s="96"/>
      <c r="G223" s="97"/>
      <c r="H223" s="98"/>
      <c r="I223" s="98"/>
      <c r="J223" s="99"/>
      <c r="K223" s="100"/>
      <c r="L223" s="98"/>
      <c r="Q223" s="135"/>
      <c r="R223" s="142"/>
      <c r="X223" s="146"/>
      <c r="Y223" s="146"/>
      <c r="Z223" s="146"/>
      <c r="AA223" s="146"/>
      <c r="AB223" s="146"/>
      <c r="AE223" s="146"/>
      <c r="AF223" s="154"/>
    </row>
    <row r="224" spans="4:32" ht="21.95" customHeight="1" x14ac:dyDescent="0.3">
      <c r="D224" s="268"/>
      <c r="E224" s="95"/>
      <c r="F224" s="96"/>
      <c r="G224" s="97"/>
      <c r="H224" s="98"/>
      <c r="I224" s="98"/>
      <c r="J224" s="99"/>
      <c r="K224" s="100"/>
      <c r="L224" s="98"/>
      <c r="Q224" s="135"/>
      <c r="R224" s="142"/>
      <c r="X224" s="146"/>
      <c r="Y224" s="146"/>
      <c r="Z224" s="146"/>
      <c r="AA224" s="146"/>
      <c r="AB224" s="146"/>
      <c r="AE224" s="146"/>
      <c r="AF224" s="154"/>
    </row>
    <row r="225" spans="4:32" ht="21.95" customHeight="1" x14ac:dyDescent="0.3">
      <c r="D225" s="268"/>
      <c r="E225" s="95"/>
      <c r="F225" s="96"/>
      <c r="G225" s="97"/>
      <c r="H225" s="98"/>
      <c r="I225" s="98"/>
      <c r="J225" s="99"/>
      <c r="K225" s="100"/>
      <c r="L225" s="98"/>
      <c r="Q225" s="135"/>
      <c r="R225" s="142"/>
      <c r="X225" s="146"/>
      <c r="Y225" s="146"/>
      <c r="Z225" s="146"/>
      <c r="AA225" s="146"/>
      <c r="AB225" s="146"/>
      <c r="AE225" s="146"/>
      <c r="AF225" s="154"/>
    </row>
    <row r="226" spans="4:32" ht="21.95" customHeight="1" x14ac:dyDescent="0.3">
      <c r="D226" s="268"/>
      <c r="E226" s="434"/>
      <c r="F226" s="435"/>
      <c r="G226" s="436"/>
      <c r="H226" s="437"/>
      <c r="I226" s="98"/>
      <c r="J226" s="99"/>
      <c r="K226" s="100"/>
      <c r="L226" s="98"/>
      <c r="Q226" s="135"/>
      <c r="R226" s="142"/>
      <c r="X226" s="146"/>
      <c r="Y226" s="146"/>
      <c r="Z226" s="146"/>
      <c r="AA226" s="146"/>
      <c r="AB226" s="146"/>
      <c r="AE226" s="146"/>
      <c r="AF226" s="154"/>
    </row>
    <row r="227" spans="4:32" ht="21.95" customHeight="1" x14ac:dyDescent="0.3">
      <c r="D227" s="268"/>
      <c r="E227" s="434"/>
      <c r="F227" s="435"/>
      <c r="G227" s="436"/>
      <c r="H227" s="437"/>
      <c r="I227" s="98"/>
      <c r="J227" s="99"/>
      <c r="K227" s="100"/>
      <c r="L227" s="98"/>
      <c r="Q227" s="135"/>
      <c r="R227" s="142"/>
      <c r="X227" s="146"/>
      <c r="Y227" s="146"/>
      <c r="Z227" s="146"/>
      <c r="AA227" s="146"/>
      <c r="AB227" s="146"/>
      <c r="AE227" s="146"/>
      <c r="AF227" s="154"/>
    </row>
    <row r="228" spans="4:32" ht="21.95" customHeight="1" x14ac:dyDescent="0.3">
      <c r="D228" s="268"/>
      <c r="E228" s="434"/>
      <c r="F228" s="435"/>
      <c r="G228" s="436"/>
      <c r="H228" s="437"/>
      <c r="I228" s="98"/>
      <c r="J228" s="99"/>
      <c r="K228" s="100"/>
      <c r="L228" s="98"/>
      <c r="Q228" s="135"/>
      <c r="R228" s="142"/>
      <c r="X228" s="146"/>
      <c r="Y228" s="146"/>
      <c r="Z228" s="146"/>
      <c r="AA228" s="146"/>
      <c r="AB228" s="146"/>
      <c r="AE228" s="146"/>
      <c r="AF228" s="154"/>
    </row>
    <row r="229" spans="4:32" ht="21.95" customHeight="1" x14ac:dyDescent="0.3">
      <c r="D229" s="268"/>
      <c r="E229" s="434"/>
      <c r="F229" s="435"/>
      <c r="G229" s="436"/>
      <c r="H229" s="437"/>
      <c r="I229" s="98"/>
      <c r="J229" s="99"/>
      <c r="K229" s="100"/>
      <c r="L229" s="98"/>
      <c r="Q229" s="135"/>
      <c r="R229" s="142"/>
      <c r="X229" s="146"/>
      <c r="Y229" s="146"/>
      <c r="Z229" s="146"/>
      <c r="AA229" s="146"/>
      <c r="AB229" s="146"/>
      <c r="AE229" s="146"/>
      <c r="AF229" s="154"/>
    </row>
    <row r="230" spans="4:32" ht="21.95" customHeight="1" x14ac:dyDescent="0.3">
      <c r="D230" s="268"/>
      <c r="E230" s="434"/>
      <c r="F230" s="435"/>
      <c r="G230" s="436"/>
      <c r="H230" s="437"/>
      <c r="I230" s="98"/>
      <c r="J230" s="99"/>
      <c r="K230" s="100"/>
      <c r="L230" s="98"/>
      <c r="Q230" s="135"/>
      <c r="R230" s="142"/>
      <c r="X230" s="146"/>
      <c r="Y230" s="146"/>
      <c r="Z230" s="146"/>
      <c r="AA230" s="146"/>
      <c r="AB230" s="146"/>
      <c r="AE230" s="146"/>
      <c r="AF230" s="154"/>
    </row>
    <row r="231" spans="4:32" ht="21.95" customHeight="1" x14ac:dyDescent="0.3">
      <c r="D231" s="268"/>
      <c r="E231" s="434"/>
      <c r="F231" s="435"/>
      <c r="G231" s="436"/>
      <c r="H231" s="437"/>
      <c r="I231" s="98"/>
      <c r="J231" s="99"/>
      <c r="K231" s="100"/>
      <c r="L231" s="98"/>
      <c r="Q231" s="135"/>
      <c r="R231" s="142"/>
      <c r="X231" s="146"/>
      <c r="Y231" s="146"/>
      <c r="Z231" s="146"/>
      <c r="AA231" s="146"/>
      <c r="AB231" s="146"/>
      <c r="AE231" s="146"/>
      <c r="AF231" s="154"/>
    </row>
    <row r="232" spans="4:32" ht="21.95" customHeight="1" x14ac:dyDescent="0.3">
      <c r="D232" s="268"/>
      <c r="E232" s="434"/>
      <c r="F232" s="435"/>
      <c r="G232" s="436"/>
      <c r="H232" s="437"/>
      <c r="I232" s="98"/>
      <c r="J232" s="99"/>
      <c r="K232" s="100"/>
      <c r="L232" s="98"/>
      <c r="Q232" s="135"/>
      <c r="R232" s="142"/>
      <c r="X232" s="146"/>
      <c r="Y232" s="146"/>
      <c r="Z232" s="146"/>
      <c r="AA232" s="146"/>
      <c r="AB232" s="146"/>
      <c r="AE232" s="146"/>
      <c r="AF232" s="154"/>
    </row>
    <row r="233" spans="4:32" ht="22.5" x14ac:dyDescent="0.3">
      <c r="D233" s="268"/>
      <c r="E233" s="434"/>
      <c r="F233" s="435"/>
      <c r="G233" s="436"/>
      <c r="H233" s="437"/>
      <c r="I233" s="98"/>
      <c r="J233" s="99"/>
      <c r="K233" s="100"/>
      <c r="L233" s="98"/>
      <c r="Q233" s="135"/>
      <c r="R233" s="142"/>
      <c r="X233" s="146"/>
      <c r="Y233" s="146"/>
      <c r="Z233" s="146"/>
      <c r="AA233" s="146"/>
      <c r="AB233" s="146"/>
      <c r="AE233" s="146"/>
      <c r="AF233" s="154"/>
    </row>
    <row r="234" spans="4:32" ht="22.5" x14ac:dyDescent="0.3">
      <c r="D234" s="268"/>
      <c r="E234" s="434"/>
      <c r="F234" s="435"/>
      <c r="G234" s="436"/>
      <c r="H234" s="437"/>
      <c r="I234" s="98"/>
      <c r="J234" s="99"/>
      <c r="K234" s="100"/>
      <c r="L234" s="98"/>
      <c r="Q234" s="135"/>
      <c r="R234" s="142"/>
      <c r="X234" s="146"/>
      <c r="Y234" s="146"/>
      <c r="Z234" s="146"/>
      <c r="AA234" s="146"/>
      <c r="AB234" s="146"/>
      <c r="AE234" s="146"/>
      <c r="AF234" s="154"/>
    </row>
    <row r="235" spans="4:32" ht="22.5" x14ac:dyDescent="0.3">
      <c r="D235" s="268"/>
      <c r="E235" s="434"/>
      <c r="F235" s="435"/>
      <c r="G235" s="436"/>
      <c r="H235" s="437"/>
      <c r="I235" s="98"/>
      <c r="J235" s="99"/>
      <c r="K235" s="100"/>
      <c r="L235" s="98"/>
      <c r="Q235" s="135"/>
      <c r="R235" s="142"/>
      <c r="X235" s="146"/>
      <c r="Y235" s="146"/>
      <c r="Z235" s="146"/>
      <c r="AA235" s="146"/>
      <c r="AB235" s="146"/>
      <c r="AE235" s="146"/>
      <c r="AF235" s="154"/>
    </row>
    <row r="236" spans="4:32" ht="22.5" x14ac:dyDescent="0.3">
      <c r="D236" s="268"/>
      <c r="E236" s="434"/>
      <c r="F236" s="435"/>
      <c r="G236" s="436"/>
      <c r="H236" s="437"/>
      <c r="I236" s="98"/>
      <c r="J236" s="99"/>
      <c r="K236" s="100"/>
      <c r="L236" s="98"/>
      <c r="Q236" s="135"/>
      <c r="R236" s="142"/>
      <c r="X236" s="146"/>
      <c r="Y236" s="146"/>
      <c r="Z236" s="146"/>
      <c r="AA236" s="146"/>
      <c r="AB236" s="146"/>
      <c r="AE236" s="146"/>
      <c r="AF236" s="154"/>
    </row>
    <row r="237" spans="4:32" ht="22.5" x14ac:dyDescent="0.3">
      <c r="D237" s="268"/>
      <c r="E237" s="434"/>
      <c r="F237" s="435"/>
      <c r="G237" s="436"/>
      <c r="H237" s="437"/>
      <c r="I237" s="98"/>
      <c r="J237" s="99"/>
      <c r="K237" s="100"/>
      <c r="L237" s="98"/>
      <c r="Q237" s="135"/>
      <c r="R237" s="142"/>
      <c r="X237" s="146"/>
      <c r="Y237" s="146"/>
      <c r="Z237" s="146"/>
      <c r="AA237" s="146"/>
      <c r="AB237" s="146"/>
      <c r="AE237" s="146"/>
      <c r="AF237" s="154"/>
    </row>
    <row r="238" spans="4:32" ht="22.5" x14ac:dyDescent="0.3">
      <c r="D238" s="268"/>
      <c r="E238" s="434"/>
      <c r="F238" s="435"/>
      <c r="G238" s="436"/>
      <c r="H238" s="47"/>
      <c r="I238"/>
      <c r="J238"/>
      <c r="K238"/>
      <c r="L238"/>
      <c r="Q238" s="135"/>
      <c r="R238" s="142"/>
      <c r="X238" s="146"/>
      <c r="Y238" s="146"/>
      <c r="Z238" s="146"/>
      <c r="AA238" s="146"/>
      <c r="AB238" s="146"/>
      <c r="AE238" s="146"/>
      <c r="AF238" s="154"/>
    </row>
    <row r="239" spans="4:32" ht="22.5" x14ac:dyDescent="0.3">
      <c r="D239" s="268"/>
      <c r="E239" s="434"/>
      <c r="F239" s="435"/>
      <c r="G239" s="436"/>
      <c r="H239" s="47"/>
      <c r="I239"/>
      <c r="J239"/>
      <c r="K239"/>
      <c r="L239"/>
      <c r="Q239" s="135"/>
      <c r="R239" s="142"/>
      <c r="X239" s="146"/>
      <c r="Y239" s="146"/>
      <c r="Z239" s="146"/>
      <c r="AA239" s="146"/>
      <c r="AB239" s="146"/>
      <c r="AE239" s="146"/>
      <c r="AF239" s="154"/>
    </row>
    <row r="240" spans="4:32" ht="22.5" x14ac:dyDescent="0.3">
      <c r="D240" s="268"/>
      <c r="E240" s="434"/>
      <c r="F240" s="435"/>
      <c r="G240" s="436"/>
      <c r="H240" s="47"/>
      <c r="I240"/>
      <c r="J240"/>
      <c r="K240"/>
      <c r="L240"/>
      <c r="Q240" s="135"/>
      <c r="R240" s="142"/>
      <c r="X240" s="146"/>
      <c r="Y240" s="146"/>
      <c r="Z240" s="146"/>
      <c r="AA240" s="146"/>
      <c r="AB240" s="146"/>
      <c r="AE240" s="146"/>
      <c r="AF240" s="154"/>
    </row>
    <row r="241" spans="4:32" ht="22.5" x14ac:dyDescent="0.3">
      <c r="D241" s="268"/>
      <c r="E241" s="434"/>
      <c r="F241" s="435"/>
      <c r="G241" s="436"/>
      <c r="H241" s="47"/>
      <c r="I241"/>
      <c r="J241"/>
      <c r="K241"/>
      <c r="L241"/>
      <c r="Q241" s="135"/>
      <c r="R241" s="142"/>
      <c r="X241" s="146"/>
      <c r="Y241" s="146"/>
      <c r="Z241" s="146"/>
      <c r="AA241" s="146"/>
      <c r="AB241" s="146"/>
      <c r="AE241" s="146"/>
      <c r="AF241" s="154"/>
    </row>
    <row r="242" spans="4:32" ht="22.5" x14ac:dyDescent="0.3">
      <c r="D242" s="268"/>
      <c r="E242" s="434"/>
      <c r="F242" s="435"/>
      <c r="G242" s="436"/>
      <c r="H242" s="47"/>
      <c r="I242"/>
      <c r="J242"/>
      <c r="K242"/>
      <c r="L242"/>
      <c r="Q242" s="135"/>
      <c r="R242" s="142"/>
      <c r="X242" s="146"/>
      <c r="Y242" s="146"/>
      <c r="Z242" s="146"/>
      <c r="AA242" s="146"/>
      <c r="AB242" s="146"/>
      <c r="AE242" s="146"/>
      <c r="AF242" s="154"/>
    </row>
    <row r="243" spans="4:32" ht="22.5" x14ac:dyDescent="0.3">
      <c r="D243" s="268"/>
      <c r="E243" s="434"/>
      <c r="F243" s="435"/>
      <c r="G243" s="436"/>
      <c r="H243" s="47"/>
      <c r="I243"/>
      <c r="J243"/>
      <c r="K243"/>
      <c r="L243"/>
      <c r="Q243" s="135"/>
      <c r="R243" s="142"/>
      <c r="X243" s="146"/>
      <c r="Y243" s="146"/>
      <c r="Z243" s="146"/>
      <c r="AA243" s="146"/>
      <c r="AB243" s="146"/>
      <c r="AE243" s="146"/>
      <c r="AF243" s="154"/>
    </row>
    <row r="244" spans="4:32" ht="22.5" x14ac:dyDescent="0.3">
      <c r="D244" s="268"/>
      <c r="E244" s="434"/>
      <c r="F244" s="435"/>
      <c r="G244" s="436"/>
      <c r="H244" s="437"/>
      <c r="I244" s="98"/>
      <c r="J244" s="99"/>
      <c r="K244" s="100"/>
      <c r="L244" s="98"/>
      <c r="Q244" s="135"/>
      <c r="R244" s="142"/>
      <c r="X244" s="146"/>
      <c r="Y244" s="146"/>
      <c r="Z244" s="146"/>
      <c r="AA244" s="146"/>
      <c r="AB244" s="146"/>
      <c r="AE244" s="146"/>
      <c r="AF244" s="154"/>
    </row>
    <row r="245" spans="4:32" ht="22.5" x14ac:dyDescent="0.3">
      <c r="D245" s="268"/>
      <c r="E245" s="434"/>
      <c r="F245" s="435"/>
      <c r="G245" s="436"/>
      <c r="H245" s="437"/>
      <c r="I245" s="98"/>
      <c r="J245" s="99"/>
      <c r="K245" s="100"/>
      <c r="L245" s="98"/>
      <c r="Q245" s="135"/>
      <c r="R245" s="142"/>
      <c r="X245" s="146"/>
      <c r="Y245" s="146"/>
      <c r="Z245" s="146"/>
      <c r="AA245" s="146"/>
      <c r="AB245" s="146"/>
      <c r="AE245" s="146"/>
      <c r="AF245" s="154"/>
    </row>
    <row r="246" spans="4:32" ht="22.5" x14ac:dyDescent="0.3">
      <c r="D246" s="268"/>
      <c r="E246" s="434"/>
      <c r="F246" s="435"/>
      <c r="G246" s="436"/>
      <c r="H246" s="437"/>
      <c r="I246" s="98"/>
      <c r="J246" s="99"/>
      <c r="K246" s="100"/>
      <c r="L246" s="98"/>
      <c r="Q246" s="135"/>
      <c r="R246" s="142"/>
      <c r="X246" s="146"/>
      <c r="Y246" s="146"/>
      <c r="Z246" s="146"/>
      <c r="AA246" s="146"/>
      <c r="AB246" s="146"/>
      <c r="AE246" s="146"/>
      <c r="AF246" s="154"/>
    </row>
    <row r="247" spans="4:32" ht="22.5" x14ac:dyDescent="0.3">
      <c r="D247" s="268"/>
      <c r="E247" s="434"/>
      <c r="F247" s="435"/>
      <c r="G247" s="436"/>
      <c r="H247" s="437"/>
      <c r="I247" s="98"/>
      <c r="J247" s="99"/>
      <c r="K247" s="100"/>
      <c r="L247" s="98"/>
      <c r="Q247" s="135"/>
      <c r="R247" s="142"/>
      <c r="X247" s="146"/>
      <c r="Y247" s="146"/>
      <c r="Z247" s="146"/>
      <c r="AA247" s="146"/>
      <c r="AB247" s="146"/>
      <c r="AE247" s="146"/>
      <c r="AF247" s="154"/>
    </row>
    <row r="248" spans="4:32" ht="22.5" x14ac:dyDescent="0.3">
      <c r="D248" s="268"/>
      <c r="E248" s="434"/>
      <c r="F248" s="435"/>
      <c r="G248" s="436"/>
      <c r="H248" s="437"/>
      <c r="I248" s="98"/>
      <c r="J248" s="99"/>
      <c r="K248" s="100"/>
      <c r="L248" s="98"/>
      <c r="Q248" s="135"/>
      <c r="R248" s="142"/>
      <c r="X248" s="146"/>
      <c r="Y248" s="146"/>
      <c r="Z248" s="146"/>
      <c r="AA248" s="146"/>
      <c r="AB248" s="146"/>
      <c r="AE248" s="146"/>
      <c r="AF248" s="154"/>
    </row>
    <row r="249" spans="4:32" ht="22.5" x14ac:dyDescent="0.3">
      <c r="D249" s="268"/>
      <c r="E249" s="434"/>
      <c r="F249" s="435"/>
      <c r="G249" s="436"/>
      <c r="H249" s="437"/>
      <c r="I249" s="98"/>
      <c r="J249" s="99"/>
      <c r="K249" s="100"/>
      <c r="L249" s="98"/>
      <c r="Q249" s="135"/>
      <c r="R249" s="142"/>
      <c r="X249" s="146"/>
      <c r="Y249" s="146"/>
      <c r="Z249" s="146"/>
      <c r="AA249" s="146"/>
      <c r="AB249" s="146"/>
      <c r="AE249" s="146"/>
      <c r="AF249" s="154"/>
    </row>
    <row r="250" spans="4:32" ht="22.5" x14ac:dyDescent="0.3">
      <c r="D250" s="268"/>
      <c r="E250" s="434"/>
      <c r="F250" s="435"/>
      <c r="G250" s="436"/>
      <c r="H250" s="437"/>
      <c r="I250" s="98"/>
      <c r="J250" s="99"/>
      <c r="K250" s="100"/>
      <c r="L250" s="98"/>
      <c r="Q250" s="135"/>
      <c r="R250" s="142"/>
      <c r="X250" s="146"/>
      <c r="Y250" s="146"/>
      <c r="Z250" s="146"/>
      <c r="AA250" s="146"/>
      <c r="AB250" s="146"/>
      <c r="AE250" s="146"/>
      <c r="AF250" s="154"/>
    </row>
    <row r="251" spans="4:32" ht="22.5" x14ac:dyDescent="0.3">
      <c r="D251" s="268"/>
      <c r="E251" s="434"/>
      <c r="F251" s="435"/>
      <c r="G251" s="436"/>
      <c r="H251" s="437"/>
      <c r="I251" s="98"/>
      <c r="J251" s="99"/>
      <c r="K251" s="100"/>
      <c r="L251" s="98"/>
      <c r="Q251" s="135"/>
      <c r="R251" s="142"/>
      <c r="X251" s="146"/>
      <c r="Y251" s="146"/>
      <c r="Z251" s="146"/>
      <c r="AA251" s="146"/>
      <c r="AB251" s="146"/>
      <c r="AE251" s="146"/>
      <c r="AF251" s="154"/>
    </row>
    <row r="252" spans="4:32" ht="22.5" x14ac:dyDescent="0.3">
      <c r="D252" s="268"/>
      <c r="E252" s="434"/>
      <c r="F252" s="435"/>
      <c r="G252" s="436"/>
      <c r="H252" s="437"/>
      <c r="I252" s="98"/>
      <c r="J252" s="99"/>
      <c r="K252" s="100"/>
      <c r="L252" s="98"/>
      <c r="Q252" s="135"/>
      <c r="R252" s="142"/>
      <c r="X252" s="146"/>
      <c r="Y252" s="146"/>
      <c r="Z252" s="146"/>
      <c r="AA252" s="146"/>
      <c r="AB252" s="146"/>
      <c r="AE252" s="146"/>
      <c r="AF252" s="154"/>
    </row>
    <row r="253" spans="4:32" ht="22.5" x14ac:dyDescent="0.3">
      <c r="D253" s="268"/>
      <c r="E253" s="47"/>
      <c r="F253" s="47"/>
      <c r="G253" s="47"/>
      <c r="H253" s="437"/>
      <c r="I253" s="98"/>
      <c r="J253" s="99"/>
      <c r="K253" s="100"/>
      <c r="L253" s="98"/>
      <c r="Q253" s="135"/>
      <c r="R253" s="142"/>
      <c r="X253" s="146"/>
      <c r="Y253" s="146"/>
      <c r="Z253" s="146"/>
      <c r="AA253" s="146"/>
      <c r="AB253" s="146"/>
      <c r="AE253" s="146"/>
      <c r="AF253" s="154"/>
    </row>
    <row r="254" spans="4:32" ht="22.5" x14ac:dyDescent="0.3">
      <c r="D254" s="268"/>
      <c r="E254" s="47"/>
      <c r="F254" s="47"/>
      <c r="G254" s="47"/>
      <c r="H254" s="437"/>
      <c r="I254" s="98"/>
      <c r="J254" s="99"/>
      <c r="K254" s="100"/>
      <c r="L254" s="98"/>
      <c r="Q254" s="135"/>
      <c r="R254" s="142"/>
      <c r="X254" s="146"/>
      <c r="Y254" s="146"/>
      <c r="Z254" s="146"/>
      <c r="AA254" s="146"/>
      <c r="AB254" s="146"/>
      <c r="AE254" s="146"/>
      <c r="AF254" s="154"/>
    </row>
    <row r="255" spans="4:32" ht="22.5" x14ac:dyDescent="0.3">
      <c r="D255" s="268"/>
      <c r="E255" s="47"/>
      <c r="F255" s="47"/>
      <c r="G255" s="47"/>
      <c r="H255" s="437"/>
      <c r="I255" s="98"/>
      <c r="J255" s="99"/>
      <c r="K255" s="100"/>
      <c r="L255" s="98"/>
      <c r="Q255" s="135"/>
      <c r="R255" s="142"/>
      <c r="X255" s="146"/>
      <c r="Y255" s="146"/>
      <c r="Z255" s="146"/>
      <c r="AA255" s="146"/>
      <c r="AB255" s="146"/>
      <c r="AE255" s="146"/>
      <c r="AF255" s="154"/>
    </row>
    <row r="256" spans="4:32" ht="21.95" customHeight="1" x14ac:dyDescent="0.3">
      <c r="D256" s="268"/>
      <c r="E256"/>
      <c r="F256"/>
      <c r="G256"/>
      <c r="H256" s="98"/>
      <c r="I256" s="98"/>
      <c r="J256" s="99"/>
      <c r="K256" s="100"/>
      <c r="L256" s="98"/>
      <c r="Q256" s="135"/>
      <c r="R256" s="142"/>
      <c r="X256" s="146"/>
      <c r="Y256" s="146"/>
      <c r="Z256" s="146"/>
      <c r="AA256" s="146"/>
      <c r="AB256" s="146"/>
      <c r="AE256" s="146"/>
      <c r="AF256" s="154"/>
    </row>
    <row r="257" spans="4:32" ht="21.95" customHeight="1" x14ac:dyDescent="0.3">
      <c r="D257" s="268"/>
      <c r="E257"/>
      <c r="F257"/>
      <c r="G257"/>
      <c r="H257" s="98"/>
      <c r="I257" s="98"/>
      <c r="J257" s="99"/>
      <c r="K257" s="100"/>
      <c r="L257" s="98"/>
      <c r="Q257" s="135"/>
      <c r="R257" s="142"/>
      <c r="X257" s="146"/>
      <c r="Y257" s="146"/>
      <c r="Z257" s="146"/>
      <c r="AA257" s="146"/>
      <c r="AB257" s="146"/>
      <c r="AE257" s="146"/>
      <c r="AF257" s="154"/>
    </row>
    <row r="258" spans="4:32" ht="21.95" customHeight="1" x14ac:dyDescent="0.3">
      <c r="D258" s="268"/>
      <c r="E258"/>
      <c r="F258"/>
      <c r="G258"/>
      <c r="H258" s="98"/>
      <c r="I258" s="98"/>
      <c r="J258" s="99"/>
      <c r="K258" s="100"/>
      <c r="L258" s="98"/>
      <c r="Q258" s="135"/>
      <c r="R258" s="142"/>
      <c r="X258" s="146"/>
      <c r="Y258" s="146"/>
      <c r="Z258" s="146"/>
      <c r="AA258" s="146"/>
      <c r="AB258" s="146"/>
      <c r="AE258" s="146"/>
      <c r="AF258" s="154"/>
    </row>
    <row r="259" spans="4:32" ht="21.95" customHeight="1" x14ac:dyDescent="0.3">
      <c r="D259" s="268"/>
      <c r="E259"/>
      <c r="F259"/>
      <c r="G259"/>
      <c r="H259" s="98"/>
      <c r="I259" s="98"/>
      <c r="J259" s="99"/>
      <c r="K259" s="100"/>
      <c r="L259" s="98"/>
      <c r="Q259" s="135"/>
      <c r="R259" s="142"/>
      <c r="X259" s="146"/>
      <c r="Y259" s="146"/>
      <c r="Z259" s="146"/>
      <c r="AA259" s="146"/>
      <c r="AB259" s="146"/>
      <c r="AE259" s="146"/>
      <c r="AF259" s="154"/>
    </row>
    <row r="260" spans="4:32" ht="21.95" customHeight="1" x14ac:dyDescent="0.3">
      <c r="D260" s="268"/>
      <c r="E260"/>
      <c r="F260"/>
      <c r="G260"/>
      <c r="H260" s="98"/>
      <c r="I260" s="98"/>
      <c r="J260" s="99"/>
      <c r="K260" s="100"/>
      <c r="L260" s="98"/>
      <c r="Q260" s="135"/>
      <c r="R260" s="142"/>
      <c r="X260" s="146"/>
      <c r="Y260" s="146"/>
      <c r="Z260" s="146"/>
      <c r="AA260" s="146"/>
      <c r="AB260" s="146"/>
      <c r="AE260" s="146"/>
      <c r="AF260" s="154"/>
    </row>
    <row r="261" spans="4:32" ht="21.95" customHeight="1" x14ac:dyDescent="0.3">
      <c r="D261" s="268"/>
      <c r="E261"/>
      <c r="F261"/>
      <c r="G261"/>
      <c r="H261" s="98"/>
      <c r="I261" s="98"/>
      <c r="J261" s="99"/>
      <c r="K261" s="100"/>
      <c r="L261" s="98"/>
      <c r="Q261" s="135"/>
      <c r="R261" s="142"/>
      <c r="X261" s="146"/>
      <c r="Y261" s="146"/>
      <c r="Z261" s="146"/>
      <c r="AA261" s="146"/>
      <c r="AB261" s="146"/>
      <c r="AE261" s="146"/>
      <c r="AF261" s="154"/>
    </row>
    <row r="262" spans="4:32" ht="21.95" customHeight="1" x14ac:dyDescent="0.3">
      <c r="D262" s="268"/>
      <c r="E262"/>
      <c r="F262"/>
      <c r="G262"/>
      <c r="H262" s="98"/>
      <c r="I262" s="98"/>
      <c r="J262" s="99"/>
      <c r="K262" s="100"/>
      <c r="L262" s="98"/>
      <c r="Q262" s="135"/>
      <c r="R262" s="142"/>
      <c r="X262" s="146"/>
      <c r="Y262" s="146"/>
      <c r="Z262" s="146"/>
      <c r="AA262" s="146"/>
      <c r="AB262" s="146"/>
      <c r="AE262" s="146"/>
      <c r="AF262" s="154"/>
    </row>
    <row r="263" spans="4:32" ht="21.95" customHeight="1" x14ac:dyDescent="0.3">
      <c r="D263" s="268"/>
      <c r="E263"/>
      <c r="F263"/>
      <c r="G263"/>
      <c r="H263" s="98"/>
      <c r="I263" s="98"/>
      <c r="J263" s="99"/>
      <c r="K263" s="100"/>
      <c r="L263" s="98"/>
      <c r="Q263" s="135"/>
      <c r="R263" s="142"/>
      <c r="X263" s="146"/>
      <c r="Y263" s="146"/>
      <c r="Z263" s="146"/>
      <c r="AA263" s="146"/>
      <c r="AB263" s="146"/>
      <c r="AE263" s="146"/>
      <c r="AF263" s="154"/>
    </row>
    <row r="264" spans="4:32" ht="21.95" customHeight="1" x14ac:dyDescent="0.3">
      <c r="D264" s="268"/>
      <c r="E264"/>
      <c r="F264"/>
      <c r="G264"/>
      <c r="H264" s="98"/>
      <c r="I264" s="98"/>
      <c r="J264" s="99"/>
      <c r="K264" s="100"/>
      <c r="L264" s="98"/>
      <c r="Q264" s="135"/>
      <c r="R264" s="142"/>
      <c r="X264" s="146"/>
      <c r="Y264" s="146"/>
      <c r="Z264" s="146"/>
      <c r="AA264" s="146"/>
      <c r="AB264" s="146"/>
      <c r="AE264" s="146"/>
      <c r="AF264" s="154"/>
    </row>
    <row r="265" spans="4:32" ht="21.95" customHeight="1" x14ac:dyDescent="0.3">
      <c r="D265" s="268"/>
      <c r="E265"/>
      <c r="F265"/>
      <c r="G265"/>
      <c r="H265" s="98"/>
      <c r="I265" s="98"/>
      <c r="J265" s="99"/>
      <c r="K265" s="100"/>
      <c r="L265" s="98"/>
      <c r="Q265" s="135"/>
      <c r="R265" s="142"/>
      <c r="X265" s="146"/>
      <c r="Y265" s="146"/>
      <c r="Z265" s="146"/>
      <c r="AA265" s="146"/>
      <c r="AB265" s="146"/>
      <c r="AE265" s="146"/>
      <c r="AF265" s="154"/>
    </row>
    <row r="266" spans="4:32" ht="21.95" customHeight="1" x14ac:dyDescent="0.3">
      <c r="D266" s="268"/>
      <c r="E266"/>
      <c r="F266"/>
      <c r="G266"/>
      <c r="H266" s="98"/>
      <c r="I266" s="98"/>
      <c r="J266" s="99"/>
      <c r="K266" s="100"/>
      <c r="L266" s="98"/>
      <c r="Q266" s="135"/>
      <c r="R266" s="142"/>
      <c r="X266" s="146"/>
      <c r="Y266" s="146"/>
      <c r="Z266" s="146"/>
      <c r="AA266" s="146"/>
      <c r="AB266" s="146"/>
      <c r="AE266" s="146"/>
      <c r="AF266" s="154"/>
    </row>
    <row r="267" spans="4:32" ht="21.95" customHeight="1" x14ac:dyDescent="0.3">
      <c r="D267" s="268"/>
      <c r="E267"/>
      <c r="F267"/>
      <c r="G267"/>
      <c r="H267" s="98"/>
      <c r="I267" s="98"/>
      <c r="J267" s="99"/>
      <c r="K267" s="100"/>
      <c r="L267" s="98"/>
      <c r="Q267" s="135"/>
      <c r="R267" s="142"/>
      <c r="X267" s="146"/>
      <c r="Y267" s="146"/>
      <c r="Z267" s="146"/>
      <c r="AA267" s="146"/>
      <c r="AB267" s="146"/>
      <c r="AE267" s="146"/>
      <c r="AF267" s="154"/>
    </row>
    <row r="268" spans="4:32" ht="21.95" customHeight="1" x14ac:dyDescent="0.3">
      <c r="D268" s="268"/>
      <c r="E268"/>
      <c r="F268"/>
      <c r="G268"/>
      <c r="H268" s="98"/>
      <c r="I268" s="98"/>
      <c r="J268" s="99"/>
      <c r="K268" s="100"/>
      <c r="L268" s="98"/>
      <c r="Q268" s="135"/>
      <c r="R268" s="142"/>
      <c r="X268" s="146"/>
      <c r="Y268" s="146"/>
      <c r="Z268" s="146"/>
      <c r="AA268" s="146"/>
      <c r="AB268" s="146"/>
      <c r="AE268" s="146"/>
      <c r="AF268" s="154"/>
    </row>
    <row r="269" spans="4:32" ht="21.95" customHeight="1" x14ac:dyDescent="0.3">
      <c r="D269" s="268"/>
      <c r="E269"/>
      <c r="F269"/>
      <c r="G269"/>
      <c r="H269" s="98"/>
      <c r="I269" s="98"/>
      <c r="J269" s="99"/>
      <c r="K269" s="100"/>
      <c r="L269" s="98"/>
      <c r="Q269" s="135"/>
      <c r="R269" s="142"/>
      <c r="X269" s="146"/>
      <c r="Y269" s="146"/>
      <c r="Z269" s="146"/>
      <c r="AA269" s="146"/>
      <c r="AB269" s="146"/>
      <c r="AE269" s="146"/>
      <c r="AF269" s="154"/>
    </row>
    <row r="270" spans="4:32" ht="21.95" customHeight="1" x14ac:dyDescent="0.3">
      <c r="D270" s="268"/>
      <c r="E270"/>
      <c r="F270"/>
      <c r="G270"/>
      <c r="H270" s="98"/>
      <c r="I270" s="98"/>
      <c r="J270" s="99"/>
      <c r="K270" s="100"/>
      <c r="L270" s="98"/>
      <c r="Q270" s="135"/>
      <c r="R270" s="142"/>
      <c r="X270" s="146"/>
      <c r="Y270" s="146"/>
      <c r="Z270" s="146"/>
      <c r="AA270" s="146"/>
      <c r="AB270" s="146"/>
      <c r="AE270" s="146"/>
      <c r="AF270" s="154"/>
    </row>
    <row r="271" spans="4:32" ht="21.95" customHeight="1" x14ac:dyDescent="0.3">
      <c r="D271" s="268"/>
      <c r="E271"/>
      <c r="F271"/>
      <c r="G271"/>
      <c r="H271" s="98"/>
      <c r="I271" s="98"/>
      <c r="J271" s="99"/>
      <c r="K271" s="100"/>
      <c r="L271" s="98"/>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R278" s="142"/>
      <c r="X278" s="146"/>
      <c r="Y278" s="146"/>
      <c r="Z278" s="146"/>
      <c r="AA278" s="146"/>
      <c r="AB278" s="146"/>
      <c r="AE278" s="146"/>
      <c r="AF278" s="154"/>
    </row>
    <row r="279" spans="4:32" ht="21.95" customHeight="1" x14ac:dyDescent="0.3">
      <c r="D279" s="252"/>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R339" s="142"/>
      <c r="X339" s="146"/>
      <c r="Y339" s="146"/>
      <c r="Z339" s="146"/>
      <c r="AA339" s="146"/>
      <c r="AB339" s="146"/>
      <c r="AE339" s="146"/>
      <c r="AF339" s="154"/>
    </row>
    <row r="340" spans="4:32" ht="21.95" customHeight="1" x14ac:dyDescent="0.3">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sheetData>
  <sheetProtection sort="0" autoFilter="0" pivotTables="0"/>
  <mergeCells count="1">
    <mergeCell ref="E5:E16"/>
  </mergeCells>
  <pageMargins left="0.25" right="0.25" top="0.75" bottom="0.75" header="0.3" footer="0.3"/>
  <pageSetup paperSize="9" orientation="landscape" r:id="rId7"/>
  <drawing r:id="rId8"/>
  <extLst>
    <ext xmlns:x14="http://schemas.microsoft.com/office/spreadsheetml/2009/9/main" uri="{A8765BA9-456A-4dab-B4F3-ACF838C121DE}">
      <x14:slicerList>
        <x14:slicer r:id="rId9"/>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B0A15-AC9E-4972-996F-BA99CEDDFE04}">
  <sheetPr>
    <tabColor theme="6"/>
  </sheetPr>
  <dimension ref="A1:AM497"/>
  <sheetViews>
    <sheetView showGridLines="0" topLeftCell="A4" zoomScale="80" zoomScaleNormal="80" workbookViewId="0">
      <selection activeCell="F25" sqref="F25"/>
    </sheetView>
  </sheetViews>
  <sheetFormatPr defaultRowHeight="21.95" customHeight="1" x14ac:dyDescent="0.3"/>
  <cols>
    <col min="1" max="1" width="1.28515625" style="142" customWidth="1"/>
    <col min="2" max="2" width="2" style="142" customWidth="1"/>
    <col min="3" max="3" width="1.5703125" style="142" customWidth="1"/>
    <col min="4" max="4" width="2" style="142" customWidth="1"/>
    <col min="5" max="5" width="76.28515625" style="149" customWidth="1"/>
    <col min="6" max="6" width="20.5703125" style="456" customWidth="1"/>
    <col min="7" max="7" width="22.140625" style="153" customWidth="1"/>
    <col min="8" max="8" width="2.7109375" style="142" customWidth="1"/>
    <col min="9" max="9" width="77"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8" s="531" customFormat="1" ht="21.95" customHeight="1" x14ac:dyDescent="0.35">
      <c r="E1" s="540" t="s">
        <v>800</v>
      </c>
      <c r="F1" s="539"/>
      <c r="G1" s="537"/>
      <c r="J1" s="536"/>
      <c r="K1" s="537"/>
      <c r="R1" s="538"/>
    </row>
    <row r="2" spans="1:18" s="148" customFormat="1" ht="39.75" customHeight="1" x14ac:dyDescent="0.3">
      <c r="A2" s="166"/>
      <c r="B2" s="164"/>
      <c r="C2" s="166"/>
      <c r="D2" s="268"/>
      <c r="E2" s="426"/>
      <c r="F2" s="449"/>
      <c r="G2" s="100"/>
      <c r="H2" s="268"/>
      <c r="I2" s="268"/>
      <c r="J2" s="272"/>
      <c r="K2" s="273"/>
      <c r="L2" s="268"/>
      <c r="M2" s="143"/>
      <c r="N2" s="165"/>
      <c r="O2" s="143"/>
      <c r="R2" s="261"/>
    </row>
    <row r="3" spans="1:18" s="148" customFormat="1" ht="39.75" customHeight="1" x14ac:dyDescent="0.3">
      <c r="A3" s="166"/>
      <c r="B3" s="164"/>
      <c r="C3" s="166"/>
      <c r="D3" s="268"/>
      <c r="E3" s="511" t="s">
        <v>719</v>
      </c>
      <c r="F3" s="449"/>
      <c r="G3" s="100"/>
      <c r="H3" s="268"/>
      <c r="I3" s="268"/>
      <c r="J3" s="272"/>
      <c r="K3" s="273"/>
      <c r="L3" s="268"/>
      <c r="M3" s="143"/>
      <c r="N3" s="165"/>
      <c r="O3" s="143"/>
      <c r="R3" s="261"/>
    </row>
    <row r="4" spans="1:18" s="148" customFormat="1" ht="90" x14ac:dyDescent="0.3">
      <c r="A4" s="166"/>
      <c r="B4" s="166"/>
      <c r="C4" s="166"/>
      <c r="D4" s="268"/>
      <c r="E4" s="514" t="s">
        <v>758</v>
      </c>
      <c r="F4" s="449"/>
      <c r="G4" s="100"/>
      <c r="H4" s="277"/>
      <c r="I4" s="277"/>
      <c r="J4" s="278"/>
      <c r="K4" s="279"/>
      <c r="L4" s="277"/>
      <c r="M4" s="143"/>
      <c r="N4" s="143"/>
      <c r="O4" s="143"/>
      <c r="R4" s="261"/>
    </row>
    <row r="5" spans="1:18" s="148" customFormat="1" ht="21.95" customHeight="1" x14ac:dyDescent="0.3">
      <c r="A5" s="166"/>
      <c r="B5" s="166"/>
      <c r="C5" s="166"/>
      <c r="D5" s="268"/>
      <c r="E5" s="95"/>
      <c r="F5" s="449"/>
      <c r="G5" s="100"/>
      <c r="H5" s="104"/>
      <c r="I5" s="104"/>
      <c r="J5" s="105"/>
      <c r="K5" s="106"/>
      <c r="L5" s="104"/>
      <c r="M5" s="143"/>
      <c r="N5" s="143"/>
      <c r="O5" s="143"/>
      <c r="R5" s="261"/>
    </row>
    <row r="6" spans="1:18" s="135" customFormat="1" ht="21.95" customHeight="1" x14ac:dyDescent="0.5">
      <c r="A6" s="137"/>
      <c r="B6" s="141"/>
      <c r="C6" s="141"/>
      <c r="D6" s="268"/>
      <c r="E6" s="428" t="s">
        <v>803</v>
      </c>
      <c r="F6" s="513">
        <f>COUNTIF('Lista processer'!C21:C73,"*")</f>
        <v>21</v>
      </c>
      <c r="G6" s="100"/>
      <c r="H6" s="109"/>
      <c r="I6" s="109"/>
      <c r="J6" s="156"/>
      <c r="K6" s="110"/>
      <c r="L6" s="109"/>
    </row>
    <row r="7" spans="1:18" s="135" customFormat="1" ht="21.95" customHeight="1" x14ac:dyDescent="0.2">
      <c r="A7" s="141"/>
      <c r="B7" s="141"/>
      <c r="C7" s="141"/>
      <c r="D7" s="268"/>
      <c r="E7" s="427"/>
      <c r="F7" s="449"/>
      <c r="G7" s="100"/>
      <c r="H7" s="109"/>
      <c r="I7" s="109"/>
      <c r="J7" s="109"/>
      <c r="K7" s="109"/>
      <c r="L7" s="109"/>
    </row>
    <row r="8" spans="1:18" s="135" customFormat="1" ht="21.95" customHeight="1" x14ac:dyDescent="0.2">
      <c r="A8" s="141"/>
      <c r="B8" s="141"/>
      <c r="C8" s="141"/>
      <c r="D8" s="268"/>
      <c r="E8" s="95"/>
      <c r="F8" s="449"/>
      <c r="G8" s="100"/>
      <c r="H8" s="109"/>
      <c r="I8" s="109"/>
      <c r="J8" s="109"/>
      <c r="K8" s="109"/>
      <c r="L8" s="109"/>
    </row>
    <row r="9" spans="1:18" s="135" customFormat="1" ht="36" x14ac:dyDescent="0.25">
      <c r="A9" s="141"/>
      <c r="B9" s="141"/>
      <c r="C9" s="141"/>
      <c r="D9" s="268"/>
      <c r="E9" s="388" t="s">
        <v>720</v>
      </c>
      <c r="F9" s="512" t="s">
        <v>801</v>
      </c>
      <c r="G9"/>
      <c r="H9" s="109"/>
      <c r="I9" s="109"/>
      <c r="J9" s="109"/>
      <c r="K9" s="109"/>
      <c r="L9" s="109"/>
    </row>
    <row r="10" spans="1:18" s="135" customFormat="1" ht="21" x14ac:dyDescent="0.25">
      <c r="A10" s="141"/>
      <c r="B10" s="141"/>
      <c r="C10" s="141"/>
      <c r="D10" s="268"/>
      <c r="E10" s="448">
        <v>7044</v>
      </c>
      <c r="F10" s="457">
        <v>1</v>
      </c>
      <c r="G10"/>
      <c r="H10" s="109"/>
      <c r="I10" s="109"/>
      <c r="J10" s="109"/>
      <c r="K10" s="109"/>
      <c r="L10" s="109"/>
    </row>
    <row r="11" spans="1:18" s="135" customFormat="1" ht="21" x14ac:dyDescent="0.2">
      <c r="A11" s="141"/>
      <c r="B11" s="141"/>
      <c r="C11" s="141"/>
      <c r="D11" s="268"/>
      <c r="E11"/>
      <c r="F11"/>
      <c r="G11"/>
      <c r="H11" s="109"/>
      <c r="I11" s="109"/>
      <c r="J11" s="109"/>
      <c r="K11" s="109"/>
      <c r="L11" s="109"/>
    </row>
    <row r="12" spans="1:18" s="135" customFormat="1" ht="21" x14ac:dyDescent="0.2">
      <c r="A12" s="141"/>
      <c r="B12" s="141"/>
      <c r="C12" s="141"/>
      <c r="D12" s="268"/>
      <c r="E12"/>
      <c r="F12"/>
      <c r="G12"/>
      <c r="H12" s="109"/>
      <c r="I12" s="109"/>
      <c r="J12" s="109"/>
      <c r="K12" s="109"/>
      <c r="L12" s="109"/>
    </row>
    <row r="13" spans="1:18" s="135" customFormat="1" ht="21.95" customHeight="1" x14ac:dyDescent="0.25">
      <c r="A13" s="141"/>
      <c r="B13" s="141"/>
      <c r="C13" s="141"/>
      <c r="D13" s="268"/>
      <c r="E13" s="386"/>
      <c r="F13" s="388"/>
      <c r="G13" s="458"/>
      <c r="H13" s="109"/>
      <c r="I13" s="109"/>
      <c r="J13" s="109"/>
      <c r="K13" s="109"/>
      <c r="L13" s="109"/>
    </row>
    <row r="14" spans="1:18" s="135" customFormat="1" ht="36" x14ac:dyDescent="0.25">
      <c r="A14" s="141"/>
      <c r="B14" s="141"/>
      <c r="C14" s="141"/>
      <c r="D14" s="268"/>
      <c r="E14" s="429" t="s">
        <v>721</v>
      </c>
      <c r="F14" s="388" t="s">
        <v>720</v>
      </c>
      <c r="G14" s="512" t="s">
        <v>801</v>
      </c>
      <c r="H14" s="109"/>
      <c r="I14" s="109"/>
      <c r="J14" s="109"/>
      <c r="K14" s="109"/>
      <c r="L14" s="109"/>
    </row>
    <row r="15" spans="1:18" s="135" customFormat="1" ht="21" x14ac:dyDescent="0.25">
      <c r="A15" s="141"/>
      <c r="B15" s="141"/>
      <c r="C15" s="141"/>
      <c r="D15" s="268"/>
      <c r="E15" s="387" t="s">
        <v>287</v>
      </c>
      <c r="F15" s="448">
        <v>2704</v>
      </c>
      <c r="G15" s="457">
        <v>0.76774559909142537</v>
      </c>
      <c r="H15" s="109"/>
      <c r="I15" s="109"/>
      <c r="J15" s="109"/>
      <c r="K15" s="109"/>
      <c r="L15" s="109"/>
    </row>
    <row r="16" spans="1:18" s="135" customFormat="1" ht="21" x14ac:dyDescent="0.25">
      <c r="A16" s="141"/>
      <c r="B16" s="141"/>
      <c r="C16" s="141"/>
      <c r="D16" s="268"/>
      <c r="E16" s="387" t="s">
        <v>288</v>
      </c>
      <c r="F16" s="448">
        <v>818</v>
      </c>
      <c r="G16" s="457">
        <v>0.23225440090857466</v>
      </c>
      <c r="H16" s="109"/>
      <c r="I16" s="109"/>
      <c r="J16" s="109"/>
      <c r="K16" s="109"/>
      <c r="L16" s="109"/>
    </row>
    <row r="17" spans="2:39" s="138" customFormat="1" ht="27" x14ac:dyDescent="0.5">
      <c r="D17" s="268"/>
      <c r="E17" s="387" t="s">
        <v>7</v>
      </c>
      <c r="F17" s="448">
        <v>3522</v>
      </c>
      <c r="G17" s="457">
        <v>1</v>
      </c>
      <c r="H17" s="112"/>
      <c r="I17" s="116"/>
      <c r="J17" s="113"/>
      <c r="K17" s="113"/>
      <c r="L17" s="112"/>
      <c r="M17" s="144"/>
      <c r="N17" s="144"/>
      <c r="O17" s="144"/>
      <c r="P17" s="144"/>
      <c r="Q17" s="144"/>
      <c r="S17" s="144"/>
    </row>
    <row r="18" spans="2:39" s="138" customFormat="1" ht="21.95" customHeight="1" x14ac:dyDescent="0.5">
      <c r="D18" s="268"/>
      <c r="E18"/>
      <c r="F18" s="75"/>
      <c r="G18" s="458"/>
      <c r="H18" s="112"/>
      <c r="I18" s="116"/>
      <c r="J18" s="113"/>
      <c r="K18" s="113"/>
      <c r="L18" s="112"/>
      <c r="M18" s="144"/>
      <c r="N18" s="144"/>
      <c r="O18" s="144"/>
      <c r="P18" s="144"/>
      <c r="Q18" s="144"/>
      <c r="S18" s="144"/>
    </row>
    <row r="19" spans="2:39" s="139" customFormat="1" ht="57.75" x14ac:dyDescent="0.5">
      <c r="C19" s="140"/>
      <c r="D19" s="268"/>
      <c r="E19" s="429" t="s">
        <v>802</v>
      </c>
      <c r="F19" s="388" t="s">
        <v>756</v>
      </c>
      <c r="G19" s="512" t="s">
        <v>801</v>
      </c>
      <c r="H19" s="115"/>
      <c r="I19" s="116"/>
      <c r="J19" s="113"/>
      <c r="K19" s="113"/>
      <c r="L19" s="115"/>
    </row>
    <row r="20" spans="2:39" s="139" customFormat="1" ht="31.5" x14ac:dyDescent="0.5">
      <c r="C20" s="140"/>
      <c r="D20" s="268"/>
      <c r="E20" s="387" t="s">
        <v>368</v>
      </c>
      <c r="F20" s="448">
        <v>1847.3999999999996</v>
      </c>
      <c r="G20" s="457">
        <v>0.20379706339838274</v>
      </c>
      <c r="H20" s="115"/>
      <c r="I20" s="116"/>
      <c r="J20" s="113"/>
      <c r="K20" s="113"/>
      <c r="L20" s="115"/>
    </row>
    <row r="21" spans="2:39" s="139" customFormat="1" ht="31.5" x14ac:dyDescent="0.5">
      <c r="C21" s="140"/>
      <c r="D21" s="268"/>
      <c r="E21" s="387" t="s">
        <v>355</v>
      </c>
      <c r="F21" s="448">
        <v>7217.5</v>
      </c>
      <c r="G21" s="457">
        <v>0.79620293660161723</v>
      </c>
      <c r="H21" s="115"/>
      <c r="I21" s="116"/>
      <c r="J21" s="113"/>
      <c r="K21" s="113"/>
      <c r="L21" s="115"/>
    </row>
    <row r="22" spans="2:39" s="139" customFormat="1" ht="31.5" x14ac:dyDescent="0.5">
      <c r="C22" s="140"/>
      <c r="D22" s="268"/>
      <c r="E22" s="387" t="s">
        <v>7</v>
      </c>
      <c r="F22" s="448">
        <v>9064.9</v>
      </c>
      <c r="G22" s="457">
        <v>1</v>
      </c>
      <c r="H22" s="115"/>
      <c r="I22" s="116"/>
      <c r="J22" s="113"/>
      <c r="K22" s="113"/>
      <c r="L22" s="115"/>
    </row>
    <row r="23" spans="2:39" s="139" customFormat="1" ht="21.95" customHeight="1" x14ac:dyDescent="0.5">
      <c r="C23" s="140"/>
      <c r="D23" s="268"/>
      <c r="E23"/>
      <c r="F23" s="75"/>
      <c r="G23" s="458"/>
      <c r="H23" s="115"/>
      <c r="I23" s="116"/>
      <c r="J23" s="113"/>
      <c r="K23" s="113"/>
      <c r="L23" s="115"/>
    </row>
    <row r="24" spans="2:39" s="139" customFormat="1" ht="57.75" x14ac:dyDescent="0.5">
      <c r="C24" s="140"/>
      <c r="D24" s="268"/>
      <c r="E24" s="429" t="s">
        <v>729</v>
      </c>
      <c r="F24" s="388" t="s">
        <v>757</v>
      </c>
      <c r="G24" s="512" t="s">
        <v>801</v>
      </c>
      <c r="H24" s="115"/>
      <c r="I24" s="116"/>
      <c r="J24" s="113"/>
      <c r="K24" s="113"/>
      <c r="L24" s="115"/>
    </row>
    <row r="25" spans="2:39" s="139" customFormat="1" ht="31.5" x14ac:dyDescent="0.5">
      <c r="C25" s="140"/>
      <c r="D25" s="268"/>
      <c r="E25" s="387" t="s">
        <v>368</v>
      </c>
      <c r="F25" s="448">
        <v>1016.0000000000001</v>
      </c>
      <c r="G25" s="457">
        <v>0.8571428571428571</v>
      </c>
      <c r="H25" s="115"/>
      <c r="I25" s="116"/>
      <c r="J25" s="113"/>
      <c r="K25" s="113"/>
      <c r="L25" s="115"/>
    </row>
    <row r="26" spans="2:39" s="141" customFormat="1" ht="27" x14ac:dyDescent="0.5">
      <c r="D26" s="268"/>
      <c r="E26" s="387" t="s">
        <v>355</v>
      </c>
      <c r="F26" s="448">
        <v>446.66666666666663</v>
      </c>
      <c r="G26" s="457">
        <v>0.14285714285714285</v>
      </c>
      <c r="H26" s="121"/>
      <c r="I26" s="116"/>
      <c r="J26" s="113"/>
      <c r="K26" s="113"/>
      <c r="L26" s="121"/>
      <c r="N26" s="145"/>
      <c r="O26" s="145"/>
      <c r="P26" s="145"/>
    </row>
    <row r="27" spans="2:39" s="141" customFormat="1" ht="27" x14ac:dyDescent="0.5">
      <c r="D27" s="268"/>
      <c r="E27" s="387" t="s">
        <v>345</v>
      </c>
      <c r="F27" s="448">
        <v>1462.6666666666667</v>
      </c>
      <c r="G27" s="457">
        <v>1</v>
      </c>
      <c r="H27" s="121"/>
      <c r="I27" s="116"/>
      <c r="J27" s="113"/>
      <c r="K27" s="113"/>
      <c r="L27" s="121"/>
      <c r="N27" s="145"/>
      <c r="O27" s="145"/>
      <c r="P27" s="145"/>
    </row>
    <row r="28" spans="2:39" s="141" customFormat="1" ht="21.95" customHeight="1" x14ac:dyDescent="0.5">
      <c r="D28" s="268"/>
      <c r="E28"/>
      <c r="F28" s="75"/>
      <c r="G28" s="458"/>
      <c r="H28" s="121"/>
      <c r="I28" s="116"/>
      <c r="J28" s="113"/>
      <c r="K28" s="113"/>
      <c r="L28" s="269"/>
      <c r="M28" s="157"/>
      <c r="N28" s="158"/>
      <c r="O28" s="145"/>
      <c r="P28" s="145"/>
    </row>
    <row r="29" spans="2:39" s="141" customFormat="1" ht="21.95" customHeight="1" x14ac:dyDescent="0.5">
      <c r="D29" s="268"/>
      <c r="E29" s="121"/>
      <c r="F29" s="122"/>
      <c r="G29" s="121"/>
      <c r="H29" s="121"/>
      <c r="I29" s="116"/>
      <c r="J29" s="113"/>
      <c r="K29" s="113"/>
      <c r="L29" s="121"/>
      <c r="N29" s="145"/>
      <c r="O29" s="145"/>
      <c r="P29" s="145"/>
    </row>
    <row r="30" spans="2:39" ht="21.95" customHeight="1" x14ac:dyDescent="0.5">
      <c r="B30" s="141"/>
      <c r="D30" s="268"/>
      <c r="E30" s="95"/>
      <c r="F30" s="449"/>
      <c r="G30" s="100"/>
      <c r="H30" s="98"/>
      <c r="I30" s="116"/>
      <c r="J30" s="113"/>
      <c r="K30" s="113"/>
      <c r="L30" s="98"/>
      <c r="S30" s="262"/>
      <c r="T30" s="145"/>
      <c r="U30" s="145"/>
      <c r="V30" s="145"/>
      <c r="W30" s="145"/>
      <c r="X30" s="145"/>
      <c r="Y30" s="145"/>
      <c r="Z30" s="145"/>
      <c r="AA30" s="145"/>
      <c r="AB30" s="145"/>
      <c r="AC30" s="145"/>
      <c r="AD30" s="154"/>
      <c r="AE30" s="154"/>
      <c r="AF30" s="154"/>
    </row>
    <row r="31" spans="2:39" ht="21.95" customHeight="1" x14ac:dyDescent="0.5">
      <c r="B31" s="141"/>
      <c r="D31" s="268"/>
      <c r="E31" s="95"/>
      <c r="F31" s="449"/>
      <c r="G31" s="100"/>
      <c r="H31" s="98"/>
      <c r="I31" s="116"/>
      <c r="J31" s="113"/>
      <c r="K31" s="113"/>
      <c r="L31" s="123"/>
      <c r="N31" s="146"/>
      <c r="O31" s="146"/>
      <c r="P31" s="146"/>
      <c r="S31" s="141"/>
      <c r="T31" s="145"/>
      <c r="U31" s="145"/>
      <c r="V31" s="145"/>
      <c r="W31" s="145"/>
      <c r="X31" s="145"/>
      <c r="Y31" s="145"/>
      <c r="Z31" s="145"/>
      <c r="AA31" s="145"/>
      <c r="AB31" s="145"/>
      <c r="AC31" s="145"/>
      <c r="AD31" s="154"/>
      <c r="AE31" s="154"/>
      <c r="AF31" s="154"/>
    </row>
    <row r="32" spans="2:39" ht="21.95" customHeight="1" x14ac:dyDescent="0.5">
      <c r="D32" s="268"/>
      <c r="E32" s="95"/>
      <c r="F32" s="449"/>
      <c r="G32" s="100"/>
      <c r="H32" s="98"/>
      <c r="I32" s="116"/>
      <c r="J32" s="113"/>
      <c r="K32" s="113"/>
      <c r="L32" s="123"/>
      <c r="N32" s="146"/>
      <c r="O32" s="146"/>
      <c r="P32" s="146"/>
      <c r="Q32" s="146"/>
      <c r="S32" s="262"/>
      <c r="T32" s="145"/>
      <c r="U32" s="145"/>
      <c r="V32" s="145"/>
      <c r="W32" s="145"/>
      <c r="X32" s="145"/>
      <c r="Y32" s="145"/>
      <c r="Z32" s="145"/>
      <c r="AA32" s="145"/>
      <c r="AB32" s="145"/>
      <c r="AC32" s="145"/>
      <c r="AD32" s="154"/>
      <c r="AE32" s="154"/>
      <c r="AF32" s="154"/>
      <c r="AG32" s="154"/>
      <c r="AH32" s="154"/>
      <c r="AI32" s="154"/>
      <c r="AJ32" s="154"/>
      <c r="AK32" s="154"/>
      <c r="AL32" s="154"/>
      <c r="AM32" s="154"/>
    </row>
    <row r="33" spans="4:39" ht="21.95" customHeight="1" x14ac:dyDescent="0.5">
      <c r="D33" s="268"/>
      <c r="E33" s="95"/>
      <c r="F33" s="449"/>
      <c r="G33" s="100"/>
      <c r="H33" s="98"/>
      <c r="I33" s="116"/>
      <c r="J33" s="113"/>
      <c r="K33" s="113"/>
      <c r="L33" s="123"/>
      <c r="N33" s="146"/>
      <c r="O33" s="146"/>
      <c r="P33" s="146"/>
      <c r="Q33" s="146"/>
      <c r="R33" s="263"/>
      <c r="S33" s="262"/>
      <c r="T33" s="145"/>
      <c r="U33" s="145"/>
      <c r="V33" s="145"/>
      <c r="W33" s="145"/>
      <c r="X33" s="145"/>
      <c r="Y33" s="145"/>
      <c r="Z33" s="145"/>
      <c r="AA33" s="145"/>
      <c r="AB33" s="145"/>
      <c r="AC33" s="145"/>
      <c r="AE33" s="146"/>
      <c r="AF33" s="154"/>
      <c r="AG33" s="154"/>
      <c r="AH33" s="154"/>
      <c r="AI33" s="154"/>
      <c r="AJ33" s="154"/>
      <c r="AK33" s="154"/>
      <c r="AL33" s="154"/>
      <c r="AM33" s="154"/>
    </row>
    <row r="34" spans="4:39" ht="21.95" customHeight="1" x14ac:dyDescent="0.5">
      <c r="D34" s="268"/>
      <c r="E34" s="95"/>
      <c r="F34" s="449"/>
      <c r="G34" s="100"/>
      <c r="H34" s="98"/>
      <c r="I34" s="116"/>
      <c r="J34" s="113"/>
      <c r="K34" s="113"/>
      <c r="L34" s="123"/>
      <c r="N34" s="146"/>
      <c r="O34" s="146"/>
      <c r="P34" s="264"/>
      <c r="Q34" s="135"/>
      <c r="R34" s="142"/>
      <c r="AE34" s="146"/>
      <c r="AF34" s="154"/>
      <c r="AG34" s="154"/>
      <c r="AH34" s="154"/>
      <c r="AI34" s="154"/>
      <c r="AJ34" s="154"/>
      <c r="AK34" s="154"/>
      <c r="AL34" s="154"/>
      <c r="AM34" s="154"/>
    </row>
    <row r="35" spans="4:39" ht="21.95" customHeight="1" x14ac:dyDescent="0.5">
      <c r="D35" s="268"/>
      <c r="E35" s="95"/>
      <c r="F35" s="449"/>
      <c r="G35" s="100"/>
      <c r="H35" s="98"/>
      <c r="I35" s="116"/>
      <c r="J35" s="113"/>
      <c r="K35" s="113"/>
      <c r="L35" s="123"/>
      <c r="N35" s="146"/>
      <c r="O35" s="146"/>
      <c r="P35" s="264"/>
      <c r="Q35" s="135"/>
      <c r="R35" s="142"/>
      <c r="X35" s="154"/>
      <c r="Y35" s="154"/>
      <c r="AB35" s="146"/>
      <c r="AC35" s="146"/>
      <c r="AE35" s="146"/>
      <c r="AF35" s="154"/>
      <c r="AG35" s="154"/>
      <c r="AH35" s="154"/>
      <c r="AI35" s="154"/>
      <c r="AJ35" s="154"/>
      <c r="AK35" s="154"/>
      <c r="AL35" s="154"/>
      <c r="AM35" s="154"/>
    </row>
    <row r="36" spans="4:39" ht="21.95" customHeight="1" x14ac:dyDescent="0.4">
      <c r="D36" s="268"/>
      <c r="E36" s="95"/>
      <c r="F36" s="449"/>
      <c r="G36" s="100"/>
      <c r="H36" s="98"/>
      <c r="I36" s="98"/>
      <c r="J36" s="99"/>
      <c r="K36" s="100"/>
      <c r="L36" s="123"/>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450"/>
      <c r="G37" s="459"/>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450"/>
      <c r="G38" s="459"/>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450"/>
      <c r="G39" s="459"/>
      <c r="H39" s="67"/>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450"/>
      <c r="G40" s="459"/>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4">
      <c r="D41" s="268"/>
      <c r="E41" s="67"/>
      <c r="F41" s="450"/>
      <c r="G41" s="459"/>
      <c r="H41" s="123"/>
      <c r="I41" s="67"/>
      <c r="J41" s="67"/>
      <c r="K41" s="67"/>
      <c r="L41" s="98"/>
      <c r="N41" s="146"/>
      <c r="O41" s="146"/>
      <c r="P41" s="264"/>
      <c r="Q41" s="135"/>
      <c r="R41" s="142"/>
      <c r="X41" s="146"/>
      <c r="Y41" s="146"/>
      <c r="Z41" s="146"/>
      <c r="AA41" s="146"/>
      <c r="AB41" s="146"/>
      <c r="AE41" s="146"/>
      <c r="AF41" s="154"/>
      <c r="AG41" s="154"/>
      <c r="AH41" s="154"/>
      <c r="AI41" s="154"/>
      <c r="AJ41" s="154"/>
      <c r="AK41" s="154"/>
      <c r="AL41" s="154"/>
      <c r="AM41" s="154"/>
    </row>
    <row r="42" spans="4:39" ht="21.95" customHeight="1" x14ac:dyDescent="0.3">
      <c r="D42" s="268"/>
      <c r="E42" s="67"/>
      <c r="F42" s="450"/>
      <c r="G42" s="459"/>
      <c r="H42" s="123"/>
      <c r="I42" s="67"/>
      <c r="J42" s="67"/>
      <c r="K42" s="67"/>
      <c r="L42" s="98"/>
      <c r="Q42" s="135"/>
      <c r="R42" s="142"/>
      <c r="X42" s="146"/>
      <c r="Y42" s="146"/>
      <c r="Z42" s="146"/>
      <c r="AA42" s="146"/>
      <c r="AB42" s="146"/>
      <c r="AE42" s="146"/>
      <c r="AF42" s="154"/>
    </row>
    <row r="43" spans="4:39" ht="21.95" customHeight="1" x14ac:dyDescent="0.3">
      <c r="D43" s="268"/>
      <c r="E43" s="269"/>
      <c r="F43" s="451"/>
      <c r="G43" s="269"/>
      <c r="H43" s="269"/>
      <c r="I43" s="269"/>
      <c r="J43" s="269"/>
      <c r="K43" s="269"/>
      <c r="L43" s="98"/>
      <c r="Q43" s="135"/>
      <c r="R43" s="142"/>
      <c r="X43" s="146"/>
      <c r="Y43" s="146"/>
      <c r="Z43" s="146"/>
      <c r="AA43" s="146"/>
      <c r="AB43" s="146"/>
      <c r="AE43" s="146"/>
      <c r="AF43" s="154"/>
    </row>
    <row r="44" spans="4:39" ht="21.95" customHeight="1" x14ac:dyDescent="0.3">
      <c r="D44" s="268"/>
      <c r="E44" s="95"/>
      <c r="F44" s="449"/>
      <c r="G44" s="100"/>
      <c r="H44" s="123"/>
      <c r="I44" s="123"/>
      <c r="J44" s="124"/>
      <c r="K44" s="100"/>
      <c r="L44" s="98"/>
      <c r="AF44" s="154"/>
    </row>
    <row r="45" spans="4:39" ht="21.95" customHeight="1" x14ac:dyDescent="0.3">
      <c r="D45" s="268"/>
      <c r="E45" s="125"/>
      <c r="F45" s="452"/>
      <c r="G45" s="100"/>
      <c r="H45" s="123"/>
      <c r="I45" s="127"/>
      <c r="J45" s="128"/>
      <c r="K45" s="100"/>
      <c r="L45" s="98"/>
      <c r="AF45" s="154"/>
    </row>
    <row r="46" spans="4:39" ht="22.5" x14ac:dyDescent="0.3">
      <c r="D46" s="268"/>
      <c r="E46"/>
      <c r="F46" s="75"/>
      <c r="G46" s="458"/>
      <c r="H46" s="123"/>
      <c r="I46"/>
      <c r="J46"/>
      <c r="K46"/>
      <c r="L46" s="98"/>
      <c r="AF46" s="154"/>
    </row>
    <row r="47" spans="4:39" ht="22.5" x14ac:dyDescent="0.3">
      <c r="D47" s="268"/>
      <c r="E47"/>
      <c r="F47" s="75"/>
      <c r="G47" s="458"/>
      <c r="H47" s="123"/>
      <c r="I47"/>
      <c r="J47"/>
      <c r="K47"/>
      <c r="L47" s="98"/>
      <c r="AF47" s="154"/>
    </row>
    <row r="48" spans="4:39" ht="16.5" x14ac:dyDescent="0.3">
      <c r="D48" s="268"/>
      <c r="E48"/>
      <c r="F48" s="75"/>
      <c r="G48" s="458"/>
      <c r="H48" s="123"/>
      <c r="I48"/>
      <c r="J48"/>
      <c r="K48"/>
      <c r="L48" s="98"/>
    </row>
    <row r="49" spans="4:39" ht="22.5" x14ac:dyDescent="0.4">
      <c r="D49" s="268"/>
      <c r="E49"/>
      <c r="F49" s="75"/>
      <c r="G49" s="458"/>
      <c r="H49" s="123"/>
      <c r="I49"/>
      <c r="J49"/>
      <c r="K49"/>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c r="F50" s="75"/>
      <c r="G50" s="458"/>
      <c r="H50" s="123"/>
      <c r="I50"/>
      <c r="J50"/>
      <c r="K50"/>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c r="F51" s="75"/>
      <c r="G51" s="458"/>
      <c r="H51" s="123"/>
      <c r="I51"/>
      <c r="J51"/>
      <c r="K51"/>
      <c r="L51" s="98"/>
      <c r="N51" s="146"/>
      <c r="O51" s="146"/>
      <c r="P51" s="264"/>
      <c r="Q51" s="135"/>
      <c r="R51" s="142"/>
      <c r="X51" s="146"/>
      <c r="Y51" s="146"/>
      <c r="Z51" s="146"/>
      <c r="AA51" s="146"/>
      <c r="AB51" s="146"/>
      <c r="AE51" s="146"/>
      <c r="AF51" s="154"/>
      <c r="AG51" s="154"/>
      <c r="AH51" s="154"/>
      <c r="AI51" s="154"/>
      <c r="AJ51" s="154"/>
      <c r="AK51" s="154"/>
      <c r="AL51" s="154"/>
      <c r="AM51" s="154"/>
    </row>
    <row r="52" spans="4:39" ht="22.5" x14ac:dyDescent="0.3">
      <c r="D52" s="268"/>
      <c r="E52"/>
      <c r="F52" s="75"/>
      <c r="G52" s="458"/>
      <c r="H52" s="123"/>
      <c r="I52"/>
      <c r="J52"/>
      <c r="K52"/>
      <c r="L52" s="98"/>
      <c r="Q52" s="135"/>
      <c r="R52" s="142"/>
      <c r="X52" s="146"/>
      <c r="Y52" s="146"/>
      <c r="Z52" s="146"/>
      <c r="AA52" s="146"/>
      <c r="AB52" s="146"/>
      <c r="AE52" s="146"/>
      <c r="AF52" s="154"/>
    </row>
    <row r="53" spans="4:39" ht="22.5" x14ac:dyDescent="0.3">
      <c r="D53" s="268"/>
      <c r="E53"/>
      <c r="F53" s="75"/>
      <c r="G53" s="458"/>
      <c r="H53" s="123"/>
      <c r="I53"/>
      <c r="J53"/>
      <c r="K53"/>
      <c r="L53" s="98"/>
      <c r="Q53" s="135"/>
      <c r="R53" s="142"/>
      <c r="X53" s="146"/>
      <c r="Y53" s="146"/>
      <c r="Z53" s="146"/>
      <c r="AA53" s="146"/>
      <c r="AB53" s="146"/>
      <c r="AE53" s="146"/>
      <c r="AF53" s="154"/>
    </row>
    <row r="54" spans="4:39" ht="22.5" x14ac:dyDescent="0.3">
      <c r="D54" s="268"/>
      <c r="E54"/>
      <c r="F54" s="75"/>
      <c r="G54" s="458"/>
      <c r="H54" s="123"/>
      <c r="I54"/>
      <c r="J54"/>
      <c r="K54"/>
      <c r="L54" s="98"/>
      <c r="AF54" s="154"/>
    </row>
    <row r="55" spans="4:39" ht="22.5" x14ac:dyDescent="0.3">
      <c r="D55" s="268"/>
      <c r="E55"/>
      <c r="F55" s="75"/>
      <c r="G55" s="458"/>
      <c r="H55" s="123"/>
      <c r="I55"/>
      <c r="J55"/>
      <c r="K55"/>
      <c r="L55" s="98"/>
      <c r="AF55" s="154"/>
    </row>
    <row r="56" spans="4:39" ht="22.5" x14ac:dyDescent="0.3">
      <c r="D56" s="268"/>
      <c r="E56"/>
      <c r="F56" s="75"/>
      <c r="G56" s="458"/>
      <c r="H56" s="123"/>
      <c r="I56"/>
      <c r="J56"/>
      <c r="K56"/>
      <c r="L56" s="98"/>
      <c r="AF56" s="154"/>
    </row>
    <row r="57" spans="4:39" ht="22.5" x14ac:dyDescent="0.3">
      <c r="D57" s="268"/>
      <c r="E57"/>
      <c r="F57" s="75"/>
      <c r="G57" s="458"/>
      <c r="H57" s="123"/>
      <c r="I57"/>
      <c r="J57"/>
      <c r="K57"/>
      <c r="L57" s="98"/>
      <c r="AF57" s="154"/>
    </row>
    <row r="58" spans="4:39" ht="16.5" x14ac:dyDescent="0.3">
      <c r="D58" s="268"/>
      <c r="E58"/>
      <c r="F58" s="75"/>
      <c r="G58" s="458"/>
      <c r="H58" s="123"/>
      <c r="I58"/>
      <c r="J58"/>
      <c r="K58"/>
      <c r="L58" s="98"/>
    </row>
    <row r="59" spans="4:39" ht="16.5" x14ac:dyDescent="0.3">
      <c r="D59" s="268"/>
      <c r="E59"/>
      <c r="F59" s="75"/>
      <c r="G59" s="458"/>
      <c r="H59" s="123"/>
      <c r="I59"/>
      <c r="J59"/>
      <c r="K59"/>
      <c r="L59" s="98"/>
    </row>
    <row r="60" spans="4:39" ht="16.5" x14ac:dyDescent="0.3">
      <c r="D60" s="268"/>
      <c r="E60"/>
      <c r="F60" s="75"/>
      <c r="G60" s="458"/>
      <c r="H60" s="123"/>
      <c r="I60"/>
      <c r="J60"/>
      <c r="K60"/>
      <c r="L60" s="98"/>
    </row>
    <row r="61" spans="4:39" ht="16.5" x14ac:dyDescent="0.3">
      <c r="D61" s="268"/>
      <c r="E61"/>
      <c r="F61" s="75"/>
      <c r="G61" s="458"/>
      <c r="H61" s="98"/>
      <c r="I61"/>
      <c r="J61"/>
      <c r="K61"/>
      <c r="L61" s="98"/>
    </row>
    <row r="62" spans="4:39" ht="16.5" x14ac:dyDescent="0.3">
      <c r="D62" s="268"/>
      <c r="E62"/>
      <c r="F62" s="75"/>
      <c r="G62" s="458"/>
      <c r="H62" s="98"/>
      <c r="I62"/>
      <c r="J62"/>
      <c r="K62"/>
      <c r="L62" s="98"/>
    </row>
    <row r="63" spans="4:39" ht="16.5" x14ac:dyDescent="0.3">
      <c r="D63" s="268"/>
      <c r="E63"/>
      <c r="F63" s="75"/>
      <c r="G63" s="458"/>
      <c r="H63" s="98"/>
      <c r="I63"/>
      <c r="J63"/>
      <c r="K63"/>
      <c r="L63" s="98"/>
    </row>
    <row r="64" spans="4:39" ht="16.5" x14ac:dyDescent="0.3">
      <c r="D64" s="268"/>
      <c r="E64"/>
      <c r="F64" s="75"/>
      <c r="G64" s="458"/>
      <c r="H64" s="98"/>
      <c r="I64"/>
      <c r="J64"/>
      <c r="K64"/>
      <c r="L64" s="98"/>
    </row>
    <row r="65" spans="4:12" ht="16.5" x14ac:dyDescent="0.3">
      <c r="D65" s="268"/>
      <c r="E65"/>
      <c r="F65" s="75"/>
      <c r="G65" s="458"/>
      <c r="H65" s="98"/>
      <c r="I65"/>
      <c r="J65"/>
      <c r="K65"/>
      <c r="L65" s="98"/>
    </row>
    <row r="66" spans="4:12" ht="16.5" x14ac:dyDescent="0.3">
      <c r="D66" s="268"/>
      <c r="E66"/>
      <c r="F66" s="75"/>
      <c r="G66" s="458"/>
      <c r="H66" s="98"/>
      <c r="I66"/>
      <c r="J66"/>
      <c r="K66"/>
      <c r="L66" s="98"/>
    </row>
    <row r="67" spans="4:12" ht="16.5" x14ac:dyDescent="0.3">
      <c r="D67" s="268"/>
      <c r="E67"/>
      <c r="F67" s="75"/>
      <c r="G67" s="458"/>
      <c r="H67" s="98"/>
      <c r="I67"/>
      <c r="J67"/>
      <c r="K67"/>
      <c r="L67" s="98"/>
    </row>
    <row r="68" spans="4:12" ht="16.5" x14ac:dyDescent="0.3">
      <c r="D68" s="268"/>
      <c r="E68"/>
      <c r="F68" s="75"/>
      <c r="G68" s="458"/>
      <c r="H68" s="98"/>
      <c r="I68"/>
      <c r="J68"/>
      <c r="K68"/>
      <c r="L68" s="98"/>
    </row>
    <row r="69" spans="4:12" ht="16.5" x14ac:dyDescent="0.3">
      <c r="D69" s="268"/>
      <c r="E69"/>
      <c r="F69" s="75"/>
      <c r="G69" s="458"/>
      <c r="H69" s="98"/>
      <c r="I69"/>
      <c r="J69"/>
      <c r="K69"/>
      <c r="L69" s="98"/>
    </row>
    <row r="70" spans="4:12" ht="16.5" x14ac:dyDescent="0.3">
      <c r="D70" s="268"/>
      <c r="E70"/>
      <c r="F70" s="75"/>
      <c r="G70" s="458"/>
      <c r="H70" s="98"/>
      <c r="I70"/>
      <c r="J70"/>
      <c r="K70"/>
      <c r="L70" s="98"/>
    </row>
    <row r="71" spans="4:12" ht="16.5" x14ac:dyDescent="0.3">
      <c r="D71" s="268"/>
      <c r="E71"/>
      <c r="F71" s="75"/>
      <c r="G71" s="458"/>
      <c r="H71" s="98"/>
      <c r="I71"/>
      <c r="J71"/>
      <c r="K71"/>
      <c r="L71" s="98"/>
    </row>
    <row r="72" spans="4:12" ht="16.5" x14ac:dyDescent="0.3">
      <c r="D72" s="268"/>
      <c r="E72"/>
      <c r="F72" s="75"/>
      <c r="G72" s="458"/>
      <c r="H72" s="98"/>
      <c r="I72"/>
      <c r="J72"/>
      <c r="K72"/>
      <c r="L72" s="98"/>
    </row>
    <row r="73" spans="4:12" ht="16.5" x14ac:dyDescent="0.3">
      <c r="D73" s="268"/>
      <c r="E73"/>
      <c r="F73" s="75"/>
      <c r="G73" s="458"/>
      <c r="H73" s="98"/>
      <c r="I73"/>
      <c r="J73"/>
      <c r="K73"/>
      <c r="L73" s="98"/>
    </row>
    <row r="74" spans="4:12" ht="16.5" x14ac:dyDescent="0.3">
      <c r="D74" s="268"/>
      <c r="E74"/>
      <c r="F74" s="75"/>
      <c r="G74" s="458"/>
      <c r="H74" s="98"/>
      <c r="I74"/>
      <c r="J74"/>
      <c r="K74"/>
      <c r="L74" s="98"/>
    </row>
    <row r="75" spans="4:12" ht="16.5" x14ac:dyDescent="0.3">
      <c r="D75" s="268"/>
      <c r="E75"/>
      <c r="F75" s="75"/>
      <c r="G75" s="458"/>
      <c r="H75" s="98"/>
      <c r="I75"/>
      <c r="J75"/>
      <c r="K75"/>
      <c r="L75" s="98"/>
    </row>
    <row r="76" spans="4:12" ht="16.5" x14ac:dyDescent="0.3">
      <c r="D76" s="268"/>
      <c r="E76"/>
      <c r="F76" s="75"/>
      <c r="G76" s="458"/>
      <c r="H76" s="98"/>
      <c r="I76"/>
      <c r="J76"/>
      <c r="K76"/>
      <c r="L76" s="98"/>
    </row>
    <row r="77" spans="4:12" ht="16.5" x14ac:dyDescent="0.3">
      <c r="D77" s="268"/>
      <c r="E77"/>
      <c r="F77" s="75"/>
      <c r="G77" s="458"/>
      <c r="H77" s="98"/>
      <c r="I77"/>
      <c r="J77"/>
      <c r="K77"/>
      <c r="L77" s="98"/>
    </row>
    <row r="78" spans="4:12" ht="16.5" x14ac:dyDescent="0.3">
      <c r="D78" s="268"/>
      <c r="E78"/>
      <c r="F78" s="75"/>
      <c r="G78" s="458"/>
      <c r="H78" s="98"/>
      <c r="I78"/>
      <c r="J78"/>
      <c r="K78"/>
      <c r="L78" s="98"/>
    </row>
    <row r="79" spans="4:12" ht="16.5" x14ac:dyDescent="0.3">
      <c r="D79" s="268"/>
      <c r="E79"/>
      <c r="F79" s="75"/>
      <c r="G79" s="458"/>
      <c r="H79" s="98"/>
      <c r="I79"/>
      <c r="J79"/>
      <c r="K79"/>
      <c r="L79" s="98"/>
    </row>
    <row r="80" spans="4:12" ht="16.5" x14ac:dyDescent="0.3">
      <c r="D80" s="268"/>
      <c r="E80"/>
      <c r="F80" s="75"/>
      <c r="G80" s="458"/>
      <c r="H80" s="98"/>
      <c r="I80"/>
      <c r="J80"/>
      <c r="K80"/>
      <c r="L80" s="98"/>
    </row>
    <row r="81" spans="4:12" ht="16.5" x14ac:dyDescent="0.3">
      <c r="D81" s="268"/>
      <c r="E81"/>
      <c r="F81" s="75"/>
      <c r="G81" s="458"/>
      <c r="H81" s="98"/>
      <c r="I81"/>
      <c r="J81"/>
      <c r="K81"/>
      <c r="L81" s="98"/>
    </row>
    <row r="82" spans="4:12" ht="16.5" x14ac:dyDescent="0.3">
      <c r="D82" s="268"/>
      <c r="E82"/>
      <c r="F82" s="75"/>
      <c r="G82" s="458"/>
      <c r="H82" s="98"/>
      <c r="I82"/>
      <c r="J82"/>
      <c r="K82"/>
      <c r="L82" s="98"/>
    </row>
    <row r="83" spans="4:12" ht="16.5" x14ac:dyDescent="0.3">
      <c r="D83" s="268"/>
      <c r="E83"/>
      <c r="F83" s="75"/>
      <c r="G83" s="458"/>
      <c r="H83" s="98"/>
      <c r="I83"/>
      <c r="J83"/>
      <c r="K83"/>
      <c r="L83" s="98"/>
    </row>
    <row r="84" spans="4:12" ht="16.5" x14ac:dyDescent="0.3">
      <c r="D84" s="268"/>
      <c r="E84"/>
      <c r="F84" s="75"/>
      <c r="G84" s="458"/>
      <c r="H84" s="98"/>
      <c r="I84"/>
      <c r="J84"/>
      <c r="K84"/>
      <c r="L84" s="98"/>
    </row>
    <row r="85" spans="4:12" ht="16.5" x14ac:dyDescent="0.3">
      <c r="D85" s="268"/>
      <c r="E85"/>
      <c r="F85" s="75"/>
      <c r="G85" s="458"/>
      <c r="H85" s="98"/>
      <c r="I85"/>
      <c r="J85"/>
      <c r="K85"/>
      <c r="L85" s="98"/>
    </row>
    <row r="86" spans="4:12" ht="16.5" x14ac:dyDescent="0.3">
      <c r="D86" s="268"/>
      <c r="E86"/>
      <c r="F86" s="75"/>
      <c r="G86" s="458"/>
      <c r="H86" s="98"/>
      <c r="I86"/>
      <c r="J86"/>
      <c r="K86"/>
      <c r="L86" s="98"/>
    </row>
    <row r="87" spans="4:12" ht="16.5" x14ac:dyDescent="0.3">
      <c r="D87" s="268"/>
      <c r="E87"/>
      <c r="F87" s="75"/>
      <c r="G87" s="458"/>
      <c r="H87" s="98"/>
      <c r="I87"/>
      <c r="J87"/>
      <c r="K87"/>
      <c r="L87" s="98"/>
    </row>
    <row r="88" spans="4:12" ht="16.5" x14ac:dyDescent="0.3">
      <c r="D88" s="268"/>
      <c r="E88"/>
      <c r="F88" s="75"/>
      <c r="G88" s="458"/>
      <c r="H88" s="98"/>
      <c r="I88"/>
      <c r="J88"/>
      <c r="K88"/>
      <c r="L88" s="98"/>
    </row>
    <row r="89" spans="4:12" ht="16.5" x14ac:dyDescent="0.3">
      <c r="D89" s="268"/>
      <c r="E89"/>
      <c r="F89" s="75"/>
      <c r="G89" s="458"/>
      <c r="H89" s="98"/>
      <c r="I89"/>
      <c r="J89"/>
      <c r="K89"/>
      <c r="L89" s="98"/>
    </row>
    <row r="90" spans="4:12" ht="16.5" x14ac:dyDescent="0.3">
      <c r="D90" s="268"/>
      <c r="E90"/>
      <c r="F90" s="75"/>
      <c r="G90" s="458"/>
      <c r="H90" s="98"/>
      <c r="I90"/>
      <c r="J90"/>
      <c r="K90"/>
      <c r="L90" s="98"/>
    </row>
    <row r="91" spans="4:12" ht="16.5" x14ac:dyDescent="0.3">
      <c r="D91" s="268"/>
      <c r="E91" s="123"/>
      <c r="F91" s="453"/>
      <c r="G91" s="460"/>
      <c r="H91" s="98"/>
      <c r="I91"/>
      <c r="J91"/>
      <c r="K91"/>
      <c r="L91" s="98"/>
    </row>
    <row r="92" spans="4:12" ht="16.5" x14ac:dyDescent="0.3">
      <c r="D92" s="268"/>
      <c r="E92" s="123"/>
      <c r="F92" s="453"/>
      <c r="G92" s="460"/>
      <c r="H92" s="98"/>
      <c r="I92"/>
      <c r="J92"/>
      <c r="K92"/>
      <c r="L92" s="98"/>
    </row>
    <row r="93" spans="4:12" ht="16.5" x14ac:dyDescent="0.3">
      <c r="D93" s="268"/>
      <c r="E93" s="123"/>
      <c r="F93" s="453"/>
      <c r="G93" s="460"/>
      <c r="H93" s="98"/>
      <c r="I93"/>
      <c r="J93"/>
      <c r="K93"/>
      <c r="L93" s="98"/>
    </row>
    <row r="94" spans="4:12" ht="16.5" x14ac:dyDescent="0.3">
      <c r="D94" s="268"/>
      <c r="E94" s="123"/>
      <c r="F94" s="453"/>
      <c r="G94" s="460"/>
      <c r="H94" s="98"/>
      <c r="I94"/>
      <c r="J94"/>
      <c r="K94"/>
      <c r="L94" s="98"/>
    </row>
    <row r="95" spans="4:12" ht="21.95" customHeight="1" x14ac:dyDescent="0.3">
      <c r="D95" s="268"/>
      <c r="E95" s="123"/>
      <c r="F95" s="453"/>
      <c r="G95" s="460"/>
      <c r="H95" s="98"/>
      <c r="I95" s="95"/>
      <c r="J95" s="96"/>
      <c r="K95" s="97"/>
      <c r="L95" s="98"/>
    </row>
    <row r="96" spans="4:12" ht="21.95" customHeight="1" x14ac:dyDescent="0.3">
      <c r="D96" s="268"/>
      <c r="E96" s="123"/>
      <c r="F96" s="453"/>
      <c r="G96" s="460"/>
      <c r="H96" s="98"/>
      <c r="I96" s="95"/>
      <c r="J96" s="96"/>
      <c r="K96" s="97"/>
      <c r="L96" s="98"/>
    </row>
    <row r="97" spans="2:32" ht="21.95" customHeight="1" x14ac:dyDescent="0.3">
      <c r="D97" s="268"/>
      <c r="E97" s="123"/>
      <c r="F97" s="453"/>
      <c r="G97" s="460"/>
      <c r="H97" s="98"/>
      <c r="I97" s="95"/>
      <c r="J97" s="96"/>
      <c r="K97" s="97"/>
      <c r="L97" s="98"/>
    </row>
    <row r="98" spans="2:32" ht="21.95" customHeight="1" x14ac:dyDescent="0.3">
      <c r="D98" s="268"/>
      <c r="E98" s="95"/>
      <c r="F98" s="449"/>
      <c r="G98" s="100"/>
      <c r="H98" s="98"/>
      <c r="I98" s="98"/>
      <c r="J98" s="99"/>
      <c r="K98" s="100"/>
      <c r="L98" s="98"/>
    </row>
    <row r="99" spans="2:32" ht="21.95" customHeight="1" x14ac:dyDescent="0.3">
      <c r="D99" s="268"/>
      <c r="E99" s="95"/>
      <c r="F99" s="449"/>
      <c r="G99" s="100"/>
      <c r="H99" s="98"/>
      <c r="I99" s="98"/>
      <c r="J99" s="99"/>
      <c r="K99" s="100"/>
      <c r="L99" s="98"/>
    </row>
    <row r="100" spans="2:32" s="159" customFormat="1" ht="21.95" customHeight="1" x14ac:dyDescent="0.3">
      <c r="B100" s="142"/>
      <c r="D100" s="268"/>
      <c r="E100" s="269"/>
      <c r="F100" s="451"/>
      <c r="G100" s="269"/>
      <c r="H100" s="269"/>
      <c r="I100" s="269"/>
      <c r="J100" s="269"/>
      <c r="K100" s="269"/>
      <c r="L100" s="269"/>
      <c r="Q100" s="157"/>
      <c r="X100" s="265"/>
      <c r="Y100" s="265"/>
      <c r="Z100" s="265"/>
      <c r="AA100" s="265"/>
      <c r="AB100" s="265"/>
      <c r="AE100" s="265"/>
    </row>
    <row r="101" spans="2:32" ht="21.95" customHeight="1" x14ac:dyDescent="0.3">
      <c r="D101" s="268"/>
      <c r="E101" s="123"/>
      <c r="F101" s="454"/>
      <c r="G101" s="461"/>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454"/>
      <c r="G102" s="461"/>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454"/>
      <c r="G103" s="461"/>
      <c r="H103" s="123"/>
      <c r="I103" s="123"/>
      <c r="J103" s="124"/>
      <c r="K103" s="130"/>
      <c r="L103" s="98"/>
      <c r="Q103" s="135"/>
      <c r="R103" s="142"/>
      <c r="X103" s="146"/>
      <c r="Y103" s="146"/>
      <c r="Z103" s="146"/>
      <c r="AA103" s="146"/>
      <c r="AB103" s="146"/>
      <c r="AE103" s="146"/>
      <c r="AF103" s="154"/>
    </row>
    <row r="104" spans="2:32" ht="21.95" customHeight="1" x14ac:dyDescent="0.3">
      <c r="D104" s="268"/>
      <c r="E104" s="123"/>
      <c r="F104" s="454"/>
      <c r="G104" s="461"/>
      <c r="H104" s="123"/>
      <c r="I104" s="98"/>
      <c r="J104" s="99"/>
      <c r="K104" s="130"/>
      <c r="L104" s="98"/>
      <c r="M104" s="135"/>
      <c r="R104" s="142"/>
      <c r="T104" s="146"/>
      <c r="U104" s="146"/>
      <c r="V104" s="146"/>
      <c r="W104" s="146"/>
      <c r="X104" s="146"/>
      <c r="AA104" s="146"/>
      <c r="AB104" s="154"/>
      <c r="AF104" s="154"/>
    </row>
    <row r="105" spans="2:32" ht="21.95" customHeight="1" x14ac:dyDescent="0.3">
      <c r="D105" s="268"/>
      <c r="E105" s="123"/>
      <c r="F105" s="454"/>
      <c r="G105" s="461"/>
      <c r="H105" s="98"/>
      <c r="I105" s="98"/>
      <c r="J105" s="99"/>
      <c r="K105" s="130"/>
      <c r="L105" s="98"/>
      <c r="M105" s="135"/>
      <c r="R105" s="142"/>
      <c r="T105" s="146"/>
      <c r="U105" s="146"/>
      <c r="V105" s="146"/>
      <c r="W105" s="146"/>
      <c r="X105" s="146"/>
      <c r="AA105" s="146"/>
      <c r="AB105" s="154"/>
      <c r="AF105" s="154"/>
    </row>
    <row r="106" spans="2:32" ht="21.95" customHeight="1" x14ac:dyDescent="0.3">
      <c r="D106" s="268"/>
      <c r="E106" s="123"/>
      <c r="F106" s="454"/>
      <c r="G106" s="461"/>
      <c r="H106" s="98"/>
      <c r="I106" s="98"/>
      <c r="J106" s="99"/>
      <c r="K106" s="130"/>
      <c r="L106" s="98"/>
      <c r="N106" s="146"/>
      <c r="O106" s="146"/>
      <c r="P106" s="146"/>
      <c r="Q106" s="146"/>
      <c r="U106" s="146"/>
      <c r="V106" s="154"/>
      <c r="AF106" s="154"/>
    </row>
    <row r="107" spans="2:32" ht="21.95" customHeight="1" x14ac:dyDescent="0.3">
      <c r="D107" s="268"/>
      <c r="E107" s="123"/>
      <c r="F107" s="454"/>
      <c r="G107" s="461"/>
      <c r="H107" s="98"/>
      <c r="I107" s="98"/>
      <c r="J107" s="99"/>
      <c r="K107" s="130"/>
      <c r="L107" s="98"/>
      <c r="N107" s="146"/>
      <c r="O107" s="146"/>
      <c r="P107" s="146"/>
      <c r="Q107" s="146"/>
      <c r="U107" s="146"/>
      <c r="V107" s="154"/>
      <c r="AF107" s="154"/>
    </row>
    <row r="108" spans="2:32" ht="21.95" customHeight="1" x14ac:dyDescent="0.3">
      <c r="D108" s="268"/>
      <c r="E108" s="123"/>
      <c r="F108" s="454"/>
      <c r="G108" s="461"/>
      <c r="H108" s="98"/>
      <c r="I108" s="123"/>
      <c r="J108" s="124"/>
      <c r="K108" s="130"/>
      <c r="L108" s="98"/>
      <c r="N108" s="146"/>
      <c r="O108" s="146"/>
      <c r="P108" s="146"/>
      <c r="Q108" s="146"/>
      <c r="U108" s="146"/>
      <c r="V108" s="154"/>
      <c r="AF108" s="154"/>
    </row>
    <row r="109" spans="2:32" ht="21.95" customHeight="1" x14ac:dyDescent="0.3">
      <c r="D109" s="268"/>
      <c r="E109" s="123"/>
      <c r="F109" s="454"/>
      <c r="G109" s="461"/>
      <c r="H109" s="98"/>
      <c r="I109" s="123"/>
      <c r="J109" s="124"/>
      <c r="K109" s="130"/>
      <c r="L109" s="98"/>
      <c r="N109" s="146"/>
      <c r="O109" s="146"/>
      <c r="P109" s="146"/>
      <c r="Q109" s="146"/>
      <c r="U109" s="146"/>
      <c r="V109" s="154"/>
      <c r="AF109" s="154"/>
    </row>
    <row r="110" spans="2:32" ht="21.95" customHeight="1" x14ac:dyDescent="0.3">
      <c r="D110" s="268"/>
      <c r="E110" s="123"/>
      <c r="F110" s="454"/>
      <c r="G110" s="461"/>
      <c r="H110" s="98"/>
      <c r="I110" s="123"/>
      <c r="J110" s="124"/>
      <c r="K110" s="130"/>
      <c r="L110" s="98"/>
      <c r="N110" s="146"/>
      <c r="O110" s="146"/>
      <c r="P110" s="146"/>
      <c r="Q110" s="146"/>
      <c r="U110" s="146"/>
      <c r="V110" s="154"/>
      <c r="AF110" s="154"/>
    </row>
    <row r="111" spans="2:32" ht="21.95" customHeight="1" x14ac:dyDescent="0.3">
      <c r="D111" s="268"/>
      <c r="E111" s="123"/>
      <c r="F111" s="454"/>
      <c r="G111" s="461"/>
      <c r="H111" s="98"/>
      <c r="I111" s="123"/>
      <c r="J111" s="124"/>
      <c r="K111" s="130"/>
      <c r="L111" s="98"/>
      <c r="N111" s="146"/>
      <c r="O111" s="146"/>
      <c r="P111" s="146"/>
      <c r="Q111" s="146"/>
      <c r="U111" s="146"/>
      <c r="V111" s="154"/>
      <c r="AF111" s="154"/>
    </row>
    <row r="112" spans="2:32" ht="21.95" customHeight="1" x14ac:dyDescent="0.3">
      <c r="D112" s="268"/>
      <c r="E112" s="123"/>
      <c r="F112" s="454"/>
      <c r="G112" s="461"/>
      <c r="H112" s="98"/>
      <c r="I112" s="123"/>
      <c r="J112" s="124"/>
      <c r="K112" s="130"/>
      <c r="L112" s="98"/>
      <c r="N112" s="146"/>
      <c r="O112" s="146"/>
      <c r="P112" s="146"/>
      <c r="Q112" s="146"/>
      <c r="U112" s="146"/>
      <c r="V112" s="154"/>
      <c r="AF112" s="154"/>
    </row>
    <row r="113" spans="4:32" ht="21.95" customHeight="1" x14ac:dyDescent="0.3">
      <c r="D113" s="268"/>
      <c r="E113" s="123"/>
      <c r="F113" s="454"/>
      <c r="G113" s="461"/>
      <c r="H113" s="98"/>
      <c r="I113" s="123"/>
      <c r="J113" s="124"/>
      <c r="K113" s="130"/>
      <c r="L113" s="98"/>
      <c r="N113" s="146"/>
      <c r="O113" s="146"/>
      <c r="P113" s="146"/>
      <c r="Q113" s="146"/>
      <c r="U113" s="146"/>
      <c r="V113" s="154"/>
      <c r="AF113" s="154"/>
    </row>
    <row r="114" spans="4:32" ht="21.95" customHeight="1" x14ac:dyDescent="0.3">
      <c r="D114" s="268"/>
      <c r="E114" s="123"/>
      <c r="F114" s="454"/>
      <c r="G114" s="461"/>
      <c r="H114" s="98"/>
      <c r="I114" s="123"/>
      <c r="J114" s="124"/>
      <c r="K114" s="130"/>
      <c r="L114" s="98"/>
      <c r="N114" s="146"/>
      <c r="O114" s="146"/>
      <c r="P114" s="146"/>
      <c r="Q114" s="146"/>
      <c r="U114" s="146"/>
      <c r="V114" s="154"/>
      <c r="AF114" s="154"/>
    </row>
    <row r="115" spans="4:32" ht="21.95" customHeight="1" x14ac:dyDescent="0.3">
      <c r="D115" s="268"/>
      <c r="E115" s="98"/>
      <c r="F115" s="455"/>
      <c r="G115" s="100"/>
      <c r="H115" s="98"/>
      <c r="I115" s="123"/>
      <c r="J115" s="124"/>
      <c r="K115" s="130"/>
      <c r="L115" s="98"/>
      <c r="N115" s="146"/>
      <c r="O115" s="146"/>
      <c r="P115" s="146"/>
      <c r="Q115" s="146"/>
      <c r="U115" s="146"/>
      <c r="V115" s="154"/>
      <c r="AF115" s="154"/>
    </row>
    <row r="116" spans="4:32" ht="21.95" customHeight="1" x14ac:dyDescent="0.3">
      <c r="D116" s="268"/>
      <c r="E116" s="101"/>
      <c r="F116" s="455"/>
      <c r="G116" s="100"/>
      <c r="H116" s="98"/>
      <c r="I116" s="123"/>
      <c r="J116" s="124"/>
      <c r="K116" s="130"/>
      <c r="L116" s="98"/>
      <c r="N116" s="146"/>
      <c r="O116" s="146"/>
      <c r="P116" s="146"/>
      <c r="Q116" s="146"/>
      <c r="U116" s="146"/>
      <c r="V116" s="154"/>
      <c r="AF116" s="154"/>
    </row>
    <row r="117" spans="4:32" ht="21.95" customHeight="1" x14ac:dyDescent="0.3">
      <c r="D117" s="268"/>
      <c r="E117" s="123"/>
      <c r="F117" s="449"/>
      <c r="G117" s="100"/>
      <c r="H117" s="98"/>
      <c r="I117" s="123"/>
      <c r="J117" s="124"/>
      <c r="K117" s="130"/>
      <c r="L117" s="98"/>
      <c r="M117" s="135"/>
      <c r="R117" s="142"/>
      <c r="T117" s="146"/>
      <c r="U117" s="146"/>
      <c r="V117" s="146"/>
      <c r="W117" s="146"/>
      <c r="X117" s="146"/>
      <c r="AA117" s="146"/>
      <c r="AB117" s="154"/>
      <c r="AF117" s="154"/>
    </row>
    <row r="118" spans="4:32" ht="21.95" customHeight="1" x14ac:dyDescent="0.3">
      <c r="D118" s="268"/>
      <c r="E118" s="123"/>
      <c r="F118" s="449"/>
      <c r="G118" s="100"/>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449"/>
      <c r="G119" s="100"/>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449"/>
      <c r="G120" s="100"/>
      <c r="H120" s="98"/>
      <c r="I120" s="123"/>
      <c r="J120" s="124"/>
      <c r="K120" s="130"/>
      <c r="L120" s="98"/>
      <c r="M120" s="135"/>
      <c r="R120" s="142"/>
      <c r="T120" s="146"/>
      <c r="U120" s="146"/>
      <c r="V120" s="146"/>
      <c r="W120" s="146"/>
      <c r="X120" s="146"/>
      <c r="AA120" s="146"/>
      <c r="AB120" s="154"/>
      <c r="AF120" s="154"/>
    </row>
    <row r="121" spans="4:32" ht="21.95" customHeight="1" x14ac:dyDescent="0.3">
      <c r="D121" s="268"/>
      <c r="E121" s="95"/>
      <c r="F121" s="449"/>
      <c r="G121" s="100"/>
      <c r="H121" s="98"/>
      <c r="I121" s="123"/>
      <c r="J121" s="124"/>
      <c r="K121" s="130"/>
      <c r="L121" s="98"/>
      <c r="M121" s="135"/>
      <c r="R121" s="142"/>
      <c r="T121" s="146"/>
      <c r="U121" s="146"/>
      <c r="V121" s="146"/>
      <c r="W121" s="146"/>
      <c r="X121" s="146"/>
      <c r="AA121" s="146"/>
      <c r="AB121" s="154"/>
      <c r="AF121" s="154"/>
    </row>
    <row r="122" spans="4:32" ht="21.95" customHeight="1" x14ac:dyDescent="0.3">
      <c r="D122" s="98"/>
      <c r="E122" s="95"/>
      <c r="F122" s="449"/>
      <c r="G122" s="100"/>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449"/>
      <c r="G123" s="100"/>
      <c r="H123" s="98"/>
      <c r="I123" s="98"/>
      <c r="J123" s="99"/>
      <c r="K123" s="100"/>
      <c r="L123" s="98"/>
      <c r="M123" s="135"/>
      <c r="R123" s="142"/>
      <c r="T123" s="146"/>
      <c r="U123" s="146"/>
      <c r="V123" s="146"/>
      <c r="W123" s="146"/>
      <c r="X123" s="146"/>
      <c r="AA123" s="146"/>
      <c r="AB123" s="154"/>
      <c r="AF123" s="154"/>
    </row>
    <row r="124" spans="4:32" ht="21.95" customHeight="1" x14ac:dyDescent="0.3">
      <c r="D124" s="98"/>
      <c r="E124" s="95"/>
      <c r="F124" s="449"/>
      <c r="G124" s="100"/>
      <c r="H124" s="98"/>
      <c r="I124" s="98"/>
      <c r="J124" s="99"/>
      <c r="K124" s="100"/>
      <c r="L124" s="123"/>
      <c r="Q124" s="135"/>
      <c r="R124" s="142"/>
      <c r="X124" s="146"/>
      <c r="Y124" s="146"/>
      <c r="Z124" s="146"/>
      <c r="AA124" s="146"/>
      <c r="AB124" s="146"/>
      <c r="AE124" s="146"/>
      <c r="AF124" s="154"/>
    </row>
    <row r="125" spans="4:32" ht="21.95" customHeight="1" x14ac:dyDescent="0.3">
      <c r="D125" s="98"/>
      <c r="E125" s="95"/>
      <c r="F125" s="449"/>
      <c r="G125" s="100"/>
      <c r="H125" s="98"/>
      <c r="I125" s="98"/>
      <c r="J125" s="99"/>
      <c r="K125" s="100"/>
      <c r="L125" s="123"/>
      <c r="Q125" s="135"/>
      <c r="R125" s="142"/>
      <c r="X125" s="146"/>
      <c r="Y125" s="146"/>
      <c r="Z125" s="146"/>
      <c r="AA125" s="146"/>
      <c r="AB125" s="146"/>
      <c r="AE125" s="146"/>
      <c r="AF125" s="154"/>
    </row>
    <row r="126" spans="4:32" ht="21.95" customHeight="1" x14ac:dyDescent="0.3">
      <c r="D126" s="98"/>
      <c r="E126" s="95"/>
      <c r="F126" s="449"/>
      <c r="G126" s="100"/>
      <c r="H126" s="98"/>
      <c r="I126" s="98"/>
      <c r="J126" s="99"/>
      <c r="K126" s="100"/>
      <c r="L126" s="123"/>
      <c r="Q126" s="135"/>
      <c r="R126" s="142"/>
      <c r="X126" s="146"/>
      <c r="Y126" s="146"/>
      <c r="Z126" s="146"/>
      <c r="AA126" s="146"/>
      <c r="AB126" s="146"/>
      <c r="AE126" s="146"/>
      <c r="AF126" s="154"/>
    </row>
    <row r="127" spans="4:32" ht="21.95" customHeight="1" x14ac:dyDescent="0.3">
      <c r="D127" s="98"/>
      <c r="E127" s="95"/>
      <c r="F127" s="449"/>
      <c r="G127" s="100"/>
      <c r="H127" s="98"/>
      <c r="I127" s="98"/>
      <c r="J127" s="99"/>
      <c r="K127" s="100"/>
      <c r="L127" s="98"/>
      <c r="Q127" s="135"/>
      <c r="R127" s="142"/>
      <c r="X127" s="146"/>
      <c r="Y127" s="146"/>
      <c r="Z127" s="146"/>
      <c r="AA127" s="146"/>
      <c r="AB127" s="146"/>
      <c r="AE127" s="146"/>
      <c r="AF127" s="154"/>
    </row>
    <row r="128" spans="4:32" ht="21.95" customHeight="1" x14ac:dyDescent="0.3">
      <c r="D128" s="98"/>
      <c r="E128" s="95"/>
      <c r="F128" s="449"/>
      <c r="G128" s="100"/>
      <c r="H128" s="98"/>
      <c r="I128" s="98"/>
      <c r="J128" s="99"/>
      <c r="K128" s="100"/>
      <c r="L128" s="98"/>
      <c r="Q128" s="135"/>
      <c r="R128" s="142"/>
      <c r="X128" s="146"/>
      <c r="Y128" s="146"/>
      <c r="Z128" s="146"/>
      <c r="AA128" s="146"/>
      <c r="AB128" s="146"/>
      <c r="AE128" s="146"/>
      <c r="AF128" s="154"/>
    </row>
    <row r="129" spans="1:32" ht="21.95" customHeight="1" x14ac:dyDescent="0.3">
      <c r="D129" s="268"/>
      <c r="E129" s="95"/>
      <c r="F129" s="449"/>
      <c r="G129" s="100"/>
      <c r="H129" s="98"/>
      <c r="I129" s="101"/>
      <c r="J129" s="99"/>
      <c r="K129" s="100"/>
      <c r="L129" s="98"/>
      <c r="Q129" s="135"/>
      <c r="R129" s="142"/>
      <c r="X129" s="146"/>
      <c r="Y129" s="146"/>
      <c r="Z129" s="146"/>
      <c r="AA129" s="146"/>
      <c r="AB129" s="146"/>
      <c r="AE129" s="146"/>
      <c r="AF129" s="154"/>
    </row>
    <row r="130" spans="1:32" ht="21.95" customHeight="1" x14ac:dyDescent="0.3">
      <c r="D130" s="268"/>
      <c r="E130" s="125"/>
      <c r="F130" s="132"/>
      <c r="G130" s="462"/>
      <c r="H130" s="98"/>
      <c r="I130" s="127"/>
      <c r="J130" s="134"/>
      <c r="K130" s="133"/>
      <c r="L130" s="98"/>
      <c r="Q130" s="135"/>
      <c r="R130" s="142"/>
      <c r="X130" s="146"/>
      <c r="Y130" s="146"/>
      <c r="Z130" s="146"/>
      <c r="AA130" s="146"/>
      <c r="AB130" s="146"/>
      <c r="AE130" s="146"/>
      <c r="AF130" s="154"/>
    </row>
    <row r="131" spans="1:32" ht="22.5" x14ac:dyDescent="0.3">
      <c r="D131" s="268"/>
      <c r="E131"/>
      <c r="F131" s="75"/>
      <c r="G131" s="458"/>
      <c r="H131" s="98"/>
      <c r="I131"/>
      <c r="J131"/>
      <c r="K131"/>
      <c r="L131" s="98"/>
      <c r="Q131" s="135"/>
      <c r="R131" s="142"/>
      <c r="X131" s="146"/>
      <c r="Y131" s="146"/>
      <c r="Z131" s="146"/>
      <c r="AA131" s="146"/>
      <c r="AB131" s="146"/>
      <c r="AE131" s="146"/>
      <c r="AF131" s="154"/>
    </row>
    <row r="132" spans="1:32" ht="22.5" x14ac:dyDescent="0.3">
      <c r="D132" s="268"/>
      <c r="E132"/>
      <c r="F132" s="75"/>
      <c r="G132" s="458"/>
      <c r="H132" s="98"/>
      <c r="I132"/>
      <c r="J132"/>
      <c r="K132"/>
      <c r="L132" s="98"/>
      <c r="Q132" s="135"/>
      <c r="R132" s="142"/>
      <c r="X132" s="146"/>
      <c r="Y132" s="146"/>
      <c r="Z132" s="146"/>
      <c r="AA132" s="146"/>
      <c r="AB132" s="146"/>
      <c r="AE132" s="146"/>
      <c r="AF132" s="154"/>
    </row>
    <row r="133" spans="1:32" ht="22.5" x14ac:dyDescent="0.3">
      <c r="D133" s="268"/>
      <c r="E133"/>
      <c r="F133" s="75"/>
      <c r="G133" s="458"/>
      <c r="H133" s="98"/>
      <c r="I133"/>
      <c r="J133"/>
      <c r="K133"/>
      <c r="L133" s="98"/>
      <c r="Q133" s="135"/>
      <c r="R133" s="142"/>
      <c r="X133" s="146"/>
      <c r="Y133" s="146"/>
      <c r="Z133" s="146"/>
      <c r="AA133" s="146"/>
      <c r="AB133" s="146"/>
      <c r="AE133" s="146"/>
      <c r="AF133" s="154"/>
    </row>
    <row r="134" spans="1:32" s="135" customFormat="1" ht="22.5" x14ac:dyDescent="0.3">
      <c r="A134" s="142"/>
      <c r="B134" s="142"/>
      <c r="C134" s="142"/>
      <c r="D134" s="268"/>
      <c r="E134"/>
      <c r="F134" s="75"/>
      <c r="G134" s="458"/>
      <c r="H134" s="98"/>
      <c r="I134"/>
      <c r="J134"/>
      <c r="K134"/>
      <c r="L134" s="101"/>
      <c r="M134" s="146"/>
      <c r="N134" s="142"/>
      <c r="O134" s="142"/>
      <c r="P134" s="142"/>
      <c r="R134" s="142"/>
      <c r="S134" s="142"/>
      <c r="T134" s="142"/>
      <c r="U134" s="142"/>
      <c r="V134" s="142"/>
      <c r="W134" s="142"/>
      <c r="X134" s="146"/>
      <c r="Y134" s="146"/>
      <c r="Z134" s="146"/>
      <c r="AA134" s="146"/>
      <c r="AB134" s="146"/>
      <c r="AC134" s="142"/>
      <c r="AD134" s="142"/>
      <c r="AE134" s="146"/>
      <c r="AF134" s="154"/>
    </row>
    <row r="135" spans="1:32" ht="22.5" x14ac:dyDescent="0.3">
      <c r="D135" s="268"/>
      <c r="E135"/>
      <c r="F135" s="75"/>
      <c r="G135" s="458"/>
      <c r="H135" s="98"/>
      <c r="I135"/>
      <c r="J135"/>
      <c r="K135"/>
      <c r="L135" s="101"/>
      <c r="M135" s="146"/>
      <c r="Q135" s="135"/>
      <c r="R135" s="142"/>
      <c r="X135" s="146"/>
      <c r="Y135" s="146"/>
      <c r="Z135" s="146"/>
      <c r="AA135" s="146"/>
      <c r="AB135" s="146"/>
      <c r="AE135" s="146"/>
      <c r="AF135" s="154"/>
    </row>
    <row r="136" spans="1:32" ht="22.5" x14ac:dyDescent="0.3">
      <c r="D136" s="268"/>
      <c r="E136"/>
      <c r="F136" s="75"/>
      <c r="G136" s="458"/>
      <c r="H136" s="98"/>
      <c r="I136"/>
      <c r="J136"/>
      <c r="K136"/>
      <c r="L136" s="123"/>
      <c r="M136" s="146"/>
      <c r="Q136" s="135"/>
      <c r="R136" s="142"/>
      <c r="X136" s="146"/>
      <c r="Y136" s="146"/>
      <c r="Z136" s="146"/>
      <c r="AA136" s="146"/>
      <c r="AB136" s="146"/>
      <c r="AE136" s="146"/>
      <c r="AF136" s="154"/>
    </row>
    <row r="137" spans="1:32" ht="22.5" x14ac:dyDescent="0.3">
      <c r="D137" s="268"/>
      <c r="E137"/>
      <c r="F137" s="75"/>
      <c r="G137" s="458"/>
      <c r="H137" s="98"/>
      <c r="I137"/>
      <c r="J137"/>
      <c r="K137"/>
      <c r="L137" s="123"/>
      <c r="M137" s="146"/>
      <c r="Q137" s="135"/>
      <c r="R137" s="142"/>
      <c r="X137" s="146"/>
      <c r="Y137" s="146"/>
      <c r="Z137" s="146"/>
      <c r="AA137" s="146"/>
      <c r="AB137" s="146"/>
      <c r="AE137" s="146"/>
      <c r="AF137" s="154"/>
    </row>
    <row r="138" spans="1:32" ht="22.5" x14ac:dyDescent="0.3">
      <c r="D138" s="268"/>
      <c r="E138"/>
      <c r="F138" s="75"/>
      <c r="G138" s="458"/>
      <c r="H138" s="101"/>
      <c r="I138"/>
      <c r="J138"/>
      <c r="K138"/>
      <c r="L138" s="123"/>
      <c r="M138" s="146"/>
      <c r="Q138" s="135"/>
      <c r="R138" s="142"/>
      <c r="X138" s="146"/>
      <c r="Y138" s="146"/>
      <c r="Z138" s="146"/>
      <c r="AA138" s="146"/>
      <c r="AB138" s="146"/>
      <c r="AE138" s="146"/>
      <c r="AF138" s="154"/>
    </row>
    <row r="139" spans="1:32" ht="22.5" x14ac:dyDescent="0.3">
      <c r="D139" s="268"/>
      <c r="E139"/>
      <c r="F139" s="75"/>
      <c r="G139" s="458"/>
      <c r="H139" s="101"/>
      <c r="I139"/>
      <c r="J139"/>
      <c r="K139"/>
      <c r="L139" s="123"/>
      <c r="M139" s="146"/>
      <c r="Q139" s="135"/>
      <c r="R139" s="142"/>
      <c r="X139" s="146"/>
      <c r="Y139" s="146"/>
      <c r="Z139" s="146"/>
      <c r="AA139" s="146"/>
      <c r="AB139" s="146"/>
      <c r="AE139" s="146"/>
      <c r="AF139" s="154"/>
    </row>
    <row r="140" spans="1:32" ht="22.5" x14ac:dyDescent="0.3">
      <c r="D140" s="268"/>
      <c r="E140"/>
      <c r="F140" s="75"/>
      <c r="G140" s="458"/>
      <c r="H140" s="101"/>
      <c r="I140"/>
      <c r="J140"/>
      <c r="K140"/>
      <c r="L140" s="123"/>
      <c r="M140" s="146"/>
      <c r="Q140" s="135"/>
      <c r="R140" s="142"/>
      <c r="X140" s="146"/>
      <c r="Y140" s="146"/>
      <c r="Z140" s="146"/>
      <c r="AA140" s="146"/>
      <c r="AB140" s="146"/>
      <c r="AE140" s="146"/>
      <c r="AF140" s="154"/>
    </row>
    <row r="141" spans="1:32" ht="22.5" x14ac:dyDescent="0.3">
      <c r="D141" s="268"/>
      <c r="E141"/>
      <c r="F141" s="75"/>
      <c r="G141" s="458"/>
      <c r="H141" s="101"/>
      <c r="I141"/>
      <c r="J141"/>
      <c r="K141"/>
      <c r="L141" s="101"/>
      <c r="M141" s="146"/>
      <c r="Q141" s="135"/>
      <c r="R141" s="142"/>
      <c r="X141" s="146"/>
      <c r="Y141" s="146"/>
      <c r="Z141" s="146"/>
      <c r="AA141" s="146"/>
      <c r="AB141" s="146"/>
      <c r="AE141" s="146"/>
      <c r="AF141" s="154"/>
    </row>
    <row r="142" spans="1:32" ht="22.5" x14ac:dyDescent="0.3">
      <c r="D142" s="268"/>
      <c r="E142"/>
      <c r="F142" s="75"/>
      <c r="G142" s="458"/>
      <c r="H142" s="101"/>
      <c r="I142"/>
      <c r="J142"/>
      <c r="K142"/>
      <c r="L142" s="101"/>
      <c r="M142" s="146"/>
      <c r="Q142" s="135"/>
      <c r="R142" s="142"/>
      <c r="X142" s="146"/>
      <c r="Y142" s="146"/>
      <c r="Z142" s="146"/>
      <c r="AA142" s="146"/>
      <c r="AB142" s="146"/>
      <c r="AE142" s="146"/>
      <c r="AF142" s="154"/>
    </row>
    <row r="143" spans="1:32" ht="21.95" customHeight="1" x14ac:dyDescent="0.3">
      <c r="D143" s="268"/>
      <c r="E143" s="95"/>
      <c r="F143" s="449"/>
      <c r="G143" s="100"/>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449"/>
      <c r="G144" s="100"/>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449"/>
      <c r="G145" s="100"/>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449"/>
      <c r="G146" s="100"/>
      <c r="H146" s="98"/>
      <c r="I146" s="98"/>
      <c r="J146" s="99"/>
      <c r="K146" s="100"/>
      <c r="L146" s="101"/>
      <c r="M146" s="146"/>
      <c r="Q146" s="135"/>
      <c r="R146" s="142"/>
      <c r="X146" s="146"/>
      <c r="Y146" s="146"/>
      <c r="Z146" s="146"/>
      <c r="AA146" s="146"/>
      <c r="AB146" s="146"/>
      <c r="AE146" s="146"/>
      <c r="AF146" s="154"/>
    </row>
    <row r="147" spans="4:32" ht="21.95" customHeight="1" x14ac:dyDescent="0.3">
      <c r="D147" s="268"/>
      <c r="E147" s="95"/>
      <c r="F147" s="449"/>
      <c r="G147" s="100"/>
      <c r="H147" s="98"/>
      <c r="I147" s="98"/>
      <c r="J147" s="99"/>
      <c r="K147" s="100"/>
      <c r="L147" s="101"/>
      <c r="M147" s="146"/>
      <c r="Q147" s="135"/>
      <c r="R147" s="142"/>
      <c r="X147" s="146"/>
      <c r="Y147" s="146"/>
      <c r="Z147" s="146"/>
      <c r="AA147" s="146"/>
      <c r="AB147" s="146"/>
      <c r="AE147" s="146"/>
      <c r="AF147" s="154"/>
    </row>
    <row r="148" spans="4:32" ht="21.95" customHeight="1" x14ac:dyDescent="0.3">
      <c r="D148" s="268"/>
      <c r="E148" s="125"/>
      <c r="F148" s="132"/>
      <c r="G148" s="462"/>
      <c r="H148" s="101"/>
      <c r="I148" s="127"/>
      <c r="J148" s="134"/>
      <c r="K148" s="133"/>
      <c r="L148" s="101"/>
      <c r="M148" s="146"/>
      <c r="Q148" s="135"/>
      <c r="R148" s="142"/>
      <c r="X148" s="146"/>
      <c r="Y148" s="146"/>
      <c r="Z148" s="146"/>
      <c r="AA148" s="146"/>
      <c r="AB148" s="146"/>
      <c r="AE148" s="146"/>
      <c r="AF148" s="154"/>
    </row>
    <row r="149" spans="4:32" ht="22.5" x14ac:dyDescent="0.3">
      <c r="D149" s="268"/>
      <c r="E149"/>
      <c r="F149" s="75"/>
      <c r="G149" s="458"/>
      <c r="H149" s="101"/>
      <c r="I149"/>
      <c r="J149"/>
      <c r="K149"/>
      <c r="L149" s="101"/>
      <c r="M149" s="146"/>
      <c r="Q149" s="135"/>
      <c r="R149" s="142"/>
      <c r="X149" s="146"/>
      <c r="Y149" s="146"/>
      <c r="Z149" s="146"/>
      <c r="AA149" s="146"/>
      <c r="AB149" s="146"/>
      <c r="AE149" s="146"/>
      <c r="AF149" s="154"/>
    </row>
    <row r="150" spans="4:32" ht="22.5" x14ac:dyDescent="0.3">
      <c r="D150" s="268"/>
      <c r="E150"/>
      <c r="F150" s="75"/>
      <c r="G150" s="458"/>
      <c r="H150" s="101"/>
      <c r="I150"/>
      <c r="J150"/>
      <c r="K150"/>
      <c r="L150" s="101"/>
      <c r="M150" s="146"/>
      <c r="Q150" s="135"/>
      <c r="R150" s="142"/>
      <c r="X150" s="146"/>
      <c r="Y150" s="146"/>
      <c r="Z150" s="146"/>
      <c r="AA150" s="146"/>
      <c r="AB150" s="146"/>
      <c r="AE150" s="146"/>
      <c r="AF150" s="154"/>
    </row>
    <row r="151" spans="4:32" ht="22.5" x14ac:dyDescent="0.3">
      <c r="D151" s="268"/>
      <c r="E151"/>
      <c r="F151" s="75"/>
      <c r="G151" s="458"/>
      <c r="H151" s="101"/>
      <c r="I151"/>
      <c r="J151"/>
      <c r="K151"/>
      <c r="L151" s="101"/>
      <c r="M151" s="146"/>
      <c r="Q151" s="135"/>
      <c r="R151" s="142"/>
      <c r="X151" s="146"/>
      <c r="Y151" s="146"/>
      <c r="Z151" s="146"/>
      <c r="AA151" s="146"/>
      <c r="AB151" s="146"/>
      <c r="AE151" s="146"/>
      <c r="AF151" s="154"/>
    </row>
    <row r="152" spans="4:32" ht="22.5" x14ac:dyDescent="0.3">
      <c r="D152" s="268"/>
      <c r="E152"/>
      <c r="F152" s="75"/>
      <c r="G152" s="458"/>
      <c r="H152" s="101"/>
      <c r="I152"/>
      <c r="J152"/>
      <c r="K152"/>
      <c r="L152" s="101"/>
      <c r="M152" s="146"/>
      <c r="Q152" s="135"/>
      <c r="R152" s="142"/>
      <c r="X152" s="146"/>
      <c r="Y152" s="146"/>
      <c r="Z152" s="146"/>
      <c r="AA152" s="146"/>
      <c r="AB152" s="146"/>
      <c r="AE152" s="146"/>
      <c r="AF152" s="154"/>
    </row>
    <row r="153" spans="4:32" ht="22.5" x14ac:dyDescent="0.3">
      <c r="D153" s="268"/>
      <c r="E153"/>
      <c r="F153" s="75"/>
      <c r="G153" s="458"/>
      <c r="H153" s="101"/>
      <c r="I153"/>
      <c r="J153"/>
      <c r="K153"/>
      <c r="L153" s="101"/>
      <c r="M153" s="146"/>
      <c r="Q153" s="135"/>
      <c r="R153" s="142"/>
      <c r="X153" s="146"/>
      <c r="Y153" s="146"/>
      <c r="Z153" s="146"/>
      <c r="AA153" s="146"/>
      <c r="AB153" s="146"/>
      <c r="AE153" s="146"/>
      <c r="AF153" s="154"/>
    </row>
    <row r="154" spans="4:32" ht="22.5" x14ac:dyDescent="0.3">
      <c r="D154" s="268"/>
      <c r="E154"/>
      <c r="F154" s="75"/>
      <c r="G154" s="458"/>
      <c r="H154" s="101"/>
      <c r="I154"/>
      <c r="J154"/>
      <c r="K154"/>
      <c r="L154" s="101"/>
      <c r="M154" s="146"/>
      <c r="Q154" s="135"/>
      <c r="R154" s="142"/>
      <c r="X154" s="146"/>
      <c r="Y154" s="146"/>
      <c r="Z154" s="146"/>
      <c r="AA154" s="146"/>
      <c r="AB154" s="146"/>
      <c r="AE154" s="146"/>
      <c r="AF154" s="154"/>
    </row>
    <row r="155" spans="4:32" ht="22.5" x14ac:dyDescent="0.3">
      <c r="D155" s="268"/>
      <c r="E155"/>
      <c r="F155" s="75"/>
      <c r="G155" s="458"/>
      <c r="H155" s="101"/>
      <c r="I155"/>
      <c r="J155"/>
      <c r="K155"/>
      <c r="L155" s="101"/>
      <c r="M155" s="146"/>
      <c r="Q155" s="135"/>
      <c r="R155" s="142"/>
      <c r="X155" s="146"/>
      <c r="Y155" s="146"/>
      <c r="Z155" s="146"/>
      <c r="AA155" s="146"/>
      <c r="AB155" s="146"/>
      <c r="AE155" s="146"/>
      <c r="AF155" s="154"/>
    </row>
    <row r="156" spans="4:32" ht="22.5" x14ac:dyDescent="0.3">
      <c r="D156" s="268"/>
      <c r="E156"/>
      <c r="F156" s="75"/>
      <c r="G156" s="458"/>
      <c r="H156" s="101"/>
      <c r="I156"/>
      <c r="J156"/>
      <c r="K156"/>
      <c r="L156" s="98"/>
      <c r="Q156" s="135"/>
      <c r="R156" s="142"/>
      <c r="X156" s="146"/>
      <c r="Y156" s="146"/>
      <c r="Z156" s="146"/>
      <c r="AA156" s="146"/>
      <c r="AB156" s="146"/>
      <c r="AE156" s="146"/>
      <c r="AF156" s="154"/>
    </row>
    <row r="157" spans="4:32" ht="22.5" x14ac:dyDescent="0.3">
      <c r="D157" s="268"/>
      <c r="E157"/>
      <c r="F157" s="75"/>
      <c r="G157" s="458"/>
      <c r="H157" s="101"/>
      <c r="I157"/>
      <c r="J157"/>
      <c r="K157"/>
      <c r="L157" s="98"/>
      <c r="Q157" s="135"/>
      <c r="R157" s="142"/>
      <c r="X157" s="146"/>
      <c r="Y157" s="146"/>
      <c r="Z157" s="146"/>
      <c r="AA157" s="146"/>
      <c r="AB157" s="146"/>
      <c r="AE157" s="146"/>
      <c r="AF157" s="154"/>
    </row>
    <row r="158" spans="4:32" ht="22.5" x14ac:dyDescent="0.3">
      <c r="D158" s="268"/>
      <c r="E158"/>
      <c r="F158" s="75"/>
      <c r="G158" s="458"/>
      <c r="H158" s="98"/>
      <c r="I158"/>
      <c r="J158"/>
      <c r="K158"/>
      <c r="L158" s="98"/>
      <c r="Q158" s="135"/>
      <c r="R158" s="142"/>
      <c r="X158" s="146"/>
      <c r="Y158" s="146"/>
      <c r="Z158" s="146"/>
      <c r="AA158" s="146"/>
      <c r="AB158" s="146"/>
      <c r="AE158" s="146"/>
      <c r="AF158" s="154"/>
    </row>
    <row r="159" spans="4:32" ht="22.5" x14ac:dyDescent="0.3">
      <c r="D159" s="268"/>
      <c r="E159"/>
      <c r="F159" s="75"/>
      <c r="G159" s="458"/>
      <c r="H159" s="98"/>
      <c r="I159"/>
      <c r="J159"/>
      <c r="K159"/>
      <c r="L159" s="98"/>
      <c r="Q159" s="135"/>
      <c r="R159" s="142"/>
      <c r="X159" s="146"/>
      <c r="Y159" s="146"/>
      <c r="Z159" s="146"/>
      <c r="AA159" s="146"/>
      <c r="AB159" s="146"/>
      <c r="AE159" s="146"/>
      <c r="AF159" s="154"/>
    </row>
    <row r="160" spans="4:32" ht="22.5" x14ac:dyDescent="0.3">
      <c r="D160" s="268"/>
      <c r="E160"/>
      <c r="F160" s="75"/>
      <c r="G160" s="458"/>
      <c r="H160" s="98"/>
      <c r="I160"/>
      <c r="J160"/>
      <c r="K160"/>
      <c r="L160" s="123"/>
      <c r="M160" s="147"/>
      <c r="N160" s="147"/>
      <c r="Q160" s="135"/>
      <c r="R160" s="142"/>
      <c r="X160" s="146"/>
      <c r="Y160" s="146"/>
      <c r="Z160" s="146"/>
      <c r="AA160" s="146"/>
      <c r="AB160" s="146"/>
      <c r="AE160" s="146"/>
      <c r="AF160" s="154"/>
    </row>
    <row r="161" spans="4:32" ht="22.5" x14ac:dyDescent="0.3">
      <c r="D161" s="268"/>
      <c r="E161"/>
      <c r="F161" s="75"/>
      <c r="G161" s="458"/>
      <c r="H161" s="98"/>
      <c r="I161"/>
      <c r="J161"/>
      <c r="K161"/>
      <c r="L161" s="123"/>
      <c r="M161" s="147"/>
      <c r="N161" s="147"/>
      <c r="Q161" s="135"/>
      <c r="R161" s="142"/>
      <c r="X161" s="146"/>
      <c r="Y161" s="146"/>
      <c r="Z161" s="146"/>
      <c r="AA161" s="146"/>
      <c r="AB161" s="146"/>
      <c r="AE161" s="146"/>
      <c r="AF161" s="154"/>
    </row>
    <row r="162" spans="4:32" ht="22.5" x14ac:dyDescent="0.3">
      <c r="D162" s="268"/>
      <c r="E162"/>
      <c r="F162" s="75"/>
      <c r="G162" s="458"/>
      <c r="H162" s="98"/>
      <c r="I162"/>
      <c r="J162"/>
      <c r="K162"/>
      <c r="L162" s="123"/>
      <c r="M162" s="147"/>
      <c r="N162" s="147"/>
      <c r="Q162" s="135"/>
      <c r="R162" s="142"/>
      <c r="X162" s="146"/>
      <c r="Y162" s="146"/>
      <c r="Z162" s="146"/>
      <c r="AA162" s="146"/>
      <c r="AB162" s="146"/>
      <c r="AE162" s="146"/>
      <c r="AF162" s="154"/>
    </row>
    <row r="163" spans="4:32" ht="22.5" x14ac:dyDescent="0.3">
      <c r="D163" s="268"/>
      <c r="E163"/>
      <c r="F163" s="75"/>
      <c r="G163" s="458"/>
      <c r="H163" s="98"/>
      <c r="I163"/>
      <c r="J163"/>
      <c r="K163"/>
      <c r="L163" s="123"/>
      <c r="M163" s="147"/>
      <c r="N163" s="147"/>
      <c r="Q163" s="135"/>
      <c r="R163" s="142"/>
      <c r="X163" s="146"/>
      <c r="Y163" s="146"/>
      <c r="Z163" s="146"/>
      <c r="AA163" s="146"/>
      <c r="AB163" s="146"/>
      <c r="AE163" s="146"/>
      <c r="AF163" s="154"/>
    </row>
    <row r="164" spans="4:32" ht="22.5" x14ac:dyDescent="0.3">
      <c r="D164" s="268"/>
      <c r="E164"/>
      <c r="F164" s="75"/>
      <c r="G164" s="458"/>
      <c r="H164" s="98"/>
      <c r="I164"/>
      <c r="J164"/>
      <c r="K164"/>
      <c r="L164" s="101"/>
      <c r="M164" s="146"/>
      <c r="Q164" s="135"/>
      <c r="R164" s="142"/>
      <c r="X164" s="146"/>
      <c r="Y164" s="146"/>
      <c r="Z164" s="146"/>
      <c r="AA164" s="146"/>
      <c r="AB164" s="146"/>
      <c r="AE164" s="146"/>
      <c r="AF164" s="154"/>
    </row>
    <row r="165" spans="4:32" ht="22.5" x14ac:dyDescent="0.3">
      <c r="D165" s="268"/>
      <c r="E165"/>
      <c r="F165" s="75"/>
      <c r="G165" s="458"/>
      <c r="H165" s="98"/>
      <c r="I165"/>
      <c r="J165"/>
      <c r="K165"/>
      <c r="L165" s="101"/>
      <c r="M165" s="146"/>
      <c r="Q165" s="135"/>
      <c r="R165" s="142"/>
      <c r="X165" s="146"/>
      <c r="Y165" s="146"/>
      <c r="Z165" s="146"/>
      <c r="AA165" s="146"/>
      <c r="AB165" s="146"/>
      <c r="AE165" s="146"/>
      <c r="AF165" s="154"/>
    </row>
    <row r="166" spans="4:32" ht="16.5" x14ac:dyDescent="0.3">
      <c r="D166" s="268"/>
      <c r="E166"/>
      <c r="F166" s="75"/>
      <c r="G166" s="458"/>
      <c r="H166" s="98"/>
      <c r="I166"/>
      <c r="J166"/>
      <c r="K166"/>
      <c r="L166" s="98"/>
    </row>
    <row r="167" spans="4:32" ht="16.5" x14ac:dyDescent="0.3">
      <c r="D167" s="268"/>
      <c r="E167"/>
      <c r="F167" s="75"/>
      <c r="G167" s="458"/>
      <c r="H167" s="98"/>
      <c r="I167"/>
      <c r="J167"/>
      <c r="K167"/>
      <c r="L167" s="98"/>
    </row>
    <row r="168" spans="4:32" ht="16.5" x14ac:dyDescent="0.3">
      <c r="D168" s="268"/>
      <c r="E168"/>
      <c r="F168" s="75"/>
      <c r="G168" s="458"/>
      <c r="H168" s="98"/>
      <c r="I168"/>
      <c r="J168"/>
      <c r="K168"/>
      <c r="L168" s="98"/>
    </row>
    <row r="169" spans="4:32" ht="16.5" x14ac:dyDescent="0.3">
      <c r="D169" s="268"/>
      <c r="E169"/>
      <c r="F169" s="75"/>
      <c r="G169" s="458"/>
      <c r="H169" s="98"/>
      <c r="I169"/>
      <c r="J169"/>
      <c r="K169"/>
      <c r="L169" s="98"/>
    </row>
    <row r="170" spans="4:32" ht="16.5" x14ac:dyDescent="0.3">
      <c r="D170" s="268"/>
      <c r="E170"/>
      <c r="F170" s="75"/>
      <c r="G170" s="458"/>
      <c r="H170" s="98"/>
      <c r="I170"/>
      <c r="J170"/>
      <c r="K170"/>
      <c r="L170" s="98"/>
    </row>
    <row r="171" spans="4:32" ht="22.5" x14ac:dyDescent="0.3">
      <c r="D171" s="268"/>
      <c r="E171"/>
      <c r="F171" s="75"/>
      <c r="G171" s="458"/>
      <c r="H171" s="98"/>
      <c r="I171"/>
      <c r="J171"/>
      <c r="K171"/>
      <c r="L171" s="123"/>
      <c r="M171" s="147"/>
      <c r="N171" s="147"/>
      <c r="Q171" s="135"/>
      <c r="R171" s="142"/>
      <c r="X171" s="146"/>
      <c r="Y171" s="146"/>
      <c r="Z171" s="146"/>
      <c r="AA171" s="146"/>
      <c r="AB171" s="146"/>
      <c r="AE171" s="146"/>
      <c r="AF171" s="154"/>
    </row>
    <row r="172" spans="4:32" ht="22.5" x14ac:dyDescent="0.3">
      <c r="D172" s="268"/>
      <c r="E172"/>
      <c r="F172" s="75"/>
      <c r="G172" s="458"/>
      <c r="H172" s="98"/>
      <c r="I172"/>
      <c r="J172"/>
      <c r="K172"/>
      <c r="L172" s="123"/>
      <c r="M172" s="147"/>
      <c r="N172" s="147"/>
      <c r="Q172" s="135"/>
      <c r="R172" s="142"/>
      <c r="X172" s="146"/>
      <c r="Y172" s="146"/>
      <c r="Z172" s="146"/>
      <c r="AA172" s="146"/>
      <c r="AB172" s="146"/>
      <c r="AE172" s="146"/>
      <c r="AF172" s="154"/>
    </row>
    <row r="173" spans="4:32" ht="22.5" x14ac:dyDescent="0.3">
      <c r="D173" s="268"/>
      <c r="E173"/>
      <c r="F173" s="75"/>
      <c r="G173" s="458"/>
      <c r="H173" s="98"/>
      <c r="I173"/>
      <c r="J173"/>
      <c r="K173"/>
      <c r="L173" s="123"/>
      <c r="M173" s="147"/>
      <c r="N173" s="147"/>
      <c r="Q173" s="135"/>
      <c r="R173" s="142"/>
      <c r="X173" s="146"/>
      <c r="Y173" s="146"/>
      <c r="Z173" s="146"/>
      <c r="AA173" s="146"/>
      <c r="AB173" s="146"/>
      <c r="AE173" s="146"/>
      <c r="AF173" s="154"/>
    </row>
    <row r="174" spans="4:32" ht="22.5" x14ac:dyDescent="0.3">
      <c r="D174" s="268"/>
      <c r="E174"/>
      <c r="F174" s="75"/>
      <c r="G174" s="458"/>
      <c r="H174" s="98"/>
      <c r="I174"/>
      <c r="J174"/>
      <c r="K174"/>
      <c r="L174" s="123"/>
      <c r="M174" s="147"/>
      <c r="N174" s="147"/>
      <c r="Q174" s="135"/>
      <c r="R174" s="142"/>
      <c r="X174" s="146"/>
      <c r="Y174" s="146"/>
      <c r="Z174" s="146"/>
      <c r="AA174" s="146"/>
      <c r="AB174" s="146"/>
      <c r="AE174" s="146"/>
      <c r="AF174" s="154"/>
    </row>
    <row r="175" spans="4:32" ht="22.5" x14ac:dyDescent="0.3">
      <c r="D175" s="268"/>
      <c r="E175"/>
      <c r="F175" s="75"/>
      <c r="G175" s="458"/>
      <c r="H175" s="98"/>
      <c r="I175"/>
      <c r="J175"/>
      <c r="K175"/>
      <c r="L175" s="123"/>
      <c r="M175" s="147"/>
      <c r="N175" s="147"/>
      <c r="Q175" s="135"/>
      <c r="R175" s="142"/>
      <c r="X175" s="146"/>
      <c r="Y175" s="146"/>
      <c r="Z175" s="146"/>
      <c r="AA175" s="146"/>
      <c r="AB175" s="146"/>
      <c r="AE175" s="146"/>
      <c r="AF175" s="154"/>
    </row>
    <row r="176" spans="4:32" ht="22.5" x14ac:dyDescent="0.3">
      <c r="D176" s="268"/>
      <c r="E176"/>
      <c r="F176" s="75"/>
      <c r="G176" s="458"/>
      <c r="H176" s="98"/>
      <c r="I176"/>
      <c r="J176"/>
      <c r="K176"/>
      <c r="L176" s="98"/>
      <c r="Q176" s="135"/>
      <c r="R176" s="142"/>
      <c r="X176" s="146"/>
      <c r="Y176" s="146"/>
      <c r="Z176" s="146"/>
      <c r="AA176" s="146"/>
      <c r="AB176" s="146"/>
      <c r="AE176" s="146"/>
      <c r="AF176" s="154"/>
    </row>
    <row r="177" spans="4:32" ht="22.5" x14ac:dyDescent="0.3">
      <c r="D177" s="268"/>
      <c r="E177"/>
      <c r="F177" s="75"/>
      <c r="G177" s="458"/>
      <c r="H177" s="98"/>
      <c r="I177"/>
      <c r="J177"/>
      <c r="K177"/>
      <c r="L177" s="98"/>
      <c r="Q177" s="135"/>
      <c r="R177" s="142"/>
      <c r="X177" s="146"/>
      <c r="Y177" s="146"/>
      <c r="Z177" s="146"/>
      <c r="AA177" s="146"/>
      <c r="AB177" s="146"/>
      <c r="AE177" s="146"/>
      <c r="AF177" s="154"/>
    </row>
    <row r="178" spans="4:32" ht="22.5" x14ac:dyDescent="0.3">
      <c r="D178" s="268"/>
      <c r="E178"/>
      <c r="F178" s="75"/>
      <c r="G178" s="458"/>
      <c r="H178" s="98"/>
      <c r="I178"/>
      <c r="J178"/>
      <c r="K178"/>
      <c r="L178" s="98"/>
      <c r="Q178" s="135"/>
      <c r="R178" s="142"/>
      <c r="X178" s="146"/>
      <c r="Y178" s="146"/>
      <c r="Z178" s="146"/>
      <c r="AA178" s="146"/>
      <c r="AB178" s="146"/>
      <c r="AE178" s="146"/>
      <c r="AF178" s="154"/>
    </row>
    <row r="179" spans="4:32" ht="22.5" x14ac:dyDescent="0.3">
      <c r="D179" s="268"/>
      <c r="E179"/>
      <c r="F179" s="75"/>
      <c r="G179" s="458"/>
      <c r="H179" s="98"/>
      <c r="I179"/>
      <c r="J179"/>
      <c r="K179"/>
      <c r="L179" s="98"/>
      <c r="Q179" s="135"/>
      <c r="R179" s="142"/>
      <c r="X179" s="146"/>
      <c r="Y179" s="146"/>
      <c r="Z179" s="146"/>
      <c r="AA179" s="146"/>
      <c r="AB179" s="146"/>
      <c r="AE179" s="146"/>
      <c r="AF179" s="154"/>
    </row>
    <row r="180" spans="4:32" ht="22.5" x14ac:dyDescent="0.3">
      <c r="D180" s="268"/>
      <c r="E180"/>
      <c r="F180" s="75"/>
      <c r="G180" s="458"/>
      <c r="H180" s="98"/>
      <c r="I180"/>
      <c r="J180"/>
      <c r="K180"/>
      <c r="L180" s="98"/>
      <c r="Q180" s="135"/>
      <c r="R180" s="142"/>
      <c r="X180" s="146"/>
      <c r="Y180" s="146"/>
      <c r="Z180" s="146"/>
      <c r="AA180" s="146"/>
      <c r="AB180" s="146"/>
      <c r="AE180" s="146"/>
      <c r="AF180" s="154"/>
    </row>
    <row r="181" spans="4:32" ht="22.5" x14ac:dyDescent="0.3">
      <c r="D181" s="268"/>
      <c r="E181"/>
      <c r="F181" s="75"/>
      <c r="G181" s="458"/>
      <c r="H181" s="98"/>
      <c r="I181"/>
      <c r="J181"/>
      <c r="K181"/>
      <c r="L181" s="98"/>
      <c r="Q181" s="135"/>
      <c r="R181" s="142"/>
      <c r="X181" s="146"/>
      <c r="Y181" s="146"/>
      <c r="Z181" s="146"/>
      <c r="AA181" s="146"/>
      <c r="AB181" s="146"/>
      <c r="AE181" s="146"/>
      <c r="AF181" s="154"/>
    </row>
    <row r="182" spans="4:32" ht="22.5" x14ac:dyDescent="0.3">
      <c r="D182" s="268"/>
      <c r="E182"/>
      <c r="F182" s="75"/>
      <c r="G182" s="458"/>
      <c r="H182" s="98"/>
      <c r="I182"/>
      <c r="J182"/>
      <c r="K182"/>
      <c r="L182" s="98"/>
      <c r="Q182" s="135"/>
      <c r="R182" s="142"/>
      <c r="X182" s="146"/>
      <c r="Y182" s="146"/>
      <c r="Z182" s="146"/>
      <c r="AA182" s="146"/>
      <c r="AB182" s="146"/>
      <c r="AE182" s="146"/>
      <c r="AF182" s="154"/>
    </row>
    <row r="183" spans="4:32" ht="22.5" x14ac:dyDescent="0.3">
      <c r="D183" s="268"/>
      <c r="E183"/>
      <c r="F183" s="75"/>
      <c r="G183" s="458"/>
      <c r="H183" s="98"/>
      <c r="I183"/>
      <c r="J183"/>
      <c r="K183"/>
      <c r="L183" s="98"/>
      <c r="Q183" s="135"/>
      <c r="R183" s="142"/>
      <c r="X183" s="146"/>
      <c r="Y183" s="146"/>
      <c r="Z183" s="146"/>
      <c r="AA183" s="146"/>
      <c r="AB183" s="146"/>
      <c r="AE183" s="146"/>
      <c r="AF183" s="154"/>
    </row>
    <row r="184" spans="4:32" ht="22.5" x14ac:dyDescent="0.3">
      <c r="D184" s="268"/>
      <c r="E184"/>
      <c r="F184" s="75"/>
      <c r="G184" s="458"/>
      <c r="H184" s="98"/>
      <c r="I184"/>
      <c r="J184"/>
      <c r="K184"/>
      <c r="L184" s="98"/>
      <c r="Q184" s="135"/>
      <c r="R184" s="142"/>
      <c r="X184" s="146"/>
      <c r="Y184" s="146"/>
      <c r="Z184" s="146"/>
      <c r="AA184" s="146"/>
      <c r="AB184" s="146"/>
      <c r="AE184" s="146"/>
      <c r="AF184" s="154"/>
    </row>
    <row r="185" spans="4:32" ht="22.5" x14ac:dyDescent="0.3">
      <c r="D185" s="268"/>
      <c r="E185"/>
      <c r="F185" s="75"/>
      <c r="G185" s="458"/>
      <c r="H185" s="98"/>
      <c r="I185"/>
      <c r="J185"/>
      <c r="K185"/>
      <c r="L185" s="98"/>
      <c r="Q185" s="135"/>
      <c r="R185" s="142"/>
      <c r="X185" s="146"/>
      <c r="Y185" s="146"/>
      <c r="Z185" s="146"/>
      <c r="AA185" s="146"/>
      <c r="AB185" s="146"/>
      <c r="AE185" s="146"/>
      <c r="AF185" s="154"/>
    </row>
    <row r="186" spans="4:32" ht="22.5" x14ac:dyDescent="0.3">
      <c r="D186" s="268"/>
      <c r="E186"/>
      <c r="F186" s="75"/>
      <c r="G186" s="458"/>
      <c r="H186" s="98"/>
      <c r="I186"/>
      <c r="J186"/>
      <c r="K186"/>
      <c r="L186" s="98"/>
      <c r="Q186" s="135"/>
      <c r="R186" s="142"/>
      <c r="X186" s="146"/>
      <c r="Y186" s="146"/>
      <c r="Z186" s="146"/>
      <c r="AA186" s="146"/>
      <c r="AB186" s="146"/>
      <c r="AE186" s="146"/>
      <c r="AF186" s="154"/>
    </row>
    <row r="187" spans="4:32" s="159" customFormat="1" ht="34.5" x14ac:dyDescent="0.3">
      <c r="D187" s="268"/>
      <c r="E187"/>
      <c r="F187" s="75"/>
      <c r="G187" s="458"/>
      <c r="H187" s="269"/>
      <c r="I187"/>
      <c r="J187"/>
      <c r="K187"/>
      <c r="L187" s="269"/>
      <c r="Q187" s="266"/>
      <c r="X187" s="265"/>
      <c r="Y187" s="265"/>
      <c r="Z187" s="265"/>
      <c r="AA187" s="265"/>
      <c r="AB187" s="265"/>
      <c r="AE187" s="265"/>
      <c r="AF187" s="267"/>
    </row>
    <row r="188" spans="4:32" ht="22.5" x14ac:dyDescent="0.3">
      <c r="D188" s="268"/>
      <c r="E188"/>
      <c r="F188" s="75"/>
      <c r="G188" s="458"/>
      <c r="H188" s="98"/>
      <c r="I188"/>
      <c r="J188"/>
      <c r="K188"/>
      <c r="L188" s="98"/>
      <c r="Q188" s="135"/>
      <c r="R188" s="142"/>
      <c r="X188" s="146"/>
      <c r="Y188" s="146"/>
      <c r="Z188" s="146"/>
      <c r="AA188" s="146"/>
      <c r="AB188" s="146"/>
      <c r="AE188" s="146"/>
      <c r="AF188" s="154"/>
    </row>
    <row r="189" spans="4:32" ht="22.5" x14ac:dyDescent="0.3">
      <c r="D189" s="268"/>
      <c r="E189"/>
      <c r="F189" s="75"/>
      <c r="G189" s="458"/>
      <c r="H189" s="98"/>
      <c r="I189"/>
      <c r="J189"/>
      <c r="K189"/>
      <c r="L189" s="98"/>
      <c r="Q189" s="135"/>
      <c r="R189" s="142"/>
      <c r="X189" s="146"/>
      <c r="Y189" s="146"/>
      <c r="Z189" s="146"/>
      <c r="AA189" s="146"/>
      <c r="AB189" s="146"/>
      <c r="AE189" s="146"/>
      <c r="AF189" s="154"/>
    </row>
    <row r="190" spans="4:32" ht="22.5" x14ac:dyDescent="0.3">
      <c r="D190" s="268"/>
      <c r="E190"/>
      <c r="F190" s="75"/>
      <c r="G190" s="458"/>
      <c r="H190" s="98"/>
      <c r="I190"/>
      <c r="J190"/>
      <c r="K190"/>
      <c r="L190" s="98"/>
      <c r="Q190" s="135"/>
      <c r="R190" s="142"/>
      <c r="X190" s="146"/>
      <c r="Y190" s="146"/>
      <c r="Z190" s="146"/>
      <c r="AA190" s="146"/>
      <c r="AB190" s="146"/>
      <c r="AE190" s="146"/>
      <c r="AF190" s="154"/>
    </row>
    <row r="191" spans="4:32" ht="22.5" x14ac:dyDescent="0.3">
      <c r="D191" s="268"/>
      <c r="E191"/>
      <c r="F191" s="75"/>
      <c r="G191" s="458"/>
      <c r="H191" s="98"/>
      <c r="I191"/>
      <c r="J191"/>
      <c r="K191"/>
      <c r="L191" s="98"/>
      <c r="Q191" s="135"/>
      <c r="R191" s="142"/>
      <c r="X191" s="146"/>
      <c r="Y191" s="146"/>
      <c r="Z191" s="146"/>
      <c r="AA191" s="146"/>
      <c r="AB191" s="146"/>
      <c r="AE191" s="146"/>
      <c r="AF191" s="154"/>
    </row>
    <row r="192" spans="4:32" ht="22.5" x14ac:dyDescent="0.3">
      <c r="D192" s="268"/>
      <c r="E192"/>
      <c r="F192" s="75"/>
      <c r="G192" s="458"/>
      <c r="H192" s="98"/>
      <c r="I192"/>
      <c r="J192"/>
      <c r="K192"/>
      <c r="L192" s="98"/>
      <c r="Q192" s="135"/>
      <c r="R192" s="142"/>
      <c r="X192" s="146"/>
      <c r="Y192" s="146"/>
      <c r="Z192" s="146"/>
      <c r="AA192" s="146"/>
      <c r="AB192" s="146"/>
      <c r="AE192" s="146"/>
      <c r="AF192" s="154"/>
    </row>
    <row r="193" spans="4:32" ht="22.5" x14ac:dyDescent="0.3">
      <c r="D193" s="268"/>
      <c r="E193"/>
      <c r="F193" s="75"/>
      <c r="G193" s="458"/>
      <c r="H193" s="98"/>
      <c r="I193"/>
      <c r="J193"/>
      <c r="K193"/>
      <c r="L193" s="98"/>
      <c r="Q193" s="135"/>
      <c r="R193" s="142"/>
      <c r="X193" s="146"/>
      <c r="Y193" s="146"/>
      <c r="Z193" s="146"/>
      <c r="AA193" s="146"/>
      <c r="AB193" s="146"/>
      <c r="AE193" s="146"/>
      <c r="AF193" s="154"/>
    </row>
    <row r="194" spans="4:32" ht="22.5" x14ac:dyDescent="0.3">
      <c r="D194" s="268"/>
      <c r="E194"/>
      <c r="F194" s="75"/>
      <c r="G194" s="458"/>
      <c r="H194" s="98"/>
      <c r="I194"/>
      <c r="J194"/>
      <c r="K194"/>
      <c r="L194" s="98"/>
      <c r="Q194" s="135"/>
      <c r="R194" s="142"/>
      <c r="X194" s="146"/>
      <c r="Y194" s="146"/>
      <c r="Z194" s="146"/>
      <c r="AA194" s="146"/>
      <c r="AB194" s="146"/>
      <c r="AE194" s="146"/>
      <c r="AF194" s="154"/>
    </row>
    <row r="195" spans="4:32" ht="22.5" x14ac:dyDescent="0.3">
      <c r="D195" s="268"/>
      <c r="E195"/>
      <c r="F195" s="75"/>
      <c r="G195" s="458"/>
      <c r="H195" s="98"/>
      <c r="I195"/>
      <c r="J195"/>
      <c r="K195"/>
      <c r="L195" s="98"/>
      <c r="Q195" s="135"/>
      <c r="R195" s="142"/>
      <c r="X195" s="146"/>
      <c r="Y195" s="146"/>
      <c r="Z195" s="146"/>
      <c r="AA195" s="146"/>
      <c r="AB195" s="146"/>
      <c r="AE195" s="146"/>
      <c r="AF195" s="154"/>
    </row>
    <row r="196" spans="4:32" ht="22.5" x14ac:dyDescent="0.3">
      <c r="D196" s="268"/>
      <c r="E196"/>
      <c r="F196" s="75"/>
      <c r="G196" s="458"/>
      <c r="H196" s="98"/>
      <c r="I196"/>
      <c r="J196"/>
      <c r="K196"/>
      <c r="L196" s="98"/>
      <c r="Q196" s="135"/>
      <c r="R196" s="142"/>
      <c r="X196" s="146"/>
      <c r="Y196" s="146"/>
      <c r="Z196" s="146"/>
      <c r="AA196" s="146"/>
      <c r="AB196" s="146"/>
      <c r="AE196" s="146"/>
      <c r="AF196" s="154"/>
    </row>
    <row r="197" spans="4:32" ht="22.5" x14ac:dyDescent="0.3">
      <c r="D197" s="268"/>
      <c r="E197"/>
      <c r="F197" s="75"/>
      <c r="G197" s="458"/>
      <c r="H197" s="98"/>
      <c r="I197"/>
      <c r="J197"/>
      <c r="K197"/>
      <c r="L197" s="98"/>
      <c r="Q197" s="135"/>
      <c r="R197" s="142"/>
      <c r="X197" s="146"/>
      <c r="Y197" s="146"/>
      <c r="Z197" s="146"/>
      <c r="AA197" s="146"/>
      <c r="AB197" s="146"/>
      <c r="AE197" s="146"/>
      <c r="AF197" s="154"/>
    </row>
    <row r="198" spans="4:32" ht="22.5" x14ac:dyDescent="0.3">
      <c r="D198" s="268"/>
      <c r="E198"/>
      <c r="F198" s="75"/>
      <c r="G198" s="458"/>
      <c r="H198" s="98"/>
      <c r="I198"/>
      <c r="J198"/>
      <c r="K198"/>
      <c r="L198" s="98"/>
      <c r="Q198" s="135"/>
      <c r="R198" s="142"/>
      <c r="X198" s="146"/>
      <c r="Y198" s="146"/>
      <c r="Z198" s="146"/>
      <c r="AA198" s="146"/>
      <c r="AB198" s="146"/>
      <c r="AE198" s="146"/>
      <c r="AF198" s="154"/>
    </row>
    <row r="199" spans="4:32" ht="22.5" x14ac:dyDescent="0.3">
      <c r="D199" s="268"/>
      <c r="E199"/>
      <c r="F199" s="75"/>
      <c r="G199" s="458"/>
      <c r="H199" s="98"/>
      <c r="I199"/>
      <c r="J199"/>
      <c r="K199"/>
      <c r="L199" s="98"/>
      <c r="Q199" s="135"/>
      <c r="R199" s="142"/>
      <c r="X199" s="146"/>
      <c r="Y199" s="146"/>
      <c r="Z199" s="146"/>
      <c r="AA199" s="146"/>
      <c r="AB199" s="146"/>
      <c r="AE199" s="146"/>
      <c r="AF199" s="154"/>
    </row>
    <row r="200" spans="4:32" ht="22.5" x14ac:dyDescent="0.3">
      <c r="D200" s="268"/>
      <c r="E200"/>
      <c r="F200" s="75"/>
      <c r="G200" s="458"/>
      <c r="H200" s="98"/>
      <c r="I200"/>
      <c r="J200"/>
      <c r="K200"/>
      <c r="L200" s="98"/>
      <c r="Q200" s="135"/>
      <c r="R200" s="142"/>
      <c r="X200" s="146"/>
      <c r="Y200" s="146"/>
      <c r="Z200" s="146"/>
      <c r="AA200" s="146"/>
      <c r="AB200" s="146"/>
      <c r="AE200" s="146"/>
      <c r="AF200" s="154"/>
    </row>
    <row r="201" spans="4:32" ht="22.5" x14ac:dyDescent="0.3">
      <c r="D201" s="268"/>
      <c r="E201"/>
      <c r="F201" s="75"/>
      <c r="G201" s="458"/>
      <c r="H201" s="98"/>
      <c r="I201"/>
      <c r="J201"/>
      <c r="K201"/>
      <c r="L201" s="98"/>
      <c r="Q201" s="135"/>
      <c r="R201" s="142"/>
      <c r="X201" s="146"/>
      <c r="Y201" s="146"/>
      <c r="Z201" s="146"/>
      <c r="AA201" s="146"/>
      <c r="AB201" s="146"/>
      <c r="AE201" s="146"/>
      <c r="AF201" s="154"/>
    </row>
    <row r="202" spans="4:32" ht="22.5" x14ac:dyDescent="0.3">
      <c r="D202" s="268"/>
      <c r="E202"/>
      <c r="F202" s="75"/>
      <c r="G202" s="458"/>
      <c r="H202" s="98"/>
      <c r="I202"/>
      <c r="J202"/>
      <c r="K202"/>
      <c r="L202" s="98"/>
      <c r="Q202" s="135"/>
      <c r="R202" s="142"/>
      <c r="X202" s="146"/>
      <c r="Y202" s="146"/>
      <c r="Z202" s="146"/>
      <c r="AA202" s="146"/>
      <c r="AB202" s="146"/>
      <c r="AE202" s="146"/>
      <c r="AF202" s="154"/>
    </row>
    <row r="203" spans="4:32" ht="22.5" x14ac:dyDescent="0.3">
      <c r="D203" s="268"/>
      <c r="E203"/>
      <c r="F203" s="75"/>
      <c r="G203" s="458"/>
      <c r="H203" s="98"/>
      <c r="I203"/>
      <c r="J203"/>
      <c r="K203"/>
      <c r="L203" s="98"/>
      <c r="Q203" s="135"/>
      <c r="R203" s="142"/>
      <c r="X203" s="146"/>
      <c r="Y203" s="146"/>
      <c r="Z203" s="146"/>
      <c r="AA203" s="146"/>
      <c r="AB203" s="146"/>
      <c r="AE203" s="146"/>
      <c r="AF203" s="154"/>
    </row>
    <row r="204" spans="4:32" ht="22.5" x14ac:dyDescent="0.3">
      <c r="D204" s="268"/>
      <c r="E204"/>
      <c r="F204" s="75"/>
      <c r="G204" s="458"/>
      <c r="H204" s="98"/>
      <c r="I204" s="123"/>
      <c r="J204" s="124"/>
      <c r="K204" s="130"/>
      <c r="L204" s="98"/>
      <c r="Q204" s="135"/>
      <c r="R204" s="142"/>
      <c r="X204" s="146"/>
      <c r="Y204" s="146"/>
      <c r="Z204" s="146"/>
      <c r="AA204" s="146"/>
      <c r="AB204" s="146"/>
      <c r="AE204" s="146"/>
      <c r="AF204" s="154"/>
    </row>
    <row r="205" spans="4:32" ht="22.5" x14ac:dyDescent="0.3">
      <c r="D205" s="268"/>
      <c r="E205"/>
      <c r="F205" s="75"/>
      <c r="G205" s="458"/>
      <c r="H205" s="98"/>
      <c r="I205" s="123"/>
      <c r="J205" s="124"/>
      <c r="K205" s="130"/>
      <c r="L205" s="98"/>
      <c r="Q205" s="135"/>
      <c r="R205" s="142"/>
      <c r="X205" s="146"/>
      <c r="Y205" s="146"/>
      <c r="Z205" s="146"/>
      <c r="AA205" s="146"/>
      <c r="AB205" s="146"/>
      <c r="AE205" s="146"/>
      <c r="AF205" s="154"/>
    </row>
    <row r="206" spans="4:32" ht="22.5" x14ac:dyDescent="0.3">
      <c r="D206" s="268"/>
      <c r="E206"/>
      <c r="F206" s="75"/>
      <c r="G206" s="458"/>
      <c r="H206" s="98"/>
      <c r="I206" s="123"/>
      <c r="J206" s="124"/>
      <c r="K206" s="130"/>
      <c r="L206" s="98"/>
      <c r="Q206" s="135"/>
      <c r="R206" s="142"/>
      <c r="X206" s="146"/>
      <c r="Y206" s="146"/>
      <c r="Z206" s="146"/>
      <c r="AA206" s="146"/>
      <c r="AB206" s="146"/>
      <c r="AE206" s="146"/>
      <c r="AF206" s="154"/>
    </row>
    <row r="207" spans="4:32" ht="22.5" x14ac:dyDescent="0.3">
      <c r="D207" s="268"/>
      <c r="E207"/>
      <c r="F207" s="75"/>
      <c r="G207" s="458"/>
      <c r="H207" s="98"/>
      <c r="I207" s="123"/>
      <c r="J207" s="124"/>
      <c r="K207" s="130"/>
      <c r="L207" s="98"/>
      <c r="Q207" s="135"/>
      <c r="R207" s="142"/>
      <c r="X207" s="146"/>
      <c r="Y207" s="146"/>
      <c r="Z207" s="146"/>
      <c r="AA207" s="146"/>
      <c r="AB207" s="146"/>
      <c r="AE207" s="146"/>
      <c r="AF207" s="154"/>
    </row>
    <row r="208" spans="4:32" ht="22.5" x14ac:dyDescent="0.3">
      <c r="D208" s="268"/>
      <c r="E208"/>
      <c r="F208" s="75"/>
      <c r="G208" s="458"/>
      <c r="H208" s="98"/>
      <c r="I208" s="123"/>
      <c r="J208" s="124"/>
      <c r="K208" s="130"/>
      <c r="L208" s="98"/>
      <c r="Q208" s="135"/>
      <c r="R208" s="142"/>
      <c r="X208" s="146"/>
      <c r="Y208" s="146"/>
      <c r="Z208" s="146"/>
      <c r="AA208" s="146"/>
      <c r="AB208" s="146"/>
      <c r="AE208" s="146"/>
      <c r="AF208" s="154"/>
    </row>
    <row r="209" spans="4:32" ht="21.95" customHeight="1" x14ac:dyDescent="0.3">
      <c r="D209" s="268"/>
      <c r="E209" s="95"/>
      <c r="F209" s="449"/>
      <c r="G209" s="100"/>
      <c r="H209" s="98"/>
      <c r="I209" s="98"/>
      <c r="J209" s="99"/>
      <c r="K209" s="100"/>
      <c r="L209" s="98"/>
      <c r="Q209" s="135"/>
      <c r="R209" s="142"/>
      <c r="X209" s="146"/>
      <c r="Y209" s="146"/>
      <c r="Z209" s="146"/>
      <c r="AA209" s="146"/>
      <c r="AB209" s="146"/>
      <c r="AE209" s="146"/>
      <c r="AF209" s="154"/>
    </row>
    <row r="210" spans="4:32" ht="21.95" customHeight="1" x14ac:dyDescent="0.3">
      <c r="D210" s="268"/>
      <c r="E210" s="95"/>
      <c r="F210" s="449"/>
      <c r="G210" s="100"/>
      <c r="H210" s="98"/>
      <c r="I210" s="98"/>
      <c r="J210" s="99"/>
      <c r="K210" s="100"/>
      <c r="L210" s="98"/>
      <c r="Q210" s="135"/>
      <c r="R210" s="142"/>
      <c r="X210" s="146"/>
      <c r="Y210" s="146"/>
      <c r="Z210" s="146"/>
      <c r="AA210" s="146"/>
      <c r="AB210" s="146"/>
      <c r="AE210" s="146"/>
      <c r="AF210" s="154"/>
    </row>
    <row r="211" spans="4:32" ht="21.95" customHeight="1" x14ac:dyDescent="0.3">
      <c r="D211" s="268"/>
      <c r="E211" s="95"/>
      <c r="F211" s="449"/>
      <c r="G211" s="100"/>
      <c r="H211" s="98"/>
      <c r="I211" s="98"/>
      <c r="J211" s="99"/>
      <c r="K211" s="100"/>
      <c r="L211" s="98"/>
      <c r="Q211" s="135"/>
      <c r="R211" s="142"/>
      <c r="X211" s="146"/>
      <c r="Y211" s="146"/>
      <c r="Z211" s="146"/>
      <c r="AA211" s="146"/>
      <c r="AB211" s="146"/>
      <c r="AE211" s="146"/>
      <c r="AF211" s="154"/>
    </row>
    <row r="212" spans="4:32" ht="21.95" customHeight="1" x14ac:dyDescent="0.3">
      <c r="D212" s="268"/>
      <c r="E212" s="95"/>
      <c r="F212" s="449"/>
      <c r="G212" s="100"/>
      <c r="H212" s="98"/>
      <c r="I212" s="98"/>
      <c r="J212" s="99"/>
      <c r="K212" s="100"/>
      <c r="L212" s="98"/>
      <c r="Q212" s="135"/>
      <c r="R212" s="142"/>
      <c r="X212" s="146"/>
      <c r="Y212" s="146"/>
      <c r="Z212" s="146"/>
      <c r="AA212" s="146"/>
      <c r="AB212" s="146"/>
      <c r="AE212" s="146"/>
      <c r="AF212" s="154"/>
    </row>
    <row r="213" spans="4:32" ht="21.95" customHeight="1" x14ac:dyDescent="0.3">
      <c r="D213" s="268"/>
      <c r="E213" s="95"/>
      <c r="F213" s="449"/>
      <c r="G213" s="100"/>
      <c r="H213" s="98"/>
      <c r="I213" s="98"/>
      <c r="J213" s="99"/>
      <c r="K213" s="100"/>
      <c r="L213" s="98"/>
      <c r="Q213" s="135"/>
      <c r="R213" s="142"/>
      <c r="X213" s="146"/>
      <c r="Y213" s="146"/>
      <c r="Z213" s="146"/>
      <c r="AA213" s="146"/>
      <c r="AB213" s="146"/>
      <c r="AE213" s="146"/>
      <c r="AF213" s="154"/>
    </row>
    <row r="214" spans="4:32" ht="21.95" customHeight="1" x14ac:dyDescent="0.3">
      <c r="D214" s="268"/>
      <c r="E214" s="95"/>
      <c r="F214" s="449"/>
      <c r="G214" s="100"/>
      <c r="H214" s="98"/>
      <c r="I214" s="98"/>
      <c r="J214" s="99"/>
      <c r="K214" s="100"/>
      <c r="L214" s="98"/>
      <c r="Q214" s="135"/>
      <c r="R214" s="142"/>
      <c r="X214" s="146"/>
      <c r="Y214" s="146"/>
      <c r="Z214" s="146"/>
      <c r="AA214" s="146"/>
      <c r="AB214" s="146"/>
      <c r="AE214" s="146"/>
      <c r="AF214" s="154"/>
    </row>
    <row r="215" spans="4:32" ht="21.95" customHeight="1" x14ac:dyDescent="0.3">
      <c r="D215" s="268"/>
      <c r="E215" s="95"/>
      <c r="F215" s="449"/>
      <c r="G215" s="100"/>
      <c r="H215" s="98"/>
      <c r="I215" s="98"/>
      <c r="J215" s="99"/>
      <c r="K215" s="100"/>
      <c r="L215" s="98"/>
      <c r="Q215" s="135"/>
      <c r="R215" s="142"/>
      <c r="X215" s="146"/>
      <c r="Y215" s="146"/>
      <c r="Z215" s="146"/>
      <c r="AA215" s="146"/>
      <c r="AB215" s="146"/>
      <c r="AE215" s="146"/>
      <c r="AF215" s="154"/>
    </row>
    <row r="216" spans="4:32" ht="21.95" customHeight="1" x14ac:dyDescent="0.3">
      <c r="D216" s="268"/>
      <c r="E216" s="95"/>
      <c r="F216" s="449"/>
      <c r="G216" s="100"/>
      <c r="H216" s="98"/>
      <c r="I216" s="98"/>
      <c r="J216" s="99"/>
      <c r="K216" s="100"/>
      <c r="L216" s="98"/>
      <c r="Q216" s="135"/>
      <c r="R216" s="142"/>
      <c r="X216" s="146"/>
      <c r="Y216" s="146"/>
      <c r="Z216" s="146"/>
      <c r="AA216" s="146"/>
      <c r="AB216" s="146"/>
      <c r="AE216" s="146"/>
      <c r="AF216" s="154"/>
    </row>
    <row r="217" spans="4:32" ht="21.95" customHeight="1" x14ac:dyDescent="0.3">
      <c r="D217" s="268"/>
      <c r="E217" s="269"/>
      <c r="F217" s="449"/>
      <c r="G217" s="100"/>
      <c r="H217" s="98"/>
      <c r="I217" s="98"/>
      <c r="J217" s="99"/>
      <c r="K217" s="100"/>
      <c r="L217" s="98"/>
      <c r="Q217" s="135"/>
      <c r="R217" s="142"/>
      <c r="X217" s="146"/>
      <c r="Y217" s="146"/>
      <c r="Z217" s="146"/>
      <c r="AA217" s="146"/>
      <c r="AB217" s="146"/>
      <c r="AE217" s="146"/>
      <c r="AF217" s="154"/>
    </row>
    <row r="218" spans="4:32" ht="21.95" customHeight="1" x14ac:dyDescent="0.3">
      <c r="D218" s="268"/>
      <c r="E218" s="95"/>
      <c r="F218" s="449"/>
      <c r="G218" s="100"/>
      <c r="H218" s="98"/>
      <c r="I218" s="98"/>
      <c r="J218" s="99"/>
      <c r="K218" s="100"/>
      <c r="L218" s="98"/>
      <c r="Q218" s="135"/>
      <c r="R218" s="142"/>
      <c r="X218" s="146"/>
      <c r="Y218" s="146"/>
      <c r="Z218" s="146"/>
      <c r="AA218" s="146"/>
      <c r="AB218" s="146"/>
      <c r="AE218" s="146"/>
      <c r="AF218" s="154"/>
    </row>
    <row r="219" spans="4:32" ht="21.95" customHeight="1" x14ac:dyDescent="0.3">
      <c r="D219" s="268"/>
      <c r="E219" s="95"/>
      <c r="F219" s="449"/>
      <c r="G219" s="100"/>
      <c r="H219" s="98"/>
      <c r="I219" s="98"/>
      <c r="J219" s="99"/>
      <c r="K219" s="100"/>
      <c r="L219" s="98"/>
      <c r="Q219" s="135"/>
      <c r="R219" s="142"/>
      <c r="X219" s="146"/>
      <c r="Y219" s="146"/>
      <c r="Z219" s="146"/>
      <c r="AA219" s="146"/>
      <c r="AB219" s="146"/>
      <c r="AE219" s="146"/>
      <c r="AF219" s="154"/>
    </row>
    <row r="220" spans="4:32" ht="22.5" x14ac:dyDescent="0.3">
      <c r="D220" s="268"/>
      <c r="E220" s="95"/>
      <c r="F220" s="449"/>
      <c r="G220" s="100"/>
      <c r="H220" s="98"/>
      <c r="I220" s="98"/>
      <c r="J220" s="99"/>
      <c r="K220" s="100"/>
      <c r="L220" s="98"/>
      <c r="Q220" s="135"/>
      <c r="R220" s="142"/>
      <c r="X220" s="146"/>
      <c r="Y220" s="146"/>
      <c r="Z220" s="146"/>
      <c r="AA220" s="146"/>
      <c r="AB220" s="146"/>
      <c r="AE220" s="146"/>
      <c r="AF220" s="154"/>
    </row>
    <row r="221" spans="4:32" ht="321" customHeight="1" x14ac:dyDescent="0.3">
      <c r="D221" s="268"/>
      <c r="E221" s="95"/>
      <c r="F221" s="449"/>
      <c r="G221" s="100"/>
      <c r="H221" s="98"/>
      <c r="I221" s="98"/>
      <c r="J221" s="99"/>
      <c r="K221" s="100"/>
      <c r="L221" s="98"/>
      <c r="Q221" s="135"/>
      <c r="R221" s="142"/>
      <c r="X221" s="146"/>
      <c r="Y221" s="146"/>
      <c r="Z221" s="146"/>
      <c r="AA221" s="146"/>
      <c r="AB221" s="146"/>
      <c r="AE221" s="146"/>
      <c r="AF221" s="154"/>
    </row>
    <row r="222" spans="4:32" ht="22.5" x14ac:dyDescent="0.3">
      <c r="D222" s="268"/>
      <c r="E222" s="95"/>
      <c r="F222" s="449"/>
      <c r="G222" s="100"/>
      <c r="H222" s="98"/>
      <c r="I222" s="98"/>
      <c r="J222" s="99"/>
      <c r="K222" s="100"/>
      <c r="L222" s="98"/>
      <c r="Q222" s="135"/>
      <c r="R222" s="142"/>
      <c r="X222" s="146"/>
      <c r="Y222" s="146"/>
      <c r="Z222" s="146"/>
      <c r="AA222" s="146"/>
      <c r="AB222" s="146"/>
      <c r="AE222" s="146"/>
      <c r="AF222" s="154"/>
    </row>
    <row r="223" spans="4:32" ht="21.95" customHeight="1" x14ac:dyDescent="0.3">
      <c r="D223" s="268"/>
      <c r="E223" s="95"/>
      <c r="F223" s="449"/>
      <c r="G223" s="100"/>
      <c r="H223" s="98"/>
      <c r="I223" s="98"/>
      <c r="J223" s="99"/>
      <c r="K223" s="100"/>
      <c r="L223" s="98"/>
      <c r="Q223" s="135"/>
      <c r="R223" s="142"/>
      <c r="X223" s="146"/>
      <c r="Y223" s="146"/>
      <c r="Z223" s="146"/>
      <c r="AA223" s="146"/>
      <c r="AB223" s="146"/>
      <c r="AE223" s="146"/>
      <c r="AF223" s="154"/>
    </row>
    <row r="224" spans="4:32" ht="21.95" customHeight="1" x14ac:dyDescent="0.3">
      <c r="D224" s="268"/>
      <c r="E224" s="95"/>
      <c r="F224" s="449"/>
      <c r="G224" s="100"/>
      <c r="H224" s="98"/>
      <c r="I224" s="98"/>
      <c r="J224" s="99"/>
      <c r="K224" s="100"/>
      <c r="L224" s="98"/>
      <c r="Q224" s="135"/>
      <c r="R224" s="142"/>
      <c r="X224" s="146"/>
      <c r="Y224" s="146"/>
      <c r="Z224" s="146"/>
      <c r="AA224" s="146"/>
      <c r="AB224" s="146"/>
      <c r="AE224" s="146"/>
      <c r="AF224" s="154"/>
    </row>
    <row r="225" spans="4:32" ht="21.95" customHeight="1" x14ac:dyDescent="0.3">
      <c r="D225" s="268"/>
      <c r="E225" s="95"/>
      <c r="F225" s="449"/>
      <c r="G225" s="100"/>
      <c r="H225" s="98"/>
      <c r="I225" s="98"/>
      <c r="J225" s="99"/>
      <c r="K225" s="100"/>
      <c r="L225" s="98"/>
      <c r="Q225" s="135"/>
      <c r="R225" s="142"/>
      <c r="X225" s="146"/>
      <c r="Y225" s="146"/>
      <c r="Z225" s="146"/>
      <c r="AA225" s="146"/>
      <c r="AB225" s="146"/>
      <c r="AE225" s="146"/>
      <c r="AF225" s="154"/>
    </row>
    <row r="226" spans="4:32" ht="21.95" customHeight="1" x14ac:dyDescent="0.3">
      <c r="D226" s="268"/>
      <c r="E226" s="95"/>
      <c r="F226" s="449"/>
      <c r="G226" s="100"/>
      <c r="H226" s="98"/>
      <c r="I226" s="98"/>
      <c r="J226" s="99"/>
      <c r="K226" s="100"/>
      <c r="L226" s="98"/>
      <c r="Q226" s="135"/>
      <c r="R226" s="142"/>
      <c r="X226" s="146"/>
      <c r="Y226" s="146"/>
      <c r="Z226" s="146"/>
      <c r="AA226" s="146"/>
      <c r="AB226" s="146"/>
      <c r="AE226" s="146"/>
      <c r="AF226" s="154"/>
    </row>
    <row r="227" spans="4:32" ht="21.95" customHeight="1" x14ac:dyDescent="0.3">
      <c r="D227" s="268"/>
      <c r="E227" s="95"/>
      <c r="F227" s="449"/>
      <c r="G227" s="100"/>
      <c r="H227" s="98"/>
      <c r="I227" s="98"/>
      <c r="J227" s="99"/>
      <c r="K227" s="100"/>
      <c r="L227" s="98"/>
      <c r="Q227" s="135"/>
      <c r="R227" s="142"/>
      <c r="X227" s="146"/>
      <c r="Y227" s="146"/>
      <c r="Z227" s="146"/>
      <c r="AA227" s="146"/>
      <c r="AB227" s="146"/>
      <c r="AE227" s="146"/>
      <c r="AF227" s="154"/>
    </row>
    <row r="228" spans="4:32" ht="21.95" customHeight="1" x14ac:dyDescent="0.3">
      <c r="D228" s="268"/>
      <c r="E228" s="95"/>
      <c r="F228" s="449"/>
      <c r="G228" s="100"/>
      <c r="H228" s="98"/>
      <c r="I228" s="98"/>
      <c r="J228" s="99"/>
      <c r="K228" s="100"/>
      <c r="L228" s="98"/>
      <c r="Q228" s="135"/>
      <c r="R228" s="142"/>
      <c r="X228" s="146"/>
      <c r="Y228" s="146"/>
      <c r="Z228" s="146"/>
      <c r="AA228" s="146"/>
      <c r="AB228" s="146"/>
      <c r="AE228" s="146"/>
      <c r="AF228" s="154"/>
    </row>
    <row r="229" spans="4:32" ht="21.95" customHeight="1" x14ac:dyDescent="0.3">
      <c r="D229" s="268"/>
      <c r="E229" s="95"/>
      <c r="F229" s="449"/>
      <c r="G229" s="100"/>
      <c r="H229" s="98"/>
      <c r="I229" s="98"/>
      <c r="J229" s="99"/>
      <c r="K229" s="100"/>
      <c r="L229" s="98"/>
      <c r="Q229" s="135"/>
      <c r="R229" s="142"/>
      <c r="X229" s="146"/>
      <c r="Y229" s="146"/>
      <c r="Z229" s="146"/>
      <c r="AA229" s="146"/>
      <c r="AB229" s="146"/>
      <c r="AE229" s="146"/>
      <c r="AF229" s="154"/>
    </row>
    <row r="230" spans="4:32" ht="21.95" customHeight="1" x14ac:dyDescent="0.3">
      <c r="D230" s="268"/>
      <c r="E230" s="95"/>
      <c r="F230" s="449"/>
      <c r="G230" s="100"/>
      <c r="H230" s="98"/>
      <c r="I230" s="98"/>
      <c r="J230" s="99"/>
      <c r="K230" s="100"/>
      <c r="L230" s="98"/>
      <c r="Q230" s="135"/>
      <c r="R230" s="142"/>
      <c r="X230" s="146"/>
      <c r="Y230" s="146"/>
      <c r="Z230" s="146"/>
      <c r="AA230" s="146"/>
      <c r="AB230" s="146"/>
      <c r="AE230" s="146"/>
      <c r="AF230" s="154"/>
    </row>
    <row r="231" spans="4:32" ht="21.95" customHeight="1" x14ac:dyDescent="0.3">
      <c r="D231" s="268"/>
      <c r="E231" s="95"/>
      <c r="F231" s="449"/>
      <c r="G231" s="100"/>
      <c r="H231" s="98"/>
      <c r="I231" s="98"/>
      <c r="J231" s="99"/>
      <c r="K231" s="100"/>
      <c r="L231" s="98"/>
      <c r="Q231" s="135"/>
      <c r="R231" s="142"/>
      <c r="X231" s="146"/>
      <c r="Y231" s="146"/>
      <c r="Z231" s="146"/>
      <c r="AA231" s="146"/>
      <c r="AB231" s="146"/>
      <c r="AE231" s="146"/>
      <c r="AF231" s="154"/>
    </row>
    <row r="232" spans="4:32" ht="21.95" customHeight="1" x14ac:dyDescent="0.3">
      <c r="D232" s="268"/>
      <c r="E232" s="95"/>
      <c r="F232" s="449"/>
      <c r="G232" s="100"/>
      <c r="H232" s="98"/>
      <c r="I232" s="98"/>
      <c r="J232" s="99"/>
      <c r="K232" s="100"/>
      <c r="L232" s="98"/>
      <c r="Q232" s="135"/>
      <c r="R232" s="142"/>
      <c r="X232" s="146"/>
      <c r="Y232" s="146"/>
      <c r="Z232" s="146"/>
      <c r="AA232" s="146"/>
      <c r="AB232" s="146"/>
      <c r="AE232" s="146"/>
      <c r="AF232" s="154"/>
    </row>
    <row r="233" spans="4:32" ht="21.95" customHeight="1" x14ac:dyDescent="0.3">
      <c r="D233" s="268"/>
      <c r="E233" s="95"/>
      <c r="F233" s="449"/>
      <c r="G233" s="100"/>
      <c r="H233" s="98"/>
      <c r="I233" s="98"/>
      <c r="J233" s="99"/>
      <c r="K233" s="100"/>
      <c r="L233" s="98"/>
      <c r="Q233" s="135"/>
      <c r="R233" s="142"/>
      <c r="X233" s="146"/>
      <c r="Y233" s="146"/>
      <c r="Z233" s="146"/>
      <c r="AA233" s="146"/>
      <c r="AB233" s="146"/>
      <c r="AE233" s="146"/>
      <c r="AF233" s="154"/>
    </row>
    <row r="234" spans="4:32" ht="21.95" customHeight="1" x14ac:dyDescent="0.3">
      <c r="D234" s="252"/>
      <c r="Q234" s="135"/>
      <c r="R234" s="142"/>
      <c r="X234" s="146"/>
      <c r="Y234" s="146"/>
      <c r="Z234" s="146"/>
      <c r="AA234" s="146"/>
      <c r="AB234" s="146"/>
      <c r="AE234" s="146"/>
      <c r="AF234" s="154"/>
    </row>
    <row r="235" spans="4:32" ht="21.95" customHeight="1" x14ac:dyDescent="0.3">
      <c r="D235" s="252"/>
      <c r="Q235" s="135"/>
      <c r="R235" s="142"/>
      <c r="X235" s="146"/>
      <c r="Y235" s="146"/>
      <c r="Z235" s="146"/>
      <c r="AA235" s="146"/>
      <c r="AB235" s="146"/>
      <c r="AE235" s="146"/>
      <c r="AF235" s="154"/>
    </row>
    <row r="236" spans="4:32" ht="21.95" customHeight="1" x14ac:dyDescent="0.3">
      <c r="D236" s="252"/>
      <c r="Q236" s="135"/>
      <c r="R236" s="142"/>
      <c r="X236" s="146"/>
      <c r="Y236" s="146"/>
      <c r="Z236" s="146"/>
      <c r="AA236" s="146"/>
      <c r="AB236" s="146"/>
      <c r="AE236" s="146"/>
      <c r="AF236" s="154"/>
    </row>
    <row r="237" spans="4:32" ht="21.95" customHeight="1" x14ac:dyDescent="0.3">
      <c r="D237" s="252"/>
      <c r="Q237" s="135"/>
      <c r="R237" s="142"/>
      <c r="X237" s="146"/>
      <c r="Y237" s="146"/>
      <c r="Z237" s="146"/>
      <c r="AA237" s="146"/>
      <c r="AB237" s="146"/>
      <c r="AE237" s="146"/>
      <c r="AF237" s="154"/>
    </row>
    <row r="238" spans="4:32" ht="21.95" customHeight="1" x14ac:dyDescent="0.3">
      <c r="D238" s="252"/>
      <c r="Q238" s="135"/>
      <c r="R238" s="142"/>
      <c r="X238" s="146"/>
      <c r="Y238" s="146"/>
      <c r="Z238" s="146"/>
      <c r="AA238" s="146"/>
      <c r="AB238" s="146"/>
      <c r="AE238" s="146"/>
      <c r="AF238" s="154"/>
    </row>
    <row r="239" spans="4:32" ht="21.95" customHeight="1" x14ac:dyDescent="0.3">
      <c r="D239" s="252"/>
      <c r="Q239" s="135"/>
      <c r="R239" s="142"/>
      <c r="X239" s="146"/>
      <c r="Y239" s="146"/>
      <c r="Z239" s="146"/>
      <c r="AA239" s="146"/>
      <c r="AB239" s="146"/>
      <c r="AE239" s="146"/>
      <c r="AF239" s="154"/>
    </row>
    <row r="240" spans="4:32" ht="21.95" customHeight="1" x14ac:dyDescent="0.3">
      <c r="D240" s="252"/>
      <c r="Q240" s="135"/>
      <c r="R240" s="142"/>
      <c r="X240" s="146"/>
      <c r="Y240" s="146"/>
      <c r="Z240" s="146"/>
      <c r="AA240" s="146"/>
      <c r="AB240" s="146"/>
      <c r="AE240" s="146"/>
      <c r="AF240" s="154"/>
    </row>
    <row r="241" spans="4:32" ht="21.95" customHeight="1" x14ac:dyDescent="0.3">
      <c r="D241" s="252"/>
      <c r="Q241" s="135"/>
      <c r="R241" s="142"/>
      <c r="X241" s="146"/>
      <c r="Y241" s="146"/>
      <c r="Z241" s="146"/>
      <c r="AA241" s="146"/>
      <c r="AB241" s="146"/>
      <c r="AE241" s="146"/>
      <c r="AF241" s="154"/>
    </row>
    <row r="242" spans="4:32" ht="21.95" customHeight="1" x14ac:dyDescent="0.3">
      <c r="D242" s="252"/>
      <c r="Q242" s="135"/>
      <c r="R242" s="142"/>
      <c r="X242" s="146"/>
      <c r="Y242" s="146"/>
      <c r="Z242" s="146"/>
      <c r="AA242" s="146"/>
      <c r="AB242" s="146"/>
      <c r="AE242" s="146"/>
      <c r="AF242" s="154"/>
    </row>
    <row r="243" spans="4:32" ht="21.95" customHeight="1" x14ac:dyDescent="0.3">
      <c r="D243" s="252"/>
      <c r="Q243" s="135"/>
      <c r="R243" s="142"/>
      <c r="X243" s="146"/>
      <c r="Y243" s="146"/>
      <c r="Z243" s="146"/>
      <c r="AA243" s="146"/>
      <c r="AB243" s="146"/>
      <c r="AE243" s="146"/>
      <c r="AF243" s="154"/>
    </row>
    <row r="244" spans="4:32" ht="21.95" customHeight="1" x14ac:dyDescent="0.3">
      <c r="D244" s="252"/>
      <c r="Q244" s="135"/>
      <c r="R244" s="142"/>
      <c r="X244" s="146"/>
      <c r="Y244" s="146"/>
      <c r="Z244" s="146"/>
      <c r="AA244" s="146"/>
      <c r="AB244" s="146"/>
      <c r="AE244" s="146"/>
      <c r="AF244" s="154"/>
    </row>
    <row r="245" spans="4:32" ht="21.95" customHeight="1" x14ac:dyDescent="0.3">
      <c r="D245" s="252"/>
      <c r="Q245" s="135"/>
      <c r="R245" s="142"/>
      <c r="X245" s="146"/>
      <c r="Y245" s="146"/>
      <c r="Z245" s="146"/>
      <c r="AA245" s="146"/>
      <c r="AB245" s="146"/>
      <c r="AE245" s="146"/>
      <c r="AF245" s="154"/>
    </row>
    <row r="246" spans="4:32" ht="21.95" customHeight="1" x14ac:dyDescent="0.3">
      <c r="D246" s="252"/>
      <c r="Q246" s="135"/>
      <c r="R246" s="142"/>
      <c r="X246" s="146"/>
      <c r="Y246" s="146"/>
      <c r="Z246" s="146"/>
      <c r="AA246" s="146"/>
      <c r="AB246" s="146"/>
      <c r="AE246" s="146"/>
      <c r="AF246" s="154"/>
    </row>
    <row r="247" spans="4:32" ht="21.95" customHeight="1" x14ac:dyDescent="0.3">
      <c r="D247" s="252"/>
      <c r="Q247" s="135"/>
      <c r="R247" s="142"/>
      <c r="X247" s="146"/>
      <c r="Y247" s="146"/>
      <c r="Z247" s="146"/>
      <c r="AA247" s="146"/>
      <c r="AB247" s="146"/>
      <c r="AE247" s="146"/>
      <c r="AF247" s="154"/>
    </row>
    <row r="248" spans="4:32" ht="21.95" customHeight="1" x14ac:dyDescent="0.3">
      <c r="D248" s="252"/>
      <c r="Q248" s="135"/>
      <c r="R248" s="142"/>
      <c r="X248" s="146"/>
      <c r="Y248" s="146"/>
      <c r="Z248" s="146"/>
      <c r="AA248" s="146"/>
      <c r="AB248" s="146"/>
      <c r="AE248" s="146"/>
      <c r="AF248" s="154"/>
    </row>
    <row r="249" spans="4:32" ht="21.95" customHeight="1" x14ac:dyDescent="0.3">
      <c r="D249" s="252"/>
      <c r="Q249" s="135"/>
      <c r="R249" s="142"/>
      <c r="X249" s="146"/>
      <c r="Y249" s="146"/>
      <c r="Z249" s="146"/>
      <c r="AA249" s="146"/>
      <c r="AB249" s="146"/>
      <c r="AE249" s="146"/>
      <c r="AF249" s="154"/>
    </row>
    <row r="250" spans="4:32" ht="21.95" customHeight="1" x14ac:dyDescent="0.3">
      <c r="D250" s="252"/>
      <c r="Q250" s="135"/>
      <c r="R250" s="142"/>
      <c r="X250" s="146"/>
      <c r="Y250" s="146"/>
      <c r="Z250" s="146"/>
      <c r="AA250" s="146"/>
      <c r="AB250" s="146"/>
      <c r="AE250" s="146"/>
      <c r="AF250" s="154"/>
    </row>
    <row r="251" spans="4:32" ht="21.95" customHeight="1" x14ac:dyDescent="0.3">
      <c r="D251" s="252"/>
      <c r="Q251" s="135"/>
      <c r="R251" s="142"/>
      <c r="X251" s="146"/>
      <c r="Y251" s="146"/>
      <c r="Z251" s="146"/>
      <c r="AA251" s="146"/>
      <c r="AB251" s="146"/>
      <c r="AE251" s="146"/>
      <c r="AF251" s="154"/>
    </row>
    <row r="252" spans="4:32" ht="21.95" customHeight="1" x14ac:dyDescent="0.3">
      <c r="D252" s="252"/>
      <c r="Q252" s="135"/>
      <c r="R252" s="142"/>
      <c r="X252" s="146"/>
      <c r="Y252" s="146"/>
      <c r="Z252" s="146"/>
      <c r="AA252" s="146"/>
      <c r="AB252" s="146"/>
      <c r="AE252" s="146"/>
      <c r="AF252" s="154"/>
    </row>
    <row r="253" spans="4:32" ht="21.95" customHeight="1" x14ac:dyDescent="0.3">
      <c r="D253" s="252"/>
      <c r="Q253" s="135"/>
      <c r="R253" s="142"/>
      <c r="X253" s="146"/>
      <c r="Y253" s="146"/>
      <c r="Z253" s="146"/>
      <c r="AA253" s="146"/>
      <c r="AB253" s="146"/>
      <c r="AE253" s="146"/>
      <c r="AF253" s="154"/>
    </row>
    <row r="254" spans="4:32" ht="21.95" customHeight="1" x14ac:dyDescent="0.3">
      <c r="D254" s="252"/>
      <c r="Q254" s="135"/>
      <c r="R254" s="142"/>
      <c r="X254" s="146"/>
      <c r="Y254" s="146"/>
      <c r="Z254" s="146"/>
      <c r="AA254" s="146"/>
      <c r="AB254" s="146"/>
      <c r="AE254" s="146"/>
      <c r="AF254" s="154"/>
    </row>
    <row r="255" spans="4:32" ht="21.95" customHeight="1" x14ac:dyDescent="0.3">
      <c r="D255" s="252"/>
      <c r="Q255" s="135"/>
      <c r="R255" s="142"/>
      <c r="X255" s="146"/>
      <c r="Y255" s="146"/>
      <c r="Z255" s="146"/>
      <c r="AA255" s="146"/>
      <c r="AB255" s="146"/>
      <c r="AE255" s="146"/>
      <c r="AF255" s="154"/>
    </row>
    <row r="256" spans="4:32" ht="21.95" customHeight="1" x14ac:dyDescent="0.3">
      <c r="D256" s="252"/>
      <c r="Q256" s="135"/>
      <c r="R256" s="142"/>
      <c r="X256" s="146"/>
      <c r="Y256" s="146"/>
      <c r="Z256" s="146"/>
      <c r="AA256" s="146"/>
      <c r="AB256" s="146"/>
      <c r="AE256" s="146"/>
      <c r="AF256" s="154"/>
    </row>
    <row r="257" spans="4:32" ht="21.95" customHeight="1" x14ac:dyDescent="0.3">
      <c r="D257" s="252"/>
      <c r="Q257" s="135"/>
      <c r="R257" s="142"/>
      <c r="X257" s="146"/>
      <c r="Y257" s="146"/>
      <c r="Z257" s="146"/>
      <c r="AA257" s="146"/>
      <c r="AB257" s="146"/>
      <c r="AE257" s="146"/>
      <c r="AF257" s="154"/>
    </row>
    <row r="258" spans="4:32" ht="21.95" customHeight="1" x14ac:dyDescent="0.3">
      <c r="D258" s="252"/>
      <c r="Q258" s="135"/>
      <c r="R258" s="142"/>
      <c r="X258" s="146"/>
      <c r="Y258" s="146"/>
      <c r="Z258" s="146"/>
      <c r="AA258" s="146"/>
      <c r="AB258" s="146"/>
      <c r="AE258" s="146"/>
      <c r="AF258" s="154"/>
    </row>
    <row r="259" spans="4:32" ht="21.95" customHeight="1" x14ac:dyDescent="0.3">
      <c r="D259" s="252"/>
      <c r="Q259" s="135"/>
      <c r="R259" s="142"/>
      <c r="X259" s="146"/>
      <c r="Y259" s="146"/>
      <c r="Z259" s="146"/>
      <c r="AA259" s="146"/>
      <c r="AB259" s="146"/>
      <c r="AE259" s="146"/>
      <c r="AF259" s="154"/>
    </row>
    <row r="260" spans="4:32" ht="21.95" customHeight="1" x14ac:dyDescent="0.3">
      <c r="D260" s="252"/>
      <c r="Q260" s="135"/>
      <c r="R260" s="142"/>
      <c r="X260" s="146"/>
      <c r="Y260" s="146"/>
      <c r="Z260" s="146"/>
      <c r="AA260" s="146"/>
      <c r="AB260" s="146"/>
      <c r="AE260" s="146"/>
      <c r="AF260" s="154"/>
    </row>
    <row r="261" spans="4:32" ht="21.95" customHeight="1" x14ac:dyDescent="0.3">
      <c r="D261" s="252"/>
      <c r="Q261" s="135"/>
      <c r="R261" s="142"/>
      <c r="X261" s="146"/>
      <c r="Y261" s="146"/>
      <c r="Z261" s="146"/>
      <c r="AA261" s="146"/>
      <c r="AB261" s="146"/>
      <c r="AE261" s="146"/>
      <c r="AF261" s="154"/>
    </row>
    <row r="262" spans="4:32" ht="21.95" customHeight="1" x14ac:dyDescent="0.3">
      <c r="D262" s="252"/>
      <c r="Q262" s="135"/>
      <c r="R262" s="142"/>
      <c r="X262" s="146"/>
      <c r="Y262" s="146"/>
      <c r="Z262" s="146"/>
      <c r="AA262" s="146"/>
      <c r="AB262" s="146"/>
      <c r="AE262" s="146"/>
      <c r="AF262" s="154"/>
    </row>
    <row r="263" spans="4:32" ht="21.95" customHeight="1" x14ac:dyDescent="0.3">
      <c r="D263" s="252"/>
      <c r="Q263" s="135"/>
      <c r="R263" s="142"/>
      <c r="X263" s="146"/>
      <c r="Y263" s="146"/>
      <c r="Z263" s="146"/>
      <c r="AA263" s="146"/>
      <c r="AB263" s="146"/>
      <c r="AE263" s="146"/>
      <c r="AF263" s="154"/>
    </row>
    <row r="264" spans="4:32" ht="21.95" customHeight="1" x14ac:dyDescent="0.3">
      <c r="D264" s="252"/>
      <c r="Q264" s="135"/>
      <c r="R264" s="142"/>
      <c r="X264" s="146"/>
      <c r="Y264" s="146"/>
      <c r="Z264" s="146"/>
      <c r="AA264" s="146"/>
      <c r="AB264" s="146"/>
      <c r="AE264" s="146"/>
      <c r="AF264" s="154"/>
    </row>
    <row r="265" spans="4:32" ht="21.95" customHeight="1" x14ac:dyDescent="0.3">
      <c r="D265" s="252"/>
      <c r="Q265" s="135"/>
      <c r="R265" s="142"/>
      <c r="X265" s="146"/>
      <c r="Y265" s="146"/>
      <c r="Z265" s="146"/>
      <c r="AA265" s="146"/>
      <c r="AB265" s="146"/>
      <c r="AE265" s="146"/>
      <c r="AF265" s="154"/>
    </row>
    <row r="266" spans="4:32" ht="21.95" customHeight="1" x14ac:dyDescent="0.3">
      <c r="D266" s="252"/>
      <c r="Q266" s="135"/>
      <c r="R266" s="142"/>
      <c r="X266" s="146"/>
      <c r="Y266" s="146"/>
      <c r="Z266" s="146"/>
      <c r="AA266" s="146"/>
      <c r="AB266" s="146"/>
      <c r="AE266" s="146"/>
      <c r="AF266" s="154"/>
    </row>
    <row r="267" spans="4:32" ht="21.95" customHeight="1" x14ac:dyDescent="0.3">
      <c r="D267" s="252"/>
      <c r="Q267" s="135"/>
      <c r="R267" s="142"/>
      <c r="X267" s="146"/>
      <c r="Y267" s="146"/>
      <c r="Z267" s="146"/>
      <c r="AA267" s="146"/>
      <c r="AB267" s="146"/>
      <c r="AE267" s="146"/>
      <c r="AF267" s="154"/>
    </row>
    <row r="268" spans="4:32" ht="21.95" customHeight="1" x14ac:dyDescent="0.3">
      <c r="D268" s="252"/>
      <c r="Q268" s="135"/>
      <c r="R268" s="142"/>
      <c r="X268" s="146"/>
      <c r="Y268" s="146"/>
      <c r="Z268" s="146"/>
      <c r="AA268" s="146"/>
      <c r="AB268" s="146"/>
      <c r="AE268" s="146"/>
      <c r="AF268" s="154"/>
    </row>
    <row r="269" spans="4:32" ht="21.95" customHeight="1" x14ac:dyDescent="0.3">
      <c r="D269" s="252"/>
      <c r="Q269" s="135"/>
      <c r="R269" s="142"/>
      <c r="X269" s="146"/>
      <c r="Y269" s="146"/>
      <c r="Z269" s="146"/>
      <c r="AA269" s="146"/>
      <c r="AB269" s="146"/>
      <c r="AE269" s="146"/>
      <c r="AF269" s="154"/>
    </row>
    <row r="270" spans="4:32" ht="21.95" customHeight="1" x14ac:dyDescent="0.3">
      <c r="D270" s="252"/>
      <c r="Q270" s="135"/>
      <c r="R270" s="142"/>
      <c r="X270" s="146"/>
      <c r="Y270" s="146"/>
      <c r="Z270" s="146"/>
      <c r="AA270" s="146"/>
      <c r="AB270" s="146"/>
      <c r="AE270" s="146"/>
      <c r="AF270" s="154"/>
    </row>
    <row r="271" spans="4:32" ht="21.95" customHeight="1" x14ac:dyDescent="0.3">
      <c r="D271" s="252"/>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Q278" s="135"/>
      <c r="R278" s="142"/>
      <c r="X278" s="146"/>
      <c r="Y278" s="146"/>
      <c r="Z278" s="146"/>
      <c r="AA278" s="146"/>
      <c r="AB278" s="146"/>
      <c r="AE278" s="146"/>
      <c r="AF278" s="154"/>
    </row>
    <row r="279" spans="4:32" ht="21.95" customHeight="1" x14ac:dyDescent="0.3">
      <c r="D279" s="252"/>
      <c r="Q279" s="135"/>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D339" s="252"/>
      <c r="R339" s="142"/>
      <c r="X339" s="146"/>
      <c r="Y339" s="146"/>
      <c r="Z339" s="146"/>
      <c r="AA339" s="146"/>
      <c r="AB339" s="146"/>
      <c r="AE339" s="146"/>
      <c r="AF339" s="154"/>
    </row>
    <row r="340" spans="4:32" ht="21.95" customHeight="1" x14ac:dyDescent="0.3">
      <c r="D340" s="252"/>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row r="496" spans="18:32" ht="21.95" customHeight="1" x14ac:dyDescent="0.3">
      <c r="R496" s="142"/>
      <c r="X496" s="146"/>
      <c r="Y496" s="146"/>
      <c r="Z496" s="146"/>
      <c r="AA496" s="146"/>
      <c r="AB496" s="146"/>
      <c r="AE496" s="146"/>
      <c r="AF496" s="154"/>
    </row>
    <row r="497" spans="18:32" ht="21.95" customHeight="1" x14ac:dyDescent="0.3">
      <c r="R497" s="142"/>
      <c r="X497" s="146"/>
      <c r="Y497" s="146"/>
      <c r="Z497" s="146"/>
      <c r="AA497" s="146"/>
      <c r="AB497" s="146"/>
      <c r="AE497" s="146"/>
      <c r="AF497" s="154"/>
    </row>
  </sheetData>
  <sheetProtection sort="0" autoFilter="0" pivotTables="0"/>
  <pageMargins left="0.25" right="0.25" top="0.75" bottom="0.75" header="0.3" footer="0.3"/>
  <pageSetup paperSize="9" orientation="landscape" r:id="rId5"/>
  <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0" tint="-0.499984740745262"/>
  </sheetPr>
  <dimension ref="A1:XEZ373"/>
  <sheetViews>
    <sheetView zoomScaleNormal="100" workbookViewId="0">
      <selection activeCell="E41" sqref="E41"/>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317" customWidth="1"/>
    <col min="9" max="9" width="15.7109375" style="299" customWidth="1"/>
    <col min="10" max="10" width="15.7109375" style="317" customWidth="1"/>
    <col min="11" max="14" width="15.7109375" style="301" customWidth="1"/>
    <col min="15" max="15" width="17.42578125" style="329"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325" customFormat="1" ht="16.5" customHeight="1" x14ac:dyDescent="0.3">
      <c r="A1" s="324"/>
      <c r="B1" s="324" t="str">
        <f>IF(Start!C9=0,"",Start!C9)</f>
        <v>SDK i Sigtuna kommun</v>
      </c>
      <c r="H1" s="326"/>
      <c r="I1" s="326"/>
      <c r="J1" s="326"/>
      <c r="K1" s="326"/>
      <c r="L1" s="326"/>
      <c r="M1" s="326"/>
      <c r="N1" s="326"/>
      <c r="O1" s="327"/>
      <c r="P1" s="328"/>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c r="HV1" s="324"/>
      <c r="HW1" s="324"/>
      <c r="HX1" s="324"/>
      <c r="HY1" s="324"/>
      <c r="HZ1" s="324"/>
      <c r="IA1" s="324"/>
      <c r="IB1" s="324"/>
      <c r="IC1" s="324"/>
      <c r="ID1" s="324"/>
      <c r="IE1" s="324"/>
      <c r="IF1" s="324"/>
      <c r="IG1" s="324"/>
      <c r="IH1" s="324"/>
      <c r="II1" s="324"/>
      <c r="IJ1" s="324"/>
      <c r="IK1" s="324"/>
      <c r="IL1" s="324"/>
      <c r="IM1" s="324"/>
      <c r="IN1" s="324"/>
      <c r="IO1" s="324"/>
      <c r="IP1" s="324"/>
      <c r="IQ1" s="324"/>
      <c r="IR1" s="324"/>
      <c r="IS1" s="324"/>
      <c r="IT1" s="324"/>
      <c r="IU1" s="324"/>
      <c r="IV1" s="324"/>
      <c r="IW1" s="324"/>
      <c r="IX1" s="324"/>
      <c r="IY1" s="324"/>
      <c r="IZ1" s="324"/>
      <c r="JA1" s="324"/>
      <c r="JB1" s="324"/>
      <c r="JC1" s="324"/>
      <c r="JD1" s="324"/>
      <c r="JE1" s="324"/>
      <c r="JF1" s="324"/>
      <c r="JG1" s="324"/>
      <c r="JH1" s="324"/>
      <c r="JI1" s="324"/>
      <c r="JJ1" s="324"/>
      <c r="JK1" s="324"/>
      <c r="JL1" s="324"/>
      <c r="JM1" s="324"/>
      <c r="JN1" s="324"/>
      <c r="JO1" s="324"/>
      <c r="JP1" s="324"/>
      <c r="JQ1" s="324"/>
      <c r="JR1" s="324"/>
      <c r="JS1" s="324"/>
      <c r="JT1" s="324"/>
      <c r="JU1" s="324"/>
      <c r="JV1" s="324"/>
      <c r="JW1" s="324"/>
      <c r="JX1" s="324"/>
      <c r="JY1" s="324"/>
      <c r="JZ1" s="324"/>
      <c r="KA1" s="324"/>
      <c r="KB1" s="324"/>
      <c r="KC1" s="324"/>
      <c r="KD1" s="324"/>
      <c r="KE1" s="324"/>
      <c r="KF1" s="324"/>
      <c r="KG1" s="324"/>
      <c r="KH1" s="324"/>
      <c r="KI1" s="324"/>
      <c r="KJ1" s="324"/>
      <c r="KK1" s="324"/>
      <c r="KL1" s="324"/>
      <c r="KM1" s="324"/>
      <c r="KN1" s="324"/>
      <c r="KO1" s="324"/>
      <c r="KP1" s="324"/>
      <c r="KQ1" s="324"/>
      <c r="KR1" s="324"/>
      <c r="KS1" s="324"/>
      <c r="KT1" s="324"/>
      <c r="KU1" s="324"/>
      <c r="KV1" s="324"/>
      <c r="KW1" s="324"/>
      <c r="KX1" s="324"/>
      <c r="KY1" s="324"/>
      <c r="KZ1" s="324"/>
      <c r="LA1" s="324"/>
      <c r="LB1" s="324"/>
      <c r="LC1" s="324"/>
      <c r="LD1" s="324"/>
      <c r="LE1" s="324"/>
      <c r="LF1" s="324"/>
      <c r="LG1" s="324"/>
      <c r="LH1" s="324"/>
      <c r="LI1" s="324"/>
      <c r="LJ1" s="324"/>
      <c r="LK1" s="324"/>
      <c r="LL1" s="324"/>
      <c r="LM1" s="324"/>
      <c r="LN1" s="324"/>
      <c r="LO1" s="324"/>
      <c r="LP1" s="324"/>
      <c r="LQ1" s="324"/>
      <c r="LR1" s="324"/>
      <c r="LS1" s="324"/>
      <c r="LT1" s="324"/>
      <c r="LU1" s="324"/>
      <c r="LV1" s="324"/>
      <c r="LW1" s="324"/>
      <c r="LX1" s="324"/>
      <c r="LY1" s="324"/>
      <c r="LZ1" s="324"/>
      <c r="MA1" s="324"/>
      <c r="MB1" s="324"/>
      <c r="MC1" s="324"/>
      <c r="MD1" s="324"/>
      <c r="ME1" s="324"/>
      <c r="MF1" s="324"/>
      <c r="MG1" s="324"/>
      <c r="MH1" s="324"/>
      <c r="MI1" s="324"/>
      <c r="MJ1" s="324"/>
      <c r="MK1" s="324"/>
      <c r="ML1" s="324"/>
      <c r="MM1" s="324"/>
      <c r="MN1" s="324"/>
      <c r="MO1" s="324"/>
      <c r="MP1" s="324"/>
      <c r="MQ1" s="324"/>
      <c r="MR1" s="324"/>
      <c r="MS1" s="324"/>
      <c r="MT1" s="324"/>
      <c r="MU1" s="324"/>
      <c r="MV1" s="324"/>
      <c r="MW1" s="324"/>
      <c r="MX1" s="324"/>
      <c r="MY1" s="324"/>
      <c r="MZ1" s="324"/>
      <c r="NA1" s="324"/>
      <c r="NB1" s="324"/>
      <c r="NC1" s="324"/>
      <c r="ND1" s="324"/>
      <c r="NE1" s="324"/>
      <c r="NF1" s="324"/>
      <c r="NG1" s="324"/>
      <c r="NH1" s="324"/>
      <c r="NI1" s="324"/>
      <c r="NJ1" s="324"/>
      <c r="NK1" s="324"/>
      <c r="NL1" s="324"/>
      <c r="NM1" s="324"/>
      <c r="NN1" s="324"/>
      <c r="NO1" s="324"/>
      <c r="NP1" s="324"/>
      <c r="NQ1" s="324"/>
      <c r="NR1" s="324"/>
      <c r="NS1" s="324"/>
      <c r="NT1" s="324"/>
      <c r="NU1" s="324"/>
      <c r="NV1" s="324"/>
      <c r="NW1" s="324"/>
      <c r="NX1" s="324"/>
      <c r="NY1" s="324"/>
      <c r="NZ1" s="324"/>
      <c r="OA1" s="324"/>
      <c r="OB1" s="324"/>
      <c r="OC1" s="324"/>
      <c r="OD1" s="324"/>
      <c r="OE1" s="324"/>
      <c r="OF1" s="324"/>
      <c r="OG1" s="324"/>
      <c r="OH1" s="324"/>
      <c r="OI1" s="324"/>
      <c r="OJ1" s="324"/>
      <c r="OK1" s="324"/>
      <c r="OL1" s="324"/>
      <c r="OM1" s="324"/>
      <c r="ON1" s="324"/>
      <c r="OO1" s="324"/>
      <c r="OP1" s="324"/>
      <c r="OQ1" s="324"/>
      <c r="OR1" s="324"/>
      <c r="OS1" s="324"/>
      <c r="OT1" s="324"/>
      <c r="OU1" s="324"/>
      <c r="OV1" s="324"/>
      <c r="OW1" s="324"/>
      <c r="OX1" s="324"/>
      <c r="OY1" s="324"/>
      <c r="OZ1" s="324"/>
      <c r="PA1" s="324"/>
      <c r="PB1" s="324"/>
      <c r="PC1" s="324"/>
      <c r="PD1" s="324"/>
      <c r="PE1" s="324"/>
      <c r="PF1" s="324"/>
      <c r="PG1" s="324"/>
      <c r="PH1" s="324"/>
      <c r="PI1" s="324"/>
      <c r="PJ1" s="324"/>
      <c r="PK1" s="324"/>
      <c r="PL1" s="324"/>
      <c r="PM1" s="324"/>
      <c r="PN1" s="324"/>
      <c r="PO1" s="324"/>
      <c r="PP1" s="324"/>
      <c r="PQ1" s="324"/>
      <c r="PR1" s="324"/>
      <c r="PS1" s="324"/>
      <c r="PT1" s="324"/>
      <c r="PU1" s="324"/>
      <c r="PV1" s="324"/>
      <c r="PW1" s="324"/>
      <c r="PX1" s="324"/>
      <c r="PY1" s="324"/>
      <c r="PZ1" s="324"/>
      <c r="QA1" s="324"/>
      <c r="QB1" s="324"/>
      <c r="QC1" s="324"/>
      <c r="QD1" s="324"/>
      <c r="QE1" s="324"/>
      <c r="QF1" s="324"/>
      <c r="QG1" s="324"/>
      <c r="QH1" s="324"/>
      <c r="QI1" s="324"/>
      <c r="QJ1" s="324"/>
      <c r="QK1" s="324"/>
      <c r="QL1" s="324"/>
      <c r="QM1" s="324"/>
      <c r="QN1" s="324"/>
      <c r="QO1" s="324"/>
      <c r="QP1" s="324"/>
      <c r="QQ1" s="324"/>
      <c r="QR1" s="324"/>
      <c r="QS1" s="324"/>
      <c r="QT1" s="324"/>
      <c r="QU1" s="324"/>
      <c r="QV1" s="324"/>
      <c r="QW1" s="324"/>
      <c r="QX1" s="324"/>
      <c r="QY1" s="324"/>
      <c r="QZ1" s="324"/>
      <c r="RA1" s="324"/>
      <c r="RB1" s="324"/>
      <c r="RC1" s="324"/>
      <c r="RD1" s="324"/>
      <c r="RE1" s="324"/>
      <c r="RF1" s="324"/>
      <c r="RG1" s="324"/>
      <c r="RH1" s="324"/>
      <c r="RI1" s="324"/>
      <c r="RJ1" s="324"/>
      <c r="RK1" s="324"/>
      <c r="RL1" s="324"/>
      <c r="RM1" s="324"/>
      <c r="RN1" s="324"/>
      <c r="RO1" s="324"/>
      <c r="RP1" s="324"/>
      <c r="RQ1" s="324"/>
      <c r="RR1" s="324"/>
      <c r="RS1" s="324"/>
      <c r="RT1" s="324"/>
      <c r="RU1" s="324"/>
      <c r="RV1" s="324"/>
      <c r="RW1" s="324"/>
      <c r="RX1" s="324"/>
      <c r="RY1" s="324"/>
      <c r="RZ1" s="324"/>
      <c r="SA1" s="324"/>
      <c r="SB1" s="324"/>
      <c r="SC1" s="324"/>
      <c r="SD1" s="324"/>
      <c r="SE1" s="324"/>
      <c r="SF1" s="324"/>
      <c r="SG1" s="324"/>
      <c r="SH1" s="324"/>
      <c r="SI1" s="324"/>
      <c r="SJ1" s="324"/>
      <c r="SK1" s="324"/>
      <c r="SL1" s="324"/>
      <c r="SM1" s="324"/>
      <c r="SN1" s="324"/>
      <c r="SO1" s="324"/>
      <c r="SP1" s="324"/>
      <c r="SQ1" s="324"/>
      <c r="SR1" s="324"/>
      <c r="SS1" s="324"/>
      <c r="ST1" s="324"/>
      <c r="SU1" s="324"/>
      <c r="SV1" s="324"/>
      <c r="SW1" s="324"/>
      <c r="SX1" s="324"/>
      <c r="SY1" s="324"/>
      <c r="SZ1" s="324"/>
      <c r="TA1" s="324"/>
      <c r="TB1" s="324"/>
      <c r="TC1" s="324"/>
      <c r="TD1" s="324"/>
      <c r="TE1" s="324"/>
      <c r="TF1" s="324"/>
      <c r="TG1" s="324"/>
      <c r="TH1" s="324"/>
      <c r="TI1" s="324"/>
      <c r="TJ1" s="324"/>
      <c r="TK1" s="324"/>
      <c r="TL1" s="324"/>
      <c r="TM1" s="324"/>
      <c r="TN1" s="324"/>
      <c r="TO1" s="324"/>
      <c r="TP1" s="324"/>
      <c r="TQ1" s="324"/>
      <c r="TR1" s="324"/>
      <c r="TS1" s="324"/>
      <c r="TT1" s="324"/>
      <c r="TU1" s="324"/>
      <c r="TV1" s="324"/>
      <c r="TW1" s="324"/>
      <c r="TX1" s="324"/>
      <c r="TY1" s="324"/>
      <c r="TZ1" s="324"/>
      <c r="UA1" s="324"/>
      <c r="UB1" s="324"/>
      <c r="UC1" s="324"/>
      <c r="UD1" s="324"/>
      <c r="UE1" s="324"/>
      <c r="UF1" s="324"/>
      <c r="UG1" s="324"/>
      <c r="UH1" s="324"/>
      <c r="UI1" s="324"/>
      <c r="UJ1" s="324"/>
      <c r="UK1" s="324"/>
      <c r="UL1" s="324"/>
      <c r="UM1" s="324"/>
      <c r="UN1" s="324"/>
      <c r="UO1" s="324"/>
      <c r="UP1" s="324"/>
      <c r="UQ1" s="324"/>
      <c r="UR1" s="324"/>
      <c r="US1" s="324"/>
      <c r="UT1" s="324"/>
      <c r="UU1" s="324"/>
      <c r="UV1" s="324"/>
      <c r="UW1" s="324"/>
      <c r="UX1" s="324"/>
      <c r="UY1" s="324"/>
      <c r="UZ1" s="324"/>
      <c r="VA1" s="324"/>
      <c r="VB1" s="324"/>
      <c r="VC1" s="324"/>
      <c r="VD1" s="324"/>
      <c r="VE1" s="324"/>
      <c r="VF1" s="324"/>
      <c r="VG1" s="324"/>
      <c r="VH1" s="324"/>
      <c r="VI1" s="324"/>
      <c r="VJ1" s="324"/>
      <c r="VK1" s="324"/>
      <c r="VL1" s="324"/>
      <c r="VM1" s="324"/>
      <c r="VN1" s="324"/>
      <c r="VO1" s="324"/>
      <c r="VP1" s="324"/>
      <c r="VQ1" s="324"/>
      <c r="VR1" s="324"/>
      <c r="VS1" s="324"/>
      <c r="VT1" s="324"/>
      <c r="VU1" s="324"/>
      <c r="VV1" s="324"/>
      <c r="VW1" s="324"/>
      <c r="VX1" s="324"/>
      <c r="VY1" s="324"/>
      <c r="VZ1" s="324"/>
      <c r="WA1" s="324"/>
      <c r="WB1" s="324"/>
      <c r="WC1" s="324"/>
      <c r="WD1" s="324"/>
      <c r="WE1" s="324"/>
      <c r="WF1" s="324"/>
      <c r="WG1" s="324"/>
      <c r="WH1" s="324"/>
      <c r="WI1" s="324"/>
      <c r="WJ1" s="324"/>
      <c r="WK1" s="324"/>
      <c r="WL1" s="324"/>
      <c r="WM1" s="324"/>
      <c r="WN1" s="324"/>
      <c r="WO1" s="324"/>
      <c r="WP1" s="324"/>
      <c r="WQ1" s="324"/>
      <c r="WR1" s="324"/>
      <c r="WS1" s="324"/>
      <c r="WT1" s="324"/>
      <c r="WU1" s="324"/>
      <c r="WV1" s="324"/>
      <c r="WW1" s="324"/>
      <c r="WX1" s="324"/>
      <c r="WY1" s="324"/>
      <c r="WZ1" s="324"/>
      <c r="XA1" s="324"/>
      <c r="XB1" s="324"/>
      <c r="XC1" s="324"/>
      <c r="XD1" s="324"/>
      <c r="XE1" s="324"/>
      <c r="XF1" s="324"/>
      <c r="XG1" s="324"/>
      <c r="XH1" s="324"/>
      <c r="XI1" s="324"/>
      <c r="XJ1" s="324"/>
      <c r="XK1" s="324"/>
      <c r="XL1" s="324"/>
      <c r="XM1" s="324"/>
      <c r="XN1" s="324"/>
      <c r="XO1" s="324"/>
      <c r="XP1" s="324"/>
      <c r="XQ1" s="324"/>
      <c r="XR1" s="324"/>
      <c r="XS1" s="324"/>
      <c r="XT1" s="324"/>
      <c r="XU1" s="324"/>
      <c r="XV1" s="324"/>
      <c r="XW1" s="324"/>
      <c r="XX1" s="324"/>
      <c r="XY1" s="324"/>
      <c r="XZ1" s="324"/>
      <c r="YA1" s="324"/>
      <c r="YB1" s="324"/>
      <c r="YC1" s="324"/>
      <c r="YD1" s="324"/>
      <c r="YE1" s="324"/>
      <c r="YF1" s="324"/>
      <c r="YG1" s="324"/>
      <c r="YH1" s="324"/>
      <c r="YI1" s="324"/>
      <c r="YJ1" s="324"/>
      <c r="YK1" s="324"/>
      <c r="YL1" s="324"/>
      <c r="YM1" s="324"/>
      <c r="YN1" s="324"/>
      <c r="YO1" s="324"/>
      <c r="YP1" s="324"/>
      <c r="YQ1" s="324"/>
      <c r="YR1" s="324"/>
      <c r="YS1" s="324"/>
      <c r="YT1" s="324"/>
      <c r="YU1" s="324"/>
      <c r="YV1" s="324"/>
      <c r="YW1" s="324"/>
      <c r="YX1" s="324"/>
      <c r="YY1" s="324"/>
      <c r="YZ1" s="324"/>
      <c r="ZA1" s="324"/>
      <c r="ZB1" s="324"/>
      <c r="ZC1" s="324"/>
      <c r="ZD1" s="324"/>
      <c r="ZE1" s="324"/>
      <c r="ZF1" s="324"/>
      <c r="ZG1" s="324"/>
      <c r="ZH1" s="324"/>
      <c r="ZI1" s="324"/>
      <c r="ZJ1" s="324"/>
      <c r="ZK1" s="324"/>
      <c r="ZL1" s="324"/>
      <c r="ZM1" s="324"/>
      <c r="ZN1" s="324"/>
      <c r="ZO1" s="324"/>
      <c r="ZP1" s="324"/>
      <c r="ZQ1" s="324"/>
      <c r="ZR1" s="324"/>
      <c r="ZS1" s="324"/>
      <c r="ZT1" s="324"/>
      <c r="ZU1" s="324"/>
      <c r="ZV1" s="324"/>
      <c r="ZW1" s="324"/>
      <c r="ZX1" s="324"/>
      <c r="ZY1" s="324"/>
      <c r="ZZ1" s="324"/>
      <c r="AAA1" s="324"/>
      <c r="AAB1" s="324"/>
      <c r="AAC1" s="324"/>
      <c r="AAD1" s="324"/>
      <c r="AAE1" s="324"/>
      <c r="AAF1" s="324"/>
      <c r="AAG1" s="324"/>
      <c r="AAH1" s="324"/>
      <c r="AAI1" s="324"/>
      <c r="AAJ1" s="324"/>
      <c r="AAK1" s="324"/>
      <c r="AAL1" s="324"/>
      <c r="AAM1" s="324"/>
      <c r="AAN1" s="324"/>
      <c r="AAO1" s="324"/>
      <c r="AAP1" s="324"/>
      <c r="AAQ1" s="324"/>
      <c r="AAR1" s="324"/>
      <c r="AAS1" s="324"/>
      <c r="AAT1" s="324"/>
      <c r="AAU1" s="324"/>
      <c r="AAV1" s="324"/>
      <c r="AAW1" s="324"/>
      <c r="AAX1" s="324"/>
      <c r="AAY1" s="324"/>
      <c r="AAZ1" s="324"/>
      <c r="ABA1" s="324"/>
      <c r="ABB1" s="324"/>
      <c r="ABC1" s="324"/>
      <c r="ABD1" s="324"/>
      <c r="ABE1" s="324"/>
      <c r="ABF1" s="324"/>
      <c r="ABG1" s="324"/>
      <c r="ABH1" s="324"/>
      <c r="ABI1" s="324"/>
      <c r="ABJ1" s="324"/>
      <c r="ABK1" s="324"/>
      <c r="ABL1" s="324"/>
      <c r="ABM1" s="324"/>
      <c r="ABN1" s="324"/>
      <c r="ABO1" s="324"/>
      <c r="ABP1" s="324"/>
      <c r="ABQ1" s="324"/>
      <c r="ABR1" s="324"/>
      <c r="ABS1" s="324"/>
      <c r="ABT1" s="324"/>
      <c r="ABU1" s="324"/>
      <c r="ABV1" s="324"/>
      <c r="ABW1" s="324"/>
      <c r="ABX1" s="324"/>
      <c r="ABY1" s="324"/>
      <c r="ABZ1" s="324"/>
      <c r="ACA1" s="324"/>
      <c r="ACB1" s="324"/>
      <c r="ACC1" s="324"/>
      <c r="ACD1" s="324"/>
      <c r="ACE1" s="324"/>
      <c r="ACF1" s="324"/>
      <c r="ACG1" s="324"/>
      <c r="ACH1" s="324"/>
      <c r="ACI1" s="324"/>
      <c r="ACJ1" s="324"/>
      <c r="ACK1" s="324"/>
      <c r="ACL1" s="324"/>
      <c r="ACM1" s="324"/>
      <c r="ACN1" s="324"/>
      <c r="ACO1" s="324"/>
      <c r="ACP1" s="324"/>
      <c r="ACQ1" s="324"/>
      <c r="ACR1" s="324"/>
      <c r="ACS1" s="324"/>
      <c r="ACT1" s="324"/>
      <c r="ACU1" s="324"/>
      <c r="ACV1" s="324"/>
      <c r="ACW1" s="324"/>
      <c r="ACX1" s="324"/>
      <c r="ACY1" s="324"/>
      <c r="ACZ1" s="324"/>
      <c r="ADA1" s="324"/>
      <c r="ADB1" s="324"/>
      <c r="ADC1" s="324"/>
      <c r="ADD1" s="324"/>
      <c r="ADE1" s="324"/>
      <c r="ADF1" s="324"/>
      <c r="ADG1" s="324"/>
      <c r="ADH1" s="324"/>
      <c r="ADI1" s="324"/>
      <c r="ADJ1" s="324"/>
      <c r="ADK1" s="324"/>
      <c r="ADL1" s="324"/>
      <c r="ADM1" s="324"/>
      <c r="ADN1" s="324"/>
      <c r="ADO1" s="324"/>
      <c r="ADP1" s="324"/>
      <c r="ADQ1" s="324"/>
      <c r="ADR1" s="324"/>
      <c r="ADS1" s="324"/>
      <c r="ADT1" s="324"/>
      <c r="ADU1" s="324"/>
      <c r="ADV1" s="324"/>
      <c r="ADW1" s="324"/>
      <c r="ADX1" s="324"/>
      <c r="ADY1" s="324"/>
      <c r="ADZ1" s="324"/>
      <c r="AEA1" s="324"/>
      <c r="AEB1" s="324"/>
      <c r="AEC1" s="324"/>
      <c r="AED1" s="324"/>
      <c r="AEE1" s="324"/>
      <c r="AEF1" s="324"/>
      <c r="AEG1" s="324"/>
      <c r="AEH1" s="324"/>
      <c r="AEI1" s="324"/>
      <c r="AEJ1" s="324"/>
      <c r="AEK1" s="324"/>
      <c r="AEL1" s="324"/>
      <c r="AEM1" s="324"/>
      <c r="AEN1" s="324"/>
      <c r="AEO1" s="324"/>
      <c r="AEP1" s="324"/>
      <c r="AEQ1" s="324"/>
      <c r="AER1" s="324"/>
      <c r="AES1" s="324"/>
      <c r="AET1" s="324"/>
      <c r="AEU1" s="324"/>
      <c r="AEV1" s="324"/>
      <c r="AEW1" s="324"/>
      <c r="AEX1" s="324"/>
      <c r="AEY1" s="324"/>
      <c r="AEZ1" s="324"/>
      <c r="AFA1" s="324"/>
      <c r="AFB1" s="324"/>
      <c r="AFC1" s="324"/>
      <c r="AFD1" s="324"/>
      <c r="AFE1" s="324"/>
      <c r="AFF1" s="324"/>
      <c r="AFG1" s="324"/>
      <c r="AFH1" s="324"/>
      <c r="AFI1" s="324"/>
      <c r="AFJ1" s="324"/>
      <c r="AFK1" s="324"/>
      <c r="AFL1" s="324"/>
      <c r="AFM1" s="324"/>
      <c r="AFN1" s="324"/>
      <c r="AFO1" s="324"/>
      <c r="AFP1" s="324"/>
      <c r="AFQ1" s="324"/>
      <c r="AFR1" s="324"/>
      <c r="AFS1" s="324"/>
      <c r="AFT1" s="324"/>
      <c r="AFU1" s="324"/>
      <c r="AFV1" s="324"/>
      <c r="AFW1" s="324"/>
      <c r="AFX1" s="324"/>
      <c r="AFY1" s="324"/>
      <c r="AFZ1" s="324"/>
      <c r="AGA1" s="324"/>
      <c r="AGB1" s="324"/>
      <c r="AGC1" s="324"/>
      <c r="AGD1" s="324"/>
      <c r="AGE1" s="324"/>
      <c r="AGF1" s="324"/>
      <c r="AGG1" s="324"/>
      <c r="AGH1" s="324"/>
      <c r="AGI1" s="324"/>
      <c r="AGJ1" s="324"/>
      <c r="AGK1" s="324"/>
      <c r="AGL1" s="324"/>
      <c r="AGM1" s="324"/>
      <c r="AGN1" s="324"/>
      <c r="AGO1" s="324"/>
      <c r="AGP1" s="324"/>
      <c r="AGQ1" s="324"/>
      <c r="AGR1" s="324"/>
      <c r="AGS1" s="324"/>
      <c r="AGT1" s="324"/>
      <c r="AGU1" s="324"/>
      <c r="AGV1" s="324"/>
      <c r="AGW1" s="324"/>
      <c r="AGX1" s="324"/>
      <c r="AGY1" s="324"/>
      <c r="AGZ1" s="324"/>
      <c r="AHA1" s="324"/>
      <c r="AHB1" s="324"/>
      <c r="AHC1" s="324"/>
      <c r="AHD1" s="324"/>
      <c r="AHE1" s="324"/>
      <c r="AHF1" s="324"/>
      <c r="AHG1" s="324"/>
      <c r="AHH1" s="324"/>
      <c r="AHI1" s="324"/>
      <c r="AHJ1" s="324"/>
      <c r="AHK1" s="324"/>
      <c r="AHL1" s="324"/>
      <c r="AHM1" s="324"/>
      <c r="AHN1" s="324"/>
      <c r="AHO1" s="324"/>
      <c r="AHP1" s="324"/>
      <c r="AHQ1" s="324"/>
      <c r="AHR1" s="324"/>
      <c r="AHS1" s="324"/>
      <c r="AHT1" s="324"/>
      <c r="AHU1" s="324"/>
      <c r="AHV1" s="324"/>
      <c r="AHW1" s="324"/>
      <c r="AHX1" s="324"/>
      <c r="AHY1" s="324"/>
      <c r="AHZ1" s="324"/>
      <c r="AIA1" s="324"/>
      <c r="AIB1" s="324"/>
      <c r="AIC1" s="324"/>
      <c r="AID1" s="324"/>
      <c r="AIE1" s="324"/>
      <c r="AIF1" s="324"/>
      <c r="AIG1" s="324"/>
      <c r="AIH1" s="324"/>
      <c r="AII1" s="324"/>
      <c r="AIJ1" s="324"/>
      <c r="AIK1" s="324"/>
      <c r="AIL1" s="324"/>
      <c r="AIM1" s="324"/>
      <c r="AIN1" s="324"/>
      <c r="AIO1" s="324"/>
      <c r="AIP1" s="324"/>
      <c r="AIQ1" s="324"/>
      <c r="AIR1" s="324"/>
      <c r="AIS1" s="324"/>
      <c r="AIT1" s="324"/>
      <c r="AIU1" s="324"/>
      <c r="AIV1" s="324"/>
      <c r="AIW1" s="324"/>
      <c r="AIX1" s="324"/>
      <c r="AIY1" s="324"/>
      <c r="AIZ1" s="324"/>
      <c r="AJA1" s="324"/>
      <c r="AJB1" s="324"/>
      <c r="AJC1" s="324"/>
      <c r="AJD1" s="324"/>
      <c r="AJE1" s="324"/>
      <c r="AJF1" s="324"/>
      <c r="AJG1" s="324"/>
      <c r="AJH1" s="324"/>
      <c r="AJI1" s="324"/>
      <c r="AJJ1" s="324"/>
      <c r="AJK1" s="324"/>
      <c r="AJL1" s="324"/>
      <c r="AJM1" s="324"/>
      <c r="AJN1" s="324"/>
      <c r="AJO1" s="324"/>
      <c r="AJP1" s="324"/>
      <c r="AJQ1" s="324"/>
      <c r="AJR1" s="324"/>
      <c r="AJS1" s="324"/>
      <c r="AJT1" s="324"/>
      <c r="AJU1" s="324"/>
      <c r="AJV1" s="324"/>
      <c r="AJW1" s="324"/>
      <c r="AJX1" s="324"/>
      <c r="AJY1" s="324"/>
      <c r="AJZ1" s="324"/>
      <c r="AKA1" s="324"/>
      <c r="AKB1" s="324"/>
      <c r="AKC1" s="324"/>
      <c r="AKD1" s="324"/>
      <c r="AKE1" s="324"/>
      <c r="AKF1" s="324"/>
      <c r="AKG1" s="324"/>
      <c r="AKH1" s="324"/>
      <c r="AKI1" s="324"/>
      <c r="AKJ1" s="324"/>
      <c r="AKK1" s="324"/>
      <c r="AKL1" s="324"/>
      <c r="AKM1" s="324"/>
      <c r="AKN1" s="324"/>
      <c r="AKO1" s="324"/>
      <c r="AKP1" s="324"/>
      <c r="AKQ1" s="324"/>
      <c r="AKR1" s="324"/>
      <c r="AKS1" s="324"/>
      <c r="AKT1" s="324"/>
      <c r="AKU1" s="324"/>
      <c r="AKV1" s="324"/>
      <c r="AKW1" s="324"/>
      <c r="AKX1" s="324"/>
      <c r="AKY1" s="324"/>
      <c r="AKZ1" s="324"/>
      <c r="ALA1" s="324"/>
      <c r="ALB1" s="324"/>
      <c r="ALC1" s="324"/>
      <c r="ALD1" s="324"/>
      <c r="ALE1" s="324"/>
      <c r="ALF1" s="324"/>
      <c r="ALG1" s="324"/>
      <c r="ALH1" s="324"/>
      <c r="ALI1" s="324"/>
      <c r="ALJ1" s="324"/>
      <c r="ALK1" s="324"/>
      <c r="ALL1" s="324"/>
      <c r="ALM1" s="324"/>
      <c r="ALN1" s="324"/>
      <c r="ALO1" s="324"/>
      <c r="ALP1" s="324"/>
      <c r="ALQ1" s="324"/>
      <c r="ALR1" s="324"/>
      <c r="ALS1" s="324"/>
      <c r="ALT1" s="324"/>
      <c r="ALU1" s="324"/>
      <c r="ALV1" s="324"/>
      <c r="ALW1" s="324"/>
      <c r="ALX1" s="324"/>
      <c r="ALY1" s="324"/>
      <c r="ALZ1" s="324"/>
      <c r="AMA1" s="324"/>
      <c r="AMB1" s="324"/>
      <c r="AMC1" s="324"/>
      <c r="AMD1" s="324"/>
      <c r="AME1" s="324"/>
      <c r="AMF1" s="324"/>
      <c r="AMG1" s="324"/>
      <c r="AMH1" s="324"/>
      <c r="AMI1" s="324"/>
      <c r="AMJ1" s="324"/>
      <c r="AMK1" s="324"/>
      <c r="AML1" s="324"/>
      <c r="AMM1" s="324"/>
      <c r="AMN1" s="324"/>
      <c r="AMO1" s="324"/>
      <c r="AMP1" s="324"/>
      <c r="AMQ1" s="324"/>
      <c r="AMR1" s="324"/>
      <c r="AMS1" s="324"/>
      <c r="AMT1" s="324"/>
      <c r="AMU1" s="324"/>
      <c r="AMV1" s="324"/>
      <c r="AMW1" s="324"/>
      <c r="AMX1" s="324"/>
      <c r="AMY1" s="324"/>
      <c r="AMZ1" s="324"/>
      <c r="ANA1" s="324"/>
      <c r="ANB1" s="324"/>
      <c r="ANC1" s="324"/>
      <c r="AND1" s="324"/>
      <c r="ANE1" s="324"/>
      <c r="ANF1" s="324"/>
      <c r="ANG1" s="324"/>
      <c r="ANH1" s="324"/>
      <c r="ANI1" s="324"/>
      <c r="ANJ1" s="324"/>
      <c r="ANK1" s="324"/>
      <c r="ANL1" s="324"/>
      <c r="ANM1" s="324"/>
      <c r="ANN1" s="324"/>
      <c r="ANO1" s="324"/>
      <c r="ANP1" s="324"/>
      <c r="ANQ1" s="324"/>
      <c r="ANR1" s="324"/>
      <c r="ANS1" s="324"/>
      <c r="ANT1" s="324"/>
      <c r="ANU1" s="324"/>
      <c r="ANV1" s="324"/>
      <c r="ANW1" s="324"/>
      <c r="ANX1" s="324"/>
      <c r="ANY1" s="324"/>
      <c r="ANZ1" s="324"/>
      <c r="AOA1" s="324"/>
      <c r="AOB1" s="324"/>
      <c r="AOC1" s="324"/>
      <c r="AOD1" s="324"/>
      <c r="AOE1" s="324"/>
      <c r="AOF1" s="324"/>
      <c r="AOG1" s="324"/>
      <c r="AOH1" s="324"/>
      <c r="AOI1" s="324"/>
      <c r="AOJ1" s="324"/>
      <c r="AOK1" s="324"/>
      <c r="AOL1" s="324"/>
      <c r="AOM1" s="324"/>
      <c r="AON1" s="324"/>
      <c r="AOO1" s="324"/>
      <c r="AOP1" s="324"/>
      <c r="AOQ1" s="324"/>
      <c r="AOR1" s="324"/>
      <c r="AOS1" s="324"/>
      <c r="AOT1" s="324"/>
      <c r="AOU1" s="324"/>
      <c r="AOV1" s="324"/>
      <c r="AOW1" s="324"/>
      <c r="AOX1" s="324"/>
      <c r="AOY1" s="324"/>
      <c r="AOZ1" s="324"/>
      <c r="APA1" s="324"/>
      <c r="APB1" s="324"/>
      <c r="APC1" s="324"/>
      <c r="APD1" s="324"/>
      <c r="APE1" s="324"/>
      <c r="APF1" s="324"/>
      <c r="APG1" s="324"/>
      <c r="APH1" s="324"/>
      <c r="API1" s="324"/>
      <c r="APJ1" s="324"/>
      <c r="APK1" s="324"/>
      <c r="APL1" s="324"/>
      <c r="APM1" s="324"/>
      <c r="APN1" s="324"/>
      <c r="APO1" s="324"/>
      <c r="APP1" s="324"/>
      <c r="APQ1" s="324"/>
      <c r="APR1" s="324"/>
      <c r="APS1" s="324"/>
      <c r="APT1" s="324"/>
      <c r="APU1" s="324"/>
      <c r="APV1" s="324"/>
      <c r="APW1" s="324"/>
      <c r="APX1" s="324"/>
      <c r="APY1" s="324"/>
      <c r="APZ1" s="324"/>
      <c r="AQA1" s="324"/>
      <c r="AQB1" s="324"/>
      <c r="AQC1" s="324"/>
      <c r="AQD1" s="324"/>
      <c r="AQE1" s="324"/>
      <c r="AQF1" s="324"/>
      <c r="AQG1" s="324"/>
      <c r="AQH1" s="324"/>
      <c r="AQI1" s="324"/>
      <c r="AQJ1" s="324"/>
      <c r="AQK1" s="324"/>
      <c r="AQL1" s="324"/>
      <c r="AQM1" s="324"/>
      <c r="AQN1" s="324"/>
      <c r="AQO1" s="324"/>
      <c r="AQP1" s="324"/>
      <c r="AQQ1" s="324"/>
      <c r="AQR1" s="324"/>
      <c r="AQS1" s="324"/>
      <c r="AQT1" s="324"/>
      <c r="AQU1" s="324"/>
      <c r="AQV1" s="324"/>
      <c r="AQW1" s="324"/>
      <c r="AQX1" s="324"/>
      <c r="AQY1" s="324"/>
      <c r="AQZ1" s="324"/>
      <c r="ARA1" s="324"/>
      <c r="ARB1" s="324"/>
      <c r="ARC1" s="324"/>
      <c r="ARD1" s="324"/>
      <c r="ARE1" s="324"/>
      <c r="ARF1" s="324"/>
      <c r="ARG1" s="324"/>
      <c r="ARH1" s="324"/>
      <c r="ARI1" s="324"/>
      <c r="ARJ1" s="324"/>
      <c r="ARK1" s="324"/>
      <c r="ARL1" s="324"/>
      <c r="ARM1" s="324"/>
      <c r="ARN1" s="324"/>
      <c r="ARO1" s="324"/>
      <c r="ARP1" s="324"/>
      <c r="ARQ1" s="324"/>
      <c r="ARR1" s="324"/>
      <c r="ARS1" s="324"/>
      <c r="ART1" s="324"/>
      <c r="ARU1" s="324"/>
      <c r="ARV1" s="324"/>
      <c r="ARW1" s="324"/>
      <c r="ARX1" s="324"/>
      <c r="ARY1" s="324"/>
      <c r="ARZ1" s="324"/>
      <c r="ASA1" s="324"/>
      <c r="ASB1" s="324"/>
      <c r="ASC1" s="324"/>
      <c r="ASD1" s="324"/>
      <c r="ASE1" s="324"/>
      <c r="ASF1" s="324"/>
      <c r="ASG1" s="324"/>
      <c r="ASH1" s="324"/>
      <c r="ASI1" s="324"/>
      <c r="ASJ1" s="324"/>
      <c r="ASK1" s="324"/>
      <c r="ASL1" s="324"/>
      <c r="ASM1" s="324"/>
      <c r="ASN1" s="324"/>
      <c r="ASO1" s="324"/>
      <c r="ASP1" s="324"/>
      <c r="ASQ1" s="324"/>
      <c r="ASR1" s="324"/>
      <c r="ASS1" s="324"/>
      <c r="AST1" s="324"/>
      <c r="ASU1" s="324"/>
      <c r="ASV1" s="324"/>
      <c r="ASW1" s="324"/>
      <c r="ASX1" s="324"/>
      <c r="ASY1" s="324"/>
      <c r="ASZ1" s="324"/>
      <c r="ATA1" s="324"/>
      <c r="ATB1" s="324"/>
      <c r="ATC1" s="324"/>
      <c r="ATD1" s="324"/>
      <c r="ATE1" s="324"/>
      <c r="ATF1" s="324"/>
      <c r="ATG1" s="324"/>
      <c r="ATH1" s="324"/>
      <c r="ATI1" s="324"/>
      <c r="ATJ1" s="324"/>
      <c r="ATK1" s="324"/>
      <c r="ATL1" s="324"/>
      <c r="ATM1" s="324"/>
      <c r="ATN1" s="324"/>
      <c r="ATO1" s="324"/>
      <c r="ATP1" s="324"/>
      <c r="ATQ1" s="324"/>
      <c r="ATR1" s="324"/>
      <c r="ATS1" s="324"/>
      <c r="ATT1" s="324"/>
      <c r="ATU1" s="324"/>
      <c r="ATV1" s="324"/>
      <c r="ATW1" s="324"/>
      <c r="ATX1" s="324"/>
      <c r="ATY1" s="324"/>
      <c r="ATZ1" s="324"/>
      <c r="AUA1" s="324"/>
      <c r="AUB1" s="324"/>
      <c r="AUC1" s="324"/>
      <c r="AUD1" s="324"/>
      <c r="AUE1" s="324"/>
      <c r="AUF1" s="324"/>
      <c r="AUG1" s="324"/>
      <c r="AUH1" s="324"/>
      <c r="AUI1" s="324"/>
      <c r="AUJ1" s="324"/>
      <c r="AUK1" s="324"/>
      <c r="AUL1" s="324"/>
      <c r="AUM1" s="324"/>
      <c r="AUN1" s="324"/>
      <c r="AUO1" s="324"/>
      <c r="AUP1" s="324"/>
      <c r="AUQ1" s="324"/>
      <c r="AUR1" s="324"/>
      <c r="AUS1" s="324"/>
      <c r="AUT1" s="324"/>
      <c r="AUU1" s="324"/>
      <c r="AUV1" s="324"/>
      <c r="AUW1" s="324"/>
      <c r="AUX1" s="324"/>
      <c r="AUY1" s="324"/>
      <c r="AUZ1" s="324"/>
      <c r="AVA1" s="324"/>
      <c r="AVB1" s="324"/>
      <c r="AVC1" s="324"/>
      <c r="AVD1" s="324"/>
      <c r="AVE1" s="324"/>
      <c r="AVF1" s="324"/>
      <c r="AVG1" s="324"/>
      <c r="AVH1" s="324"/>
      <c r="AVI1" s="324"/>
      <c r="AVJ1" s="324"/>
      <c r="AVK1" s="324"/>
      <c r="AVL1" s="324"/>
      <c r="AVM1" s="324"/>
      <c r="AVN1" s="324"/>
      <c r="AVO1" s="324"/>
      <c r="AVP1" s="324"/>
      <c r="AVQ1" s="324"/>
      <c r="AVR1" s="324"/>
      <c r="AVS1" s="324"/>
      <c r="AVT1" s="324"/>
      <c r="AVU1" s="324"/>
      <c r="AVV1" s="324"/>
      <c r="AVW1" s="324"/>
      <c r="AVX1" s="324"/>
      <c r="AVY1" s="324"/>
      <c r="AVZ1" s="324"/>
      <c r="AWA1" s="324"/>
      <c r="AWB1" s="324"/>
      <c r="AWC1" s="324"/>
      <c r="AWD1" s="324"/>
      <c r="AWE1" s="324"/>
      <c r="AWF1" s="324"/>
      <c r="AWG1" s="324"/>
      <c r="AWH1" s="324"/>
      <c r="AWI1" s="324"/>
      <c r="AWJ1" s="324"/>
      <c r="AWK1" s="324"/>
      <c r="AWL1" s="324"/>
      <c r="AWM1" s="324"/>
      <c r="AWN1" s="324"/>
      <c r="AWO1" s="324"/>
      <c r="AWP1" s="324"/>
      <c r="AWQ1" s="324"/>
      <c r="AWR1" s="324"/>
      <c r="AWS1" s="324"/>
      <c r="AWT1" s="324"/>
      <c r="AWU1" s="324"/>
      <c r="AWV1" s="324"/>
      <c r="AWW1" s="324"/>
      <c r="AWX1" s="324"/>
      <c r="AWY1" s="324"/>
      <c r="AWZ1" s="324"/>
      <c r="AXA1" s="324"/>
      <c r="AXB1" s="324"/>
      <c r="AXC1" s="324"/>
      <c r="AXD1" s="324"/>
      <c r="AXE1" s="324"/>
      <c r="AXF1" s="324"/>
      <c r="AXG1" s="324"/>
      <c r="AXH1" s="324"/>
      <c r="AXI1" s="324"/>
      <c r="AXJ1" s="324"/>
      <c r="AXK1" s="324"/>
      <c r="AXL1" s="324"/>
      <c r="AXM1" s="324"/>
      <c r="AXN1" s="324"/>
      <c r="AXO1" s="324"/>
      <c r="AXP1" s="324"/>
      <c r="AXQ1" s="324"/>
      <c r="AXR1" s="324"/>
      <c r="AXS1" s="324"/>
      <c r="AXT1" s="324"/>
      <c r="AXU1" s="324"/>
      <c r="AXV1" s="324"/>
      <c r="AXW1" s="324"/>
      <c r="AXX1" s="324"/>
      <c r="AXY1" s="324"/>
      <c r="AXZ1" s="324"/>
      <c r="AYA1" s="324"/>
      <c r="AYB1" s="324"/>
      <c r="AYC1" s="324"/>
      <c r="AYD1" s="324"/>
      <c r="AYE1" s="324"/>
      <c r="AYF1" s="324"/>
      <c r="AYG1" s="324"/>
      <c r="AYH1" s="324"/>
      <c r="AYI1" s="324"/>
      <c r="AYJ1" s="324"/>
      <c r="AYK1" s="324"/>
      <c r="AYL1" s="324"/>
      <c r="AYM1" s="324"/>
      <c r="AYN1" s="324"/>
      <c r="AYO1" s="324"/>
      <c r="AYP1" s="324"/>
      <c r="AYQ1" s="324"/>
      <c r="AYR1" s="324"/>
      <c r="AYS1" s="324"/>
      <c r="AYT1" s="324"/>
      <c r="AYU1" s="324"/>
      <c r="AYV1" s="324"/>
      <c r="AYW1" s="324"/>
      <c r="AYX1" s="324"/>
      <c r="AYY1" s="324"/>
      <c r="AYZ1" s="324"/>
      <c r="AZA1" s="324"/>
      <c r="AZB1" s="324"/>
      <c r="AZC1" s="324"/>
      <c r="AZD1" s="324"/>
      <c r="AZE1" s="324"/>
      <c r="AZF1" s="324"/>
      <c r="AZG1" s="324"/>
      <c r="AZH1" s="324"/>
      <c r="AZI1" s="324"/>
      <c r="AZJ1" s="324"/>
      <c r="AZK1" s="324"/>
      <c r="AZL1" s="324"/>
      <c r="AZM1" s="324"/>
      <c r="AZN1" s="324"/>
      <c r="AZO1" s="324"/>
      <c r="AZP1" s="324"/>
      <c r="AZQ1" s="324"/>
      <c r="AZR1" s="324"/>
      <c r="AZS1" s="324"/>
      <c r="AZT1" s="324"/>
      <c r="AZU1" s="324"/>
      <c r="AZV1" s="324"/>
      <c r="AZW1" s="324"/>
      <c r="AZX1" s="324"/>
      <c r="AZY1" s="324"/>
      <c r="AZZ1" s="324"/>
      <c r="BAA1" s="324"/>
      <c r="BAB1" s="324"/>
      <c r="BAC1" s="324"/>
      <c r="BAD1" s="324"/>
      <c r="BAE1" s="324"/>
      <c r="BAF1" s="324"/>
      <c r="BAG1" s="324"/>
      <c r="BAH1" s="324"/>
      <c r="BAI1" s="324"/>
      <c r="BAJ1" s="324"/>
      <c r="BAK1" s="324"/>
      <c r="BAL1" s="324"/>
      <c r="BAM1" s="324"/>
      <c r="BAN1" s="324"/>
      <c r="BAO1" s="324"/>
      <c r="BAP1" s="324"/>
      <c r="BAQ1" s="324"/>
      <c r="BAR1" s="324"/>
      <c r="BAS1" s="324"/>
      <c r="BAT1" s="324"/>
      <c r="BAU1" s="324"/>
      <c r="BAV1" s="324"/>
      <c r="BAW1" s="324"/>
      <c r="BAX1" s="324"/>
      <c r="BAY1" s="324"/>
      <c r="BAZ1" s="324"/>
      <c r="BBA1" s="324"/>
      <c r="BBB1" s="324"/>
      <c r="BBC1" s="324"/>
      <c r="BBD1" s="324"/>
      <c r="BBE1" s="324"/>
      <c r="BBF1" s="324"/>
      <c r="BBG1" s="324"/>
      <c r="BBH1" s="324"/>
      <c r="BBI1" s="324"/>
      <c r="BBJ1" s="324"/>
      <c r="BBK1" s="324"/>
      <c r="BBL1" s="324"/>
      <c r="BBM1" s="324"/>
      <c r="BBN1" s="324"/>
      <c r="BBO1" s="324"/>
      <c r="BBP1" s="324"/>
      <c r="BBQ1" s="324"/>
      <c r="BBR1" s="324"/>
      <c r="BBS1" s="324"/>
      <c r="BBT1" s="324"/>
      <c r="BBU1" s="324"/>
      <c r="BBV1" s="324"/>
      <c r="BBW1" s="324"/>
      <c r="BBX1" s="324"/>
      <c r="BBY1" s="324"/>
      <c r="BBZ1" s="324"/>
      <c r="BCA1" s="324"/>
      <c r="BCB1" s="324"/>
      <c r="BCC1" s="324"/>
      <c r="BCD1" s="324"/>
      <c r="BCE1" s="324"/>
      <c r="BCF1" s="324"/>
      <c r="BCG1" s="324"/>
      <c r="BCH1" s="324"/>
      <c r="BCI1" s="324"/>
      <c r="BCJ1" s="324"/>
      <c r="BCK1" s="324"/>
      <c r="BCL1" s="324"/>
      <c r="BCM1" s="324"/>
      <c r="BCN1" s="324"/>
      <c r="BCO1" s="324"/>
      <c r="BCP1" s="324"/>
      <c r="BCQ1" s="324"/>
      <c r="BCR1" s="324"/>
      <c r="BCS1" s="324"/>
      <c r="BCT1" s="324"/>
      <c r="BCU1" s="324"/>
      <c r="BCV1" s="324"/>
      <c r="BCW1" s="324"/>
      <c r="BCX1" s="324"/>
      <c r="BCY1" s="324"/>
      <c r="BCZ1" s="324"/>
      <c r="BDA1" s="324"/>
      <c r="BDB1" s="324"/>
      <c r="BDC1" s="324"/>
      <c r="BDD1" s="324"/>
      <c r="BDE1" s="324"/>
      <c r="BDF1" s="324"/>
      <c r="BDG1" s="324"/>
      <c r="BDH1" s="324"/>
      <c r="BDI1" s="324"/>
      <c r="BDJ1" s="324"/>
      <c r="BDK1" s="324"/>
      <c r="BDL1" s="324"/>
      <c r="BDM1" s="324"/>
      <c r="BDN1" s="324"/>
      <c r="BDO1" s="324"/>
      <c r="BDP1" s="324"/>
      <c r="BDQ1" s="324"/>
      <c r="BDR1" s="324"/>
      <c r="BDS1" s="324"/>
      <c r="BDT1" s="324"/>
      <c r="BDU1" s="324"/>
      <c r="BDV1" s="324"/>
      <c r="BDW1" s="324"/>
      <c r="BDX1" s="324"/>
      <c r="BDY1" s="324"/>
      <c r="BDZ1" s="324"/>
      <c r="BEA1" s="324"/>
      <c r="BEB1" s="324"/>
      <c r="BEC1" s="324"/>
      <c r="BED1" s="324"/>
      <c r="BEE1" s="324"/>
      <c r="BEF1" s="324"/>
      <c r="BEG1" s="324"/>
      <c r="BEH1" s="324"/>
      <c r="BEI1" s="324"/>
      <c r="BEJ1" s="324"/>
      <c r="BEK1" s="324"/>
      <c r="BEL1" s="324"/>
      <c r="BEM1" s="324"/>
      <c r="BEN1" s="324"/>
      <c r="BEO1" s="324"/>
      <c r="BEP1" s="324"/>
      <c r="BEQ1" s="324"/>
      <c r="BER1" s="324"/>
      <c r="BES1" s="324"/>
      <c r="BET1" s="324"/>
      <c r="BEU1" s="324"/>
      <c r="BEV1" s="324"/>
      <c r="BEW1" s="324"/>
      <c r="BEX1" s="324"/>
      <c r="BEY1" s="324"/>
      <c r="BEZ1" s="324"/>
      <c r="BFA1" s="324"/>
      <c r="BFB1" s="324"/>
      <c r="BFC1" s="324"/>
      <c r="BFD1" s="324"/>
      <c r="BFE1" s="324"/>
      <c r="BFF1" s="324"/>
      <c r="BFG1" s="324"/>
      <c r="BFH1" s="324"/>
      <c r="BFI1" s="324"/>
      <c r="BFJ1" s="324"/>
      <c r="BFK1" s="324"/>
      <c r="BFL1" s="324"/>
      <c r="BFM1" s="324"/>
      <c r="BFN1" s="324"/>
      <c r="BFO1" s="324"/>
      <c r="BFP1" s="324"/>
      <c r="BFQ1" s="324"/>
      <c r="BFR1" s="324"/>
      <c r="BFS1" s="324"/>
      <c r="BFT1" s="324"/>
      <c r="BFU1" s="324"/>
      <c r="BFV1" s="324"/>
      <c r="BFW1" s="324"/>
      <c r="BFX1" s="324"/>
      <c r="BFY1" s="324"/>
      <c r="BFZ1" s="324"/>
      <c r="BGA1" s="324"/>
      <c r="BGB1" s="324"/>
      <c r="BGC1" s="324"/>
      <c r="BGD1" s="324"/>
      <c r="BGE1" s="324"/>
      <c r="BGF1" s="324"/>
      <c r="BGG1" s="324"/>
      <c r="BGH1" s="324"/>
      <c r="BGI1" s="324"/>
      <c r="BGJ1" s="324"/>
      <c r="BGK1" s="324"/>
      <c r="BGL1" s="324"/>
      <c r="BGM1" s="324"/>
      <c r="BGN1" s="324"/>
      <c r="BGO1" s="324"/>
      <c r="BGP1" s="324"/>
      <c r="BGQ1" s="324"/>
      <c r="BGR1" s="324"/>
      <c r="BGS1" s="324"/>
      <c r="BGT1" s="324"/>
      <c r="BGU1" s="324"/>
      <c r="BGV1" s="324"/>
      <c r="BGW1" s="324"/>
      <c r="BGX1" s="324"/>
      <c r="BGY1" s="324"/>
      <c r="BGZ1" s="324"/>
      <c r="BHA1" s="324"/>
      <c r="BHB1" s="324"/>
      <c r="BHC1" s="324"/>
      <c r="BHD1" s="324"/>
      <c r="BHE1" s="324"/>
      <c r="BHF1" s="324"/>
      <c r="BHG1" s="324"/>
      <c r="BHH1" s="324"/>
      <c r="BHI1" s="324"/>
      <c r="BHJ1" s="324"/>
      <c r="BHK1" s="324"/>
      <c r="BHL1" s="324"/>
      <c r="BHM1" s="324"/>
      <c r="BHN1" s="324"/>
      <c r="BHO1" s="324"/>
      <c r="BHP1" s="324"/>
      <c r="BHQ1" s="324"/>
      <c r="BHR1" s="324"/>
      <c r="BHS1" s="324"/>
      <c r="BHT1" s="324"/>
      <c r="BHU1" s="324"/>
      <c r="BHV1" s="324"/>
      <c r="BHW1" s="324"/>
      <c r="BHX1" s="324"/>
      <c r="BHY1" s="324"/>
      <c r="BHZ1" s="324"/>
      <c r="BIA1" s="324"/>
      <c r="BIB1" s="324"/>
      <c r="BIC1" s="324"/>
      <c r="BID1" s="324"/>
      <c r="BIE1" s="324"/>
      <c r="BIF1" s="324"/>
      <c r="BIG1" s="324"/>
      <c r="BIH1" s="324"/>
      <c r="BII1" s="324"/>
      <c r="BIJ1" s="324"/>
      <c r="BIK1" s="324"/>
      <c r="BIL1" s="324"/>
      <c r="BIM1" s="324"/>
      <c r="BIN1" s="324"/>
      <c r="BIO1" s="324"/>
      <c r="BIP1" s="324"/>
      <c r="BIQ1" s="324"/>
      <c r="BIR1" s="324"/>
      <c r="BIS1" s="324"/>
      <c r="BIT1" s="324"/>
      <c r="BIU1" s="324"/>
      <c r="BIV1" s="324"/>
      <c r="BIW1" s="324"/>
      <c r="BIX1" s="324"/>
      <c r="BIY1" s="324"/>
      <c r="BIZ1" s="324"/>
      <c r="BJA1" s="324"/>
      <c r="BJB1" s="324"/>
      <c r="BJC1" s="324"/>
      <c r="BJD1" s="324"/>
      <c r="BJE1" s="324"/>
      <c r="BJF1" s="324"/>
      <c r="BJG1" s="324"/>
      <c r="BJH1" s="324"/>
      <c r="BJI1" s="324"/>
      <c r="BJJ1" s="324"/>
      <c r="BJK1" s="324"/>
      <c r="BJL1" s="324"/>
      <c r="BJM1" s="324"/>
      <c r="BJN1" s="324"/>
      <c r="BJO1" s="324"/>
      <c r="BJP1" s="324"/>
      <c r="BJQ1" s="324"/>
      <c r="BJR1" s="324"/>
      <c r="BJS1" s="324"/>
      <c r="BJT1" s="324"/>
      <c r="BJU1" s="324"/>
      <c r="BJV1" s="324"/>
      <c r="BJW1" s="324"/>
      <c r="BJX1" s="324"/>
      <c r="BJY1" s="324"/>
      <c r="BJZ1" s="324"/>
      <c r="BKA1" s="324"/>
      <c r="BKB1" s="324"/>
      <c r="BKC1" s="324"/>
      <c r="BKD1" s="324"/>
      <c r="BKE1" s="324"/>
      <c r="BKF1" s="324"/>
      <c r="BKG1" s="324"/>
      <c r="BKH1" s="324"/>
      <c r="BKI1" s="324"/>
      <c r="BKJ1" s="324"/>
      <c r="BKK1" s="324"/>
      <c r="BKL1" s="324"/>
      <c r="BKM1" s="324"/>
      <c r="BKN1" s="324"/>
      <c r="BKO1" s="324"/>
      <c r="BKP1" s="324"/>
      <c r="BKQ1" s="324"/>
      <c r="BKR1" s="324"/>
      <c r="BKS1" s="324"/>
      <c r="BKT1" s="324"/>
      <c r="BKU1" s="324"/>
      <c r="BKV1" s="324"/>
      <c r="BKW1" s="324"/>
      <c r="BKX1" s="324"/>
      <c r="BKY1" s="324"/>
      <c r="BKZ1" s="324"/>
      <c r="BLA1" s="324"/>
      <c r="BLB1" s="324"/>
      <c r="BLC1" s="324"/>
      <c r="BLD1" s="324"/>
      <c r="BLE1" s="324"/>
      <c r="BLF1" s="324"/>
      <c r="BLG1" s="324"/>
      <c r="BLH1" s="324"/>
      <c r="BLI1" s="324"/>
      <c r="BLJ1" s="324"/>
      <c r="BLK1" s="324"/>
      <c r="BLL1" s="324"/>
      <c r="BLM1" s="324"/>
      <c r="BLN1" s="324"/>
      <c r="BLO1" s="324"/>
      <c r="BLP1" s="324"/>
      <c r="BLQ1" s="324"/>
      <c r="BLR1" s="324"/>
      <c r="BLS1" s="324"/>
      <c r="BLT1" s="324"/>
      <c r="BLU1" s="324"/>
      <c r="BLV1" s="324"/>
      <c r="BLW1" s="324"/>
      <c r="BLX1" s="324"/>
      <c r="BLY1" s="324"/>
      <c r="BLZ1" s="324"/>
      <c r="BMA1" s="324"/>
      <c r="BMB1" s="324"/>
      <c r="BMC1" s="324"/>
      <c r="BMD1" s="324"/>
      <c r="BME1" s="324"/>
      <c r="BMF1" s="324"/>
      <c r="BMG1" s="324"/>
      <c r="BMH1" s="324"/>
      <c r="BMI1" s="324"/>
      <c r="BMJ1" s="324"/>
      <c r="BMK1" s="324"/>
      <c r="BML1" s="324"/>
      <c r="BMM1" s="324"/>
      <c r="BMN1" s="324"/>
      <c r="BMO1" s="324"/>
      <c r="BMP1" s="324"/>
      <c r="BMQ1" s="324"/>
      <c r="BMR1" s="324"/>
      <c r="BMS1" s="324"/>
      <c r="BMT1" s="324"/>
      <c r="BMU1" s="324"/>
      <c r="BMV1" s="324"/>
      <c r="BMW1" s="324"/>
      <c r="BMX1" s="324"/>
      <c r="BMY1" s="324"/>
      <c r="BMZ1" s="324"/>
      <c r="BNA1" s="324"/>
      <c r="BNB1" s="324"/>
      <c r="BNC1" s="324"/>
      <c r="BND1" s="324"/>
      <c r="BNE1" s="324"/>
      <c r="BNF1" s="324"/>
      <c r="BNG1" s="324"/>
      <c r="BNH1" s="324"/>
      <c r="BNI1" s="324"/>
      <c r="BNJ1" s="324"/>
      <c r="BNK1" s="324"/>
      <c r="BNL1" s="324"/>
      <c r="BNM1" s="324"/>
      <c r="BNN1" s="324"/>
      <c r="BNO1" s="324"/>
      <c r="BNP1" s="324"/>
      <c r="BNQ1" s="324"/>
      <c r="BNR1" s="324"/>
      <c r="BNS1" s="324"/>
      <c r="BNT1" s="324"/>
      <c r="BNU1" s="324"/>
      <c r="BNV1" s="324"/>
      <c r="BNW1" s="324"/>
      <c r="BNX1" s="324"/>
      <c r="BNY1" s="324"/>
      <c r="BNZ1" s="324"/>
      <c r="BOA1" s="324"/>
      <c r="BOB1" s="324"/>
      <c r="BOC1" s="324"/>
      <c r="BOD1" s="324"/>
      <c r="BOE1" s="324"/>
      <c r="BOF1" s="324"/>
      <c r="BOG1" s="324"/>
      <c r="BOH1" s="324"/>
      <c r="BOI1" s="324"/>
      <c r="BOJ1" s="324"/>
      <c r="BOK1" s="324"/>
      <c r="BOL1" s="324"/>
      <c r="BOM1" s="324"/>
      <c r="BON1" s="324"/>
      <c r="BOO1" s="324"/>
      <c r="BOP1" s="324"/>
      <c r="BOQ1" s="324"/>
      <c r="BOR1" s="324"/>
      <c r="BOS1" s="324"/>
      <c r="BOT1" s="324"/>
      <c r="BOU1" s="324"/>
      <c r="BOV1" s="324"/>
      <c r="BOW1" s="324"/>
      <c r="BOX1" s="324"/>
      <c r="BOY1" s="324"/>
      <c r="BOZ1" s="324"/>
      <c r="BPA1" s="324"/>
      <c r="BPB1" s="324"/>
      <c r="BPC1" s="324"/>
      <c r="BPD1" s="324"/>
      <c r="BPE1" s="324"/>
      <c r="BPF1" s="324"/>
      <c r="BPG1" s="324"/>
      <c r="BPH1" s="324"/>
      <c r="BPI1" s="324"/>
      <c r="BPJ1" s="324"/>
      <c r="BPK1" s="324"/>
      <c r="BPL1" s="324"/>
      <c r="BPM1" s="324"/>
      <c r="BPN1" s="324"/>
      <c r="BPO1" s="324"/>
      <c r="BPP1" s="324"/>
      <c r="BPQ1" s="324"/>
      <c r="BPR1" s="324"/>
      <c r="BPS1" s="324"/>
      <c r="BPT1" s="324"/>
      <c r="BPU1" s="324"/>
      <c r="BPV1" s="324"/>
      <c r="BPW1" s="324"/>
      <c r="BPX1" s="324"/>
      <c r="BPY1" s="324"/>
      <c r="BPZ1" s="324"/>
      <c r="BQA1" s="324"/>
      <c r="BQB1" s="324"/>
      <c r="BQC1" s="324"/>
      <c r="BQD1" s="324"/>
      <c r="BQE1" s="324"/>
      <c r="BQF1" s="324"/>
      <c r="BQG1" s="324"/>
      <c r="BQH1" s="324"/>
      <c r="BQI1" s="324"/>
      <c r="BQJ1" s="324"/>
      <c r="BQK1" s="324"/>
      <c r="BQL1" s="324"/>
      <c r="BQM1" s="324"/>
      <c r="BQN1" s="324"/>
      <c r="BQO1" s="324"/>
      <c r="BQP1" s="324"/>
      <c r="BQQ1" s="324"/>
      <c r="BQR1" s="324"/>
      <c r="BQS1" s="324"/>
      <c r="BQT1" s="324"/>
      <c r="BQU1" s="324"/>
      <c r="BQV1" s="324"/>
      <c r="BQW1" s="324"/>
      <c r="BQX1" s="324"/>
      <c r="BQY1" s="324"/>
      <c r="BQZ1" s="324"/>
      <c r="BRA1" s="324"/>
      <c r="BRB1" s="324"/>
      <c r="BRC1" s="324"/>
      <c r="BRD1" s="324"/>
      <c r="BRE1" s="324"/>
      <c r="BRF1" s="324"/>
      <c r="BRG1" s="324"/>
      <c r="BRH1" s="324"/>
      <c r="BRI1" s="324"/>
      <c r="BRJ1" s="324"/>
      <c r="BRK1" s="324"/>
      <c r="BRL1" s="324"/>
      <c r="BRM1" s="324"/>
      <c r="BRN1" s="324"/>
      <c r="BRO1" s="324"/>
      <c r="BRP1" s="324"/>
      <c r="BRQ1" s="324"/>
      <c r="BRR1" s="324"/>
      <c r="BRS1" s="324"/>
      <c r="BRT1" s="324"/>
      <c r="BRU1" s="324"/>
      <c r="BRV1" s="324"/>
      <c r="BRW1" s="324"/>
      <c r="BRX1" s="324"/>
      <c r="BRY1" s="324"/>
      <c r="BRZ1" s="324"/>
      <c r="BSA1" s="324"/>
      <c r="BSB1" s="324"/>
      <c r="BSC1" s="324"/>
      <c r="BSD1" s="324"/>
      <c r="BSE1" s="324"/>
      <c r="BSF1" s="324"/>
      <c r="BSG1" s="324"/>
      <c r="BSH1" s="324"/>
      <c r="BSI1" s="324"/>
      <c r="BSJ1" s="324"/>
      <c r="BSK1" s="324"/>
      <c r="BSL1" s="324"/>
      <c r="BSM1" s="324"/>
      <c r="BSN1" s="324"/>
      <c r="BSO1" s="324"/>
      <c r="BSP1" s="324"/>
      <c r="BSQ1" s="324"/>
      <c r="BSR1" s="324"/>
      <c r="BSS1" s="324"/>
      <c r="BST1" s="324"/>
      <c r="BSU1" s="324"/>
      <c r="BSV1" s="324"/>
      <c r="BSW1" s="324"/>
      <c r="BSX1" s="324"/>
      <c r="BSY1" s="324"/>
      <c r="BSZ1" s="324"/>
      <c r="BTA1" s="324"/>
      <c r="BTB1" s="324"/>
      <c r="BTC1" s="324"/>
      <c r="BTD1" s="324"/>
      <c r="BTE1" s="324"/>
      <c r="BTF1" s="324"/>
      <c r="BTG1" s="324"/>
      <c r="BTH1" s="324"/>
      <c r="BTI1" s="324"/>
      <c r="BTJ1" s="324"/>
      <c r="BTK1" s="324"/>
      <c r="BTL1" s="324"/>
      <c r="BTM1" s="324"/>
      <c r="BTN1" s="324"/>
      <c r="BTO1" s="324"/>
      <c r="BTP1" s="324"/>
      <c r="BTQ1" s="324"/>
      <c r="BTR1" s="324"/>
      <c r="BTS1" s="324"/>
      <c r="BTT1" s="324"/>
      <c r="BTU1" s="324"/>
      <c r="BTV1" s="324"/>
      <c r="BTW1" s="324"/>
      <c r="BTX1" s="324"/>
      <c r="BTY1" s="324"/>
      <c r="BTZ1" s="324"/>
      <c r="BUA1" s="324"/>
      <c r="BUB1" s="324"/>
      <c r="BUC1" s="324"/>
      <c r="BUD1" s="324"/>
      <c r="BUE1" s="324"/>
      <c r="BUF1" s="324"/>
      <c r="BUG1" s="324"/>
      <c r="BUH1" s="324"/>
      <c r="BUI1" s="324"/>
      <c r="BUJ1" s="324"/>
      <c r="BUK1" s="324"/>
      <c r="BUL1" s="324"/>
      <c r="BUM1" s="324"/>
      <c r="BUN1" s="324"/>
      <c r="BUO1" s="324"/>
      <c r="BUP1" s="324"/>
      <c r="BUQ1" s="324"/>
      <c r="BUR1" s="324"/>
      <c r="BUS1" s="324"/>
      <c r="BUT1" s="324"/>
      <c r="BUU1" s="324"/>
      <c r="BUV1" s="324"/>
      <c r="BUW1" s="324"/>
      <c r="BUX1" s="324"/>
      <c r="BUY1" s="324"/>
      <c r="BUZ1" s="324"/>
      <c r="BVA1" s="324"/>
      <c r="BVB1" s="324"/>
      <c r="BVC1" s="324"/>
      <c r="BVD1" s="324"/>
      <c r="BVE1" s="324"/>
      <c r="BVF1" s="324"/>
      <c r="BVG1" s="324"/>
      <c r="BVH1" s="324"/>
      <c r="BVI1" s="324"/>
      <c r="BVJ1" s="324"/>
      <c r="BVK1" s="324"/>
      <c r="BVL1" s="324"/>
      <c r="BVM1" s="324"/>
      <c r="BVN1" s="324"/>
      <c r="BVO1" s="324"/>
      <c r="BVP1" s="324"/>
      <c r="BVQ1" s="324"/>
      <c r="BVR1" s="324"/>
      <c r="BVS1" s="324"/>
      <c r="BVT1" s="324"/>
      <c r="BVU1" s="324"/>
      <c r="BVV1" s="324"/>
      <c r="BVW1" s="324"/>
      <c r="BVX1" s="324"/>
      <c r="BVY1" s="324"/>
      <c r="BVZ1" s="324"/>
      <c r="BWA1" s="324"/>
      <c r="BWB1" s="324"/>
      <c r="BWC1" s="324"/>
      <c r="BWD1" s="324"/>
      <c r="BWE1" s="324"/>
      <c r="BWF1" s="324"/>
      <c r="BWG1" s="324"/>
      <c r="BWH1" s="324"/>
      <c r="BWI1" s="324"/>
      <c r="BWJ1" s="324"/>
      <c r="BWK1" s="324"/>
      <c r="BWL1" s="324"/>
      <c r="BWM1" s="324"/>
      <c r="BWN1" s="324"/>
      <c r="BWO1" s="324"/>
      <c r="BWP1" s="324"/>
      <c r="BWQ1" s="324"/>
      <c r="BWR1" s="324"/>
      <c r="BWS1" s="324"/>
      <c r="BWT1" s="324"/>
      <c r="BWU1" s="324"/>
      <c r="BWV1" s="324"/>
      <c r="BWW1" s="324"/>
      <c r="BWX1" s="324"/>
      <c r="BWY1" s="324"/>
      <c r="BWZ1" s="324"/>
      <c r="BXA1" s="324"/>
      <c r="BXB1" s="324"/>
      <c r="BXC1" s="324"/>
      <c r="BXD1" s="324"/>
      <c r="BXE1" s="324"/>
      <c r="BXF1" s="324"/>
      <c r="BXG1" s="324"/>
      <c r="BXH1" s="324"/>
      <c r="BXI1" s="324"/>
      <c r="BXJ1" s="324"/>
      <c r="BXK1" s="324"/>
      <c r="BXL1" s="324"/>
      <c r="BXM1" s="324"/>
      <c r="BXN1" s="324"/>
      <c r="BXO1" s="324"/>
      <c r="BXP1" s="324"/>
      <c r="BXQ1" s="324"/>
      <c r="BXR1" s="324"/>
      <c r="BXS1" s="324"/>
      <c r="BXT1" s="324"/>
      <c r="BXU1" s="324"/>
      <c r="BXV1" s="324"/>
      <c r="BXW1" s="324"/>
      <c r="BXX1" s="324"/>
      <c r="BXY1" s="324"/>
      <c r="BXZ1" s="324"/>
      <c r="BYA1" s="324"/>
      <c r="BYB1" s="324"/>
      <c r="BYC1" s="324"/>
      <c r="BYD1" s="324"/>
      <c r="BYE1" s="324"/>
      <c r="BYF1" s="324"/>
      <c r="BYG1" s="324"/>
      <c r="BYH1" s="324"/>
      <c r="BYI1" s="324"/>
      <c r="BYJ1" s="324"/>
      <c r="BYK1" s="324"/>
      <c r="BYL1" s="324"/>
      <c r="BYM1" s="324"/>
      <c r="BYN1" s="324"/>
      <c r="BYO1" s="324"/>
      <c r="BYP1" s="324"/>
      <c r="BYQ1" s="324"/>
      <c r="BYR1" s="324"/>
      <c r="BYS1" s="324"/>
      <c r="BYT1" s="324"/>
      <c r="BYU1" s="324"/>
      <c r="BYV1" s="324"/>
      <c r="BYW1" s="324"/>
      <c r="BYX1" s="324"/>
      <c r="BYY1" s="324"/>
      <c r="BYZ1" s="324"/>
      <c r="BZA1" s="324"/>
      <c r="BZB1" s="324"/>
      <c r="BZC1" s="324"/>
      <c r="BZD1" s="324"/>
      <c r="BZE1" s="324"/>
      <c r="BZF1" s="324"/>
      <c r="BZG1" s="324"/>
      <c r="BZH1" s="324"/>
      <c r="BZI1" s="324"/>
      <c r="BZJ1" s="324"/>
      <c r="BZK1" s="324"/>
      <c r="BZL1" s="324"/>
      <c r="BZM1" s="324"/>
      <c r="BZN1" s="324"/>
      <c r="BZO1" s="324"/>
      <c r="BZP1" s="324"/>
      <c r="BZQ1" s="324"/>
      <c r="BZR1" s="324"/>
      <c r="BZS1" s="324"/>
      <c r="BZT1" s="324"/>
      <c r="BZU1" s="324"/>
      <c r="BZV1" s="324"/>
      <c r="BZW1" s="324"/>
      <c r="BZX1" s="324"/>
      <c r="BZY1" s="324"/>
      <c r="BZZ1" s="324"/>
      <c r="CAA1" s="324"/>
      <c r="CAB1" s="324"/>
      <c r="CAC1" s="324"/>
      <c r="CAD1" s="324"/>
      <c r="CAE1" s="324"/>
      <c r="CAF1" s="324"/>
      <c r="CAG1" s="324"/>
      <c r="CAH1" s="324"/>
      <c r="CAI1" s="324"/>
      <c r="CAJ1" s="324"/>
      <c r="CAK1" s="324"/>
      <c r="CAL1" s="324"/>
      <c r="CAM1" s="324"/>
      <c r="CAN1" s="324"/>
      <c r="CAO1" s="324"/>
      <c r="CAP1" s="324"/>
      <c r="CAQ1" s="324"/>
      <c r="CAR1" s="324"/>
      <c r="CAS1" s="324"/>
      <c r="CAT1" s="324"/>
      <c r="CAU1" s="324"/>
      <c r="CAV1" s="324"/>
      <c r="CAW1" s="324"/>
      <c r="CAX1" s="324"/>
      <c r="CAY1" s="324"/>
      <c r="CAZ1" s="324"/>
      <c r="CBA1" s="324"/>
      <c r="CBB1" s="324"/>
      <c r="CBC1" s="324"/>
      <c r="CBD1" s="324"/>
      <c r="CBE1" s="324"/>
      <c r="CBF1" s="324"/>
      <c r="CBG1" s="324"/>
      <c r="CBH1" s="324"/>
      <c r="CBI1" s="324"/>
      <c r="CBJ1" s="324"/>
      <c r="CBK1" s="324"/>
      <c r="CBL1" s="324"/>
      <c r="CBM1" s="324"/>
      <c r="CBN1" s="324"/>
      <c r="CBO1" s="324"/>
      <c r="CBP1" s="324"/>
      <c r="CBQ1" s="324"/>
      <c r="CBR1" s="324"/>
      <c r="CBS1" s="324"/>
      <c r="CBT1" s="324"/>
      <c r="CBU1" s="324"/>
      <c r="CBV1" s="324"/>
      <c r="CBW1" s="324"/>
      <c r="CBX1" s="324"/>
      <c r="CBY1" s="324"/>
      <c r="CBZ1" s="324"/>
      <c r="CCA1" s="324"/>
      <c r="CCB1" s="324"/>
      <c r="CCC1" s="324"/>
      <c r="CCD1" s="324"/>
      <c r="CCE1" s="324"/>
      <c r="CCF1" s="324"/>
      <c r="CCG1" s="324"/>
      <c r="CCH1" s="324"/>
      <c r="CCI1" s="324"/>
      <c r="CCJ1" s="324"/>
      <c r="CCK1" s="324"/>
      <c r="CCL1" s="324"/>
      <c r="CCM1" s="324"/>
      <c r="CCN1" s="324"/>
      <c r="CCO1" s="324"/>
      <c r="CCP1" s="324"/>
      <c r="CCQ1" s="324"/>
      <c r="CCR1" s="324"/>
      <c r="CCS1" s="324"/>
      <c r="CCT1" s="324"/>
      <c r="CCU1" s="324"/>
      <c r="CCV1" s="324"/>
      <c r="CCW1" s="324"/>
      <c r="CCX1" s="324"/>
      <c r="CCY1" s="324"/>
      <c r="CCZ1" s="324"/>
      <c r="CDA1" s="324"/>
      <c r="CDB1" s="324"/>
      <c r="CDC1" s="324"/>
      <c r="CDD1" s="324"/>
      <c r="CDE1" s="324"/>
      <c r="CDF1" s="324"/>
      <c r="CDG1" s="324"/>
      <c r="CDH1" s="324"/>
      <c r="CDI1" s="324"/>
      <c r="CDJ1" s="324"/>
      <c r="CDK1" s="324"/>
      <c r="CDL1" s="324"/>
      <c r="CDM1" s="324"/>
      <c r="CDN1" s="324"/>
      <c r="CDO1" s="324"/>
      <c r="CDP1" s="324"/>
      <c r="CDQ1" s="324"/>
      <c r="CDR1" s="324"/>
      <c r="CDS1" s="324"/>
      <c r="CDT1" s="324"/>
      <c r="CDU1" s="324"/>
      <c r="CDV1" s="324"/>
      <c r="CDW1" s="324"/>
      <c r="CDX1" s="324"/>
      <c r="CDY1" s="324"/>
      <c r="CDZ1" s="324"/>
      <c r="CEA1" s="324"/>
      <c r="CEB1" s="324"/>
      <c r="CEC1" s="324"/>
      <c r="CED1" s="324"/>
      <c r="CEE1" s="324"/>
      <c r="CEF1" s="324"/>
      <c r="CEG1" s="324"/>
      <c r="CEH1" s="324"/>
      <c r="CEI1" s="324"/>
      <c r="CEJ1" s="324"/>
      <c r="CEK1" s="324"/>
      <c r="CEL1" s="324"/>
      <c r="CEM1" s="324"/>
      <c r="CEN1" s="324"/>
      <c r="CEO1" s="324"/>
      <c r="CEP1" s="324"/>
      <c r="CEQ1" s="324"/>
      <c r="CER1" s="324"/>
      <c r="CES1" s="324"/>
      <c r="CET1" s="324"/>
      <c r="CEU1" s="324"/>
      <c r="CEV1" s="324"/>
      <c r="CEW1" s="324"/>
      <c r="CEX1" s="324"/>
      <c r="CEY1" s="324"/>
      <c r="CEZ1" s="324"/>
      <c r="CFA1" s="324"/>
      <c r="CFB1" s="324"/>
      <c r="CFC1" s="324"/>
      <c r="CFD1" s="324"/>
      <c r="CFE1" s="324"/>
      <c r="CFF1" s="324"/>
      <c r="CFG1" s="324"/>
      <c r="CFH1" s="324"/>
      <c r="CFI1" s="324"/>
      <c r="CFJ1" s="324"/>
      <c r="CFK1" s="324"/>
      <c r="CFL1" s="324"/>
      <c r="CFM1" s="324"/>
      <c r="CFN1" s="324"/>
      <c r="CFO1" s="324"/>
      <c r="CFP1" s="324"/>
      <c r="CFQ1" s="324"/>
      <c r="CFR1" s="324"/>
      <c r="CFS1" s="324"/>
      <c r="CFT1" s="324"/>
      <c r="CFU1" s="324"/>
      <c r="CFV1" s="324"/>
      <c r="CFW1" s="324"/>
      <c r="CFX1" s="324"/>
      <c r="CFY1" s="324"/>
      <c r="CFZ1" s="324"/>
      <c r="CGA1" s="324"/>
      <c r="CGB1" s="324"/>
      <c r="CGC1" s="324"/>
      <c r="CGD1" s="324"/>
      <c r="CGE1" s="324"/>
      <c r="CGF1" s="324"/>
      <c r="CGG1" s="324"/>
      <c r="CGH1" s="324"/>
      <c r="CGI1" s="324"/>
      <c r="CGJ1" s="324"/>
      <c r="CGK1" s="324"/>
      <c r="CGL1" s="324"/>
      <c r="CGM1" s="324"/>
      <c r="CGN1" s="324"/>
      <c r="CGO1" s="324"/>
      <c r="CGP1" s="324"/>
      <c r="CGQ1" s="324"/>
      <c r="CGR1" s="324"/>
      <c r="CGS1" s="324"/>
      <c r="CGT1" s="324"/>
      <c r="CGU1" s="324"/>
      <c r="CGV1" s="324"/>
      <c r="CGW1" s="324"/>
      <c r="CGX1" s="324"/>
      <c r="CGY1" s="324"/>
      <c r="CGZ1" s="324"/>
      <c r="CHA1" s="324"/>
      <c r="CHB1" s="324"/>
      <c r="CHC1" s="324"/>
      <c r="CHD1" s="324"/>
      <c r="CHE1" s="324"/>
      <c r="CHF1" s="324"/>
      <c r="CHG1" s="324"/>
      <c r="CHH1" s="324"/>
      <c r="CHI1" s="324"/>
      <c r="CHJ1" s="324"/>
      <c r="CHK1" s="324"/>
      <c r="CHL1" s="324"/>
      <c r="CHM1" s="324"/>
      <c r="CHN1" s="324"/>
      <c r="CHO1" s="324"/>
      <c r="CHP1" s="324"/>
      <c r="CHQ1" s="324"/>
      <c r="CHR1" s="324"/>
      <c r="CHS1" s="324"/>
      <c r="CHT1" s="324"/>
      <c r="CHU1" s="324"/>
      <c r="CHV1" s="324"/>
      <c r="CHW1" s="324"/>
      <c r="CHX1" s="324"/>
      <c r="CHY1" s="324"/>
      <c r="CHZ1" s="324"/>
      <c r="CIA1" s="324"/>
      <c r="CIB1" s="324"/>
      <c r="CIC1" s="324"/>
      <c r="CID1" s="324"/>
      <c r="CIE1" s="324"/>
      <c r="CIF1" s="324"/>
      <c r="CIG1" s="324"/>
      <c r="CIH1" s="324"/>
      <c r="CII1" s="324"/>
      <c r="CIJ1" s="324"/>
      <c r="CIK1" s="324"/>
      <c r="CIL1" s="324"/>
      <c r="CIM1" s="324"/>
      <c r="CIN1" s="324"/>
      <c r="CIO1" s="324"/>
      <c r="CIP1" s="324"/>
      <c r="CIQ1" s="324"/>
      <c r="CIR1" s="324"/>
      <c r="CIS1" s="324"/>
      <c r="CIT1" s="324"/>
      <c r="CIU1" s="324"/>
      <c r="CIV1" s="324"/>
      <c r="CIW1" s="324"/>
      <c r="CIX1" s="324"/>
      <c r="CIY1" s="324"/>
      <c r="CIZ1" s="324"/>
      <c r="CJA1" s="324"/>
      <c r="CJB1" s="324"/>
      <c r="CJC1" s="324"/>
      <c r="CJD1" s="324"/>
      <c r="CJE1" s="324"/>
      <c r="CJF1" s="324"/>
      <c r="CJG1" s="324"/>
      <c r="CJH1" s="324"/>
      <c r="CJI1" s="324"/>
      <c r="CJJ1" s="324"/>
      <c r="CJK1" s="324"/>
      <c r="CJL1" s="324"/>
      <c r="CJM1" s="324"/>
      <c r="CJN1" s="324"/>
      <c r="CJO1" s="324"/>
      <c r="CJP1" s="324"/>
      <c r="CJQ1" s="324"/>
      <c r="CJR1" s="324"/>
      <c r="CJS1" s="324"/>
      <c r="CJT1" s="324"/>
      <c r="CJU1" s="324"/>
      <c r="CJV1" s="324"/>
      <c r="CJW1" s="324"/>
      <c r="CJX1" s="324"/>
      <c r="CJY1" s="324"/>
      <c r="CJZ1" s="324"/>
      <c r="CKA1" s="324"/>
      <c r="CKB1" s="324"/>
      <c r="CKC1" s="324"/>
      <c r="CKD1" s="324"/>
      <c r="CKE1" s="324"/>
      <c r="CKF1" s="324"/>
      <c r="CKG1" s="324"/>
      <c r="CKH1" s="324"/>
      <c r="CKI1" s="324"/>
      <c r="CKJ1" s="324"/>
      <c r="CKK1" s="324"/>
      <c r="CKL1" s="324"/>
      <c r="CKM1" s="324"/>
      <c r="CKN1" s="324"/>
      <c r="CKO1" s="324"/>
      <c r="CKP1" s="324"/>
      <c r="CKQ1" s="324"/>
      <c r="CKR1" s="324"/>
      <c r="CKS1" s="324"/>
      <c r="CKT1" s="324"/>
      <c r="CKU1" s="324"/>
      <c r="CKV1" s="324"/>
      <c r="CKW1" s="324"/>
      <c r="CKX1" s="324"/>
      <c r="CKY1" s="324"/>
      <c r="CKZ1" s="324"/>
      <c r="CLA1" s="324"/>
      <c r="CLB1" s="324"/>
      <c r="CLC1" s="324"/>
      <c r="CLD1" s="324"/>
      <c r="CLE1" s="324"/>
      <c r="CLF1" s="324"/>
      <c r="CLG1" s="324"/>
      <c r="CLH1" s="324"/>
      <c r="CLI1" s="324"/>
      <c r="CLJ1" s="324"/>
      <c r="CLK1" s="324"/>
      <c r="CLL1" s="324"/>
      <c r="CLM1" s="324"/>
      <c r="CLN1" s="324"/>
      <c r="CLO1" s="324"/>
      <c r="CLP1" s="324"/>
      <c r="CLQ1" s="324"/>
      <c r="CLR1" s="324"/>
      <c r="CLS1" s="324"/>
      <c r="CLT1" s="324"/>
      <c r="CLU1" s="324"/>
      <c r="CLV1" s="324"/>
      <c r="CLW1" s="324"/>
      <c r="CLX1" s="324"/>
      <c r="CLY1" s="324"/>
      <c r="CLZ1" s="324"/>
      <c r="CMA1" s="324"/>
      <c r="CMB1" s="324"/>
      <c r="CMC1" s="324"/>
      <c r="CMD1" s="324"/>
      <c r="CME1" s="324"/>
      <c r="CMF1" s="324"/>
      <c r="CMG1" s="324"/>
      <c r="CMH1" s="324"/>
      <c r="CMI1" s="324"/>
      <c r="CMJ1" s="324"/>
      <c r="CMK1" s="324"/>
      <c r="CML1" s="324"/>
      <c r="CMM1" s="324"/>
      <c r="CMN1" s="324"/>
      <c r="CMO1" s="324"/>
      <c r="CMP1" s="324"/>
      <c r="CMQ1" s="324"/>
      <c r="CMR1" s="324"/>
      <c r="CMS1" s="324"/>
      <c r="CMT1" s="324"/>
      <c r="CMU1" s="324"/>
      <c r="CMV1" s="324"/>
      <c r="CMW1" s="324"/>
      <c r="CMX1" s="324"/>
      <c r="CMY1" s="324"/>
      <c r="CMZ1" s="324"/>
      <c r="CNA1" s="324"/>
      <c r="CNB1" s="324"/>
      <c r="CNC1" s="324"/>
      <c r="CND1" s="324"/>
      <c r="CNE1" s="324"/>
      <c r="CNF1" s="324"/>
      <c r="CNG1" s="324"/>
      <c r="CNH1" s="324"/>
      <c r="CNI1" s="324"/>
      <c r="CNJ1" s="324"/>
      <c r="CNK1" s="324"/>
      <c r="CNL1" s="324"/>
      <c r="CNM1" s="324"/>
      <c r="CNN1" s="324"/>
      <c r="CNO1" s="324"/>
      <c r="CNP1" s="324"/>
      <c r="CNQ1" s="324"/>
      <c r="CNR1" s="324"/>
      <c r="CNS1" s="324"/>
      <c r="CNT1" s="324"/>
      <c r="CNU1" s="324"/>
      <c r="CNV1" s="324"/>
      <c r="CNW1" s="324"/>
      <c r="CNX1" s="324"/>
      <c r="CNY1" s="324"/>
      <c r="CNZ1" s="324"/>
      <c r="COA1" s="324"/>
      <c r="COB1" s="324"/>
      <c r="COC1" s="324"/>
      <c r="COD1" s="324"/>
      <c r="COE1" s="324"/>
      <c r="COF1" s="324"/>
      <c r="COG1" s="324"/>
      <c r="COH1" s="324"/>
      <c r="COI1" s="324"/>
      <c r="COJ1" s="324"/>
      <c r="COK1" s="324"/>
      <c r="COL1" s="324"/>
      <c r="COM1" s="324"/>
      <c r="CON1" s="324"/>
      <c r="COO1" s="324"/>
      <c r="COP1" s="324"/>
      <c r="COQ1" s="324"/>
      <c r="COR1" s="324"/>
      <c r="COS1" s="324"/>
      <c r="COT1" s="324"/>
      <c r="COU1" s="324"/>
      <c r="COV1" s="324"/>
      <c r="COW1" s="324"/>
      <c r="COX1" s="324"/>
      <c r="COY1" s="324"/>
      <c r="COZ1" s="324"/>
      <c r="CPA1" s="324"/>
      <c r="CPB1" s="324"/>
      <c r="CPC1" s="324"/>
      <c r="CPD1" s="324"/>
      <c r="CPE1" s="324"/>
      <c r="CPF1" s="324"/>
      <c r="CPG1" s="324"/>
      <c r="CPH1" s="324"/>
      <c r="CPI1" s="324"/>
      <c r="CPJ1" s="324"/>
      <c r="CPK1" s="324"/>
      <c r="CPL1" s="324"/>
      <c r="CPM1" s="324"/>
      <c r="CPN1" s="324"/>
      <c r="CPO1" s="324"/>
      <c r="CPP1" s="324"/>
      <c r="CPQ1" s="324"/>
      <c r="CPR1" s="324"/>
      <c r="CPS1" s="324"/>
      <c r="CPT1" s="324"/>
      <c r="CPU1" s="324"/>
      <c r="CPV1" s="324"/>
      <c r="CPW1" s="324"/>
      <c r="CPX1" s="324"/>
      <c r="CPY1" s="324"/>
      <c r="CPZ1" s="324"/>
      <c r="CQA1" s="324"/>
      <c r="CQB1" s="324"/>
      <c r="CQC1" s="324"/>
      <c r="CQD1" s="324"/>
      <c r="CQE1" s="324"/>
      <c r="CQF1" s="324"/>
      <c r="CQG1" s="324"/>
      <c r="CQH1" s="324"/>
      <c r="CQI1" s="324"/>
      <c r="CQJ1" s="324"/>
      <c r="CQK1" s="324"/>
      <c r="CQL1" s="324"/>
      <c r="CQM1" s="324"/>
      <c r="CQN1" s="324"/>
      <c r="CQO1" s="324"/>
      <c r="CQP1" s="324"/>
      <c r="CQQ1" s="324"/>
      <c r="CQR1" s="324"/>
      <c r="CQS1" s="324"/>
      <c r="CQT1" s="324"/>
      <c r="CQU1" s="324"/>
      <c r="CQV1" s="324"/>
      <c r="CQW1" s="324"/>
      <c r="CQX1" s="324"/>
      <c r="CQY1" s="324"/>
      <c r="CQZ1" s="324"/>
      <c r="CRA1" s="324"/>
      <c r="CRB1" s="324"/>
      <c r="CRC1" s="324"/>
      <c r="CRD1" s="324"/>
      <c r="CRE1" s="324"/>
      <c r="CRF1" s="324"/>
      <c r="CRG1" s="324"/>
      <c r="CRH1" s="324"/>
      <c r="CRI1" s="324"/>
      <c r="CRJ1" s="324"/>
      <c r="CRK1" s="324"/>
      <c r="CRL1" s="324"/>
      <c r="CRM1" s="324"/>
      <c r="CRN1" s="324"/>
      <c r="CRO1" s="324"/>
      <c r="CRP1" s="324"/>
      <c r="CRQ1" s="324"/>
      <c r="CRR1" s="324"/>
      <c r="CRS1" s="324"/>
      <c r="CRT1" s="324"/>
      <c r="CRU1" s="324"/>
      <c r="CRV1" s="324"/>
      <c r="CRW1" s="324"/>
      <c r="CRX1" s="324"/>
      <c r="CRY1" s="324"/>
      <c r="CRZ1" s="324"/>
      <c r="CSA1" s="324"/>
      <c r="CSB1" s="324"/>
      <c r="CSC1" s="324"/>
      <c r="CSD1" s="324"/>
      <c r="CSE1" s="324"/>
      <c r="CSF1" s="324"/>
      <c r="CSG1" s="324"/>
      <c r="CSH1" s="324"/>
      <c r="CSI1" s="324"/>
      <c r="CSJ1" s="324"/>
      <c r="CSK1" s="324"/>
      <c r="CSL1" s="324"/>
      <c r="CSM1" s="324"/>
      <c r="CSN1" s="324"/>
      <c r="CSO1" s="324"/>
      <c r="CSP1" s="324"/>
      <c r="CSQ1" s="324"/>
      <c r="CSR1" s="324"/>
      <c r="CSS1" s="324"/>
      <c r="CST1" s="324"/>
      <c r="CSU1" s="324"/>
      <c r="CSV1" s="324"/>
      <c r="CSW1" s="324"/>
      <c r="CSX1" s="324"/>
      <c r="CSY1" s="324"/>
      <c r="CSZ1" s="324"/>
      <c r="CTA1" s="324"/>
      <c r="CTB1" s="324"/>
      <c r="CTC1" s="324"/>
      <c r="CTD1" s="324"/>
      <c r="CTE1" s="324"/>
      <c r="CTF1" s="324"/>
      <c r="CTG1" s="324"/>
      <c r="CTH1" s="324"/>
      <c r="CTI1" s="324"/>
      <c r="CTJ1" s="324"/>
      <c r="CTK1" s="324"/>
      <c r="CTL1" s="324"/>
      <c r="CTM1" s="324"/>
      <c r="CTN1" s="324"/>
      <c r="CTO1" s="324"/>
      <c r="CTP1" s="324"/>
      <c r="CTQ1" s="324"/>
      <c r="CTR1" s="324"/>
      <c r="CTS1" s="324"/>
      <c r="CTT1" s="324"/>
      <c r="CTU1" s="324"/>
      <c r="CTV1" s="324"/>
      <c r="CTW1" s="324"/>
      <c r="CTX1" s="324"/>
      <c r="CTY1" s="324"/>
      <c r="CTZ1" s="324"/>
      <c r="CUA1" s="324"/>
      <c r="CUB1" s="324"/>
      <c r="CUC1" s="324"/>
      <c r="CUD1" s="324"/>
      <c r="CUE1" s="324"/>
      <c r="CUF1" s="324"/>
      <c r="CUG1" s="324"/>
      <c r="CUH1" s="324"/>
      <c r="CUI1" s="324"/>
      <c r="CUJ1" s="324"/>
      <c r="CUK1" s="324"/>
      <c r="CUL1" s="324"/>
      <c r="CUM1" s="324"/>
      <c r="CUN1" s="324"/>
      <c r="CUO1" s="324"/>
      <c r="CUP1" s="324"/>
      <c r="CUQ1" s="324"/>
      <c r="CUR1" s="324"/>
      <c r="CUS1" s="324"/>
      <c r="CUT1" s="324"/>
      <c r="CUU1" s="324"/>
      <c r="CUV1" s="324"/>
      <c r="CUW1" s="324"/>
      <c r="CUX1" s="324"/>
      <c r="CUY1" s="324"/>
      <c r="CUZ1" s="324"/>
      <c r="CVA1" s="324"/>
      <c r="CVB1" s="324"/>
      <c r="CVC1" s="324"/>
      <c r="CVD1" s="324"/>
      <c r="CVE1" s="324"/>
      <c r="CVF1" s="324"/>
      <c r="CVG1" s="324"/>
      <c r="CVH1" s="324"/>
      <c r="CVI1" s="324"/>
      <c r="CVJ1" s="324"/>
      <c r="CVK1" s="324"/>
      <c r="CVL1" s="324"/>
      <c r="CVM1" s="324"/>
      <c r="CVN1" s="324"/>
      <c r="CVO1" s="324"/>
      <c r="CVP1" s="324"/>
      <c r="CVQ1" s="324"/>
      <c r="CVR1" s="324"/>
      <c r="CVS1" s="324"/>
      <c r="CVT1" s="324"/>
      <c r="CVU1" s="324"/>
      <c r="CVV1" s="324"/>
      <c r="CVW1" s="324"/>
      <c r="CVX1" s="324"/>
      <c r="CVY1" s="324"/>
      <c r="CVZ1" s="324"/>
      <c r="CWA1" s="324"/>
      <c r="CWB1" s="324"/>
      <c r="CWC1" s="324"/>
      <c r="CWD1" s="324"/>
      <c r="CWE1" s="324"/>
      <c r="CWF1" s="324"/>
      <c r="CWG1" s="324"/>
      <c r="CWH1" s="324"/>
      <c r="CWI1" s="324"/>
      <c r="CWJ1" s="324"/>
      <c r="CWK1" s="324"/>
      <c r="CWL1" s="324"/>
      <c r="CWM1" s="324"/>
      <c r="CWN1" s="324"/>
      <c r="CWO1" s="324"/>
      <c r="CWP1" s="324"/>
      <c r="CWQ1" s="324"/>
      <c r="CWR1" s="324"/>
      <c r="CWS1" s="324"/>
      <c r="CWT1" s="324"/>
      <c r="CWU1" s="324"/>
      <c r="CWV1" s="324"/>
      <c r="CWW1" s="324"/>
      <c r="CWX1" s="324"/>
      <c r="CWY1" s="324"/>
      <c r="CWZ1" s="324"/>
      <c r="CXA1" s="324"/>
      <c r="CXB1" s="324"/>
      <c r="CXC1" s="324"/>
      <c r="CXD1" s="324"/>
      <c r="CXE1" s="324"/>
      <c r="CXF1" s="324"/>
      <c r="CXG1" s="324"/>
      <c r="CXH1" s="324"/>
      <c r="CXI1" s="324"/>
      <c r="CXJ1" s="324"/>
      <c r="CXK1" s="324"/>
      <c r="CXL1" s="324"/>
      <c r="CXM1" s="324"/>
      <c r="CXN1" s="324"/>
      <c r="CXO1" s="324"/>
      <c r="CXP1" s="324"/>
      <c r="CXQ1" s="324"/>
      <c r="CXR1" s="324"/>
      <c r="CXS1" s="324"/>
      <c r="CXT1" s="324"/>
      <c r="CXU1" s="324"/>
      <c r="CXV1" s="324"/>
      <c r="CXW1" s="324"/>
      <c r="CXX1" s="324"/>
      <c r="CXY1" s="324"/>
      <c r="CXZ1" s="324"/>
      <c r="CYA1" s="324"/>
      <c r="CYB1" s="324"/>
      <c r="CYC1" s="324"/>
      <c r="CYD1" s="324"/>
      <c r="CYE1" s="324"/>
      <c r="CYF1" s="324"/>
      <c r="CYG1" s="324"/>
      <c r="CYH1" s="324"/>
      <c r="CYI1" s="324"/>
      <c r="CYJ1" s="324"/>
      <c r="CYK1" s="324"/>
      <c r="CYL1" s="324"/>
      <c r="CYM1" s="324"/>
      <c r="CYN1" s="324"/>
      <c r="CYO1" s="324"/>
      <c r="CYP1" s="324"/>
      <c r="CYQ1" s="324"/>
      <c r="CYR1" s="324"/>
      <c r="CYS1" s="324"/>
      <c r="CYT1" s="324"/>
      <c r="CYU1" s="324"/>
      <c r="CYV1" s="324"/>
      <c r="CYW1" s="324"/>
      <c r="CYX1" s="324"/>
      <c r="CYY1" s="324"/>
      <c r="CYZ1" s="324"/>
      <c r="CZA1" s="324"/>
      <c r="CZB1" s="324"/>
      <c r="CZC1" s="324"/>
      <c r="CZD1" s="324"/>
      <c r="CZE1" s="324"/>
      <c r="CZF1" s="324"/>
      <c r="CZG1" s="324"/>
      <c r="CZH1" s="324"/>
      <c r="CZI1" s="324"/>
      <c r="CZJ1" s="324"/>
      <c r="CZK1" s="324"/>
      <c r="CZL1" s="324"/>
      <c r="CZM1" s="324"/>
      <c r="CZN1" s="324"/>
      <c r="CZO1" s="324"/>
      <c r="CZP1" s="324"/>
      <c r="CZQ1" s="324"/>
      <c r="CZR1" s="324"/>
      <c r="CZS1" s="324"/>
      <c r="CZT1" s="324"/>
      <c r="CZU1" s="324"/>
      <c r="CZV1" s="324"/>
      <c r="CZW1" s="324"/>
      <c r="CZX1" s="324"/>
      <c r="CZY1" s="324"/>
      <c r="CZZ1" s="324"/>
      <c r="DAA1" s="324"/>
      <c r="DAB1" s="324"/>
      <c r="DAC1" s="324"/>
      <c r="DAD1" s="324"/>
      <c r="DAE1" s="324"/>
      <c r="DAF1" s="324"/>
      <c r="DAG1" s="324"/>
      <c r="DAH1" s="324"/>
      <c r="DAI1" s="324"/>
      <c r="DAJ1" s="324"/>
      <c r="DAK1" s="324"/>
      <c r="DAL1" s="324"/>
      <c r="DAM1" s="324"/>
      <c r="DAN1" s="324"/>
      <c r="DAO1" s="324"/>
      <c r="DAP1" s="324"/>
      <c r="DAQ1" s="324"/>
      <c r="DAR1" s="324"/>
      <c r="DAS1" s="324"/>
      <c r="DAT1" s="324"/>
      <c r="DAU1" s="324"/>
      <c r="DAV1" s="324"/>
      <c r="DAW1" s="324"/>
      <c r="DAX1" s="324"/>
      <c r="DAY1" s="324"/>
      <c r="DAZ1" s="324"/>
      <c r="DBA1" s="324"/>
      <c r="DBB1" s="324"/>
      <c r="DBC1" s="324"/>
      <c r="DBD1" s="324"/>
      <c r="DBE1" s="324"/>
      <c r="DBF1" s="324"/>
      <c r="DBG1" s="324"/>
      <c r="DBH1" s="324"/>
      <c r="DBI1" s="324"/>
      <c r="DBJ1" s="324"/>
      <c r="DBK1" s="324"/>
      <c r="DBL1" s="324"/>
      <c r="DBM1" s="324"/>
      <c r="DBN1" s="324"/>
      <c r="DBO1" s="324"/>
      <c r="DBP1" s="324"/>
      <c r="DBQ1" s="324"/>
      <c r="DBR1" s="324"/>
      <c r="DBS1" s="324"/>
      <c r="DBT1" s="324"/>
      <c r="DBU1" s="324"/>
      <c r="DBV1" s="324"/>
      <c r="DBW1" s="324"/>
      <c r="DBX1" s="324"/>
      <c r="DBY1" s="324"/>
      <c r="DBZ1" s="324"/>
      <c r="DCA1" s="324"/>
      <c r="DCB1" s="324"/>
      <c r="DCC1" s="324"/>
      <c r="DCD1" s="324"/>
      <c r="DCE1" s="324"/>
      <c r="DCF1" s="324"/>
      <c r="DCG1" s="324"/>
      <c r="DCH1" s="324"/>
      <c r="DCI1" s="324"/>
      <c r="DCJ1" s="324"/>
      <c r="DCK1" s="324"/>
      <c r="DCL1" s="324"/>
      <c r="DCM1" s="324"/>
      <c r="DCN1" s="324"/>
      <c r="DCO1" s="324"/>
      <c r="DCP1" s="324"/>
      <c r="DCQ1" s="324"/>
      <c r="DCR1" s="324"/>
      <c r="DCS1" s="324"/>
      <c r="DCT1" s="324"/>
      <c r="DCU1" s="324"/>
      <c r="DCV1" s="324"/>
      <c r="DCW1" s="324"/>
      <c r="DCX1" s="324"/>
      <c r="DCY1" s="324"/>
      <c r="DCZ1" s="324"/>
      <c r="DDA1" s="324"/>
      <c r="DDB1" s="324"/>
      <c r="DDC1" s="324"/>
      <c r="DDD1" s="324"/>
      <c r="DDE1" s="324"/>
      <c r="DDF1" s="324"/>
      <c r="DDG1" s="324"/>
      <c r="DDH1" s="324"/>
      <c r="DDI1" s="324"/>
      <c r="DDJ1" s="324"/>
      <c r="DDK1" s="324"/>
      <c r="DDL1" s="324"/>
      <c r="DDM1" s="324"/>
      <c r="DDN1" s="324"/>
      <c r="DDO1" s="324"/>
      <c r="DDP1" s="324"/>
      <c r="DDQ1" s="324"/>
      <c r="DDR1" s="324"/>
      <c r="DDS1" s="324"/>
      <c r="DDT1" s="324"/>
      <c r="DDU1" s="324"/>
      <c r="DDV1" s="324"/>
      <c r="DDW1" s="324"/>
      <c r="DDX1" s="324"/>
      <c r="DDY1" s="324"/>
      <c r="DDZ1" s="324"/>
      <c r="DEA1" s="324"/>
      <c r="DEB1" s="324"/>
      <c r="DEC1" s="324"/>
      <c r="DED1" s="324"/>
      <c r="DEE1" s="324"/>
      <c r="DEF1" s="324"/>
      <c r="DEG1" s="324"/>
      <c r="DEH1" s="324"/>
      <c r="DEI1" s="324"/>
      <c r="DEJ1" s="324"/>
      <c r="DEK1" s="324"/>
      <c r="DEL1" s="324"/>
      <c r="DEM1" s="324"/>
      <c r="DEN1" s="324"/>
      <c r="DEO1" s="324"/>
      <c r="DEP1" s="324"/>
      <c r="DEQ1" s="324"/>
      <c r="DER1" s="324"/>
      <c r="DES1" s="324"/>
      <c r="DET1" s="324"/>
      <c r="DEU1" s="324"/>
      <c r="DEV1" s="324"/>
      <c r="DEW1" s="324"/>
      <c r="DEX1" s="324"/>
      <c r="DEY1" s="324"/>
      <c r="DEZ1" s="324"/>
      <c r="DFA1" s="324"/>
      <c r="DFB1" s="324"/>
      <c r="DFC1" s="324"/>
      <c r="DFD1" s="324"/>
      <c r="DFE1" s="324"/>
      <c r="DFF1" s="324"/>
      <c r="DFG1" s="324"/>
      <c r="DFH1" s="324"/>
      <c r="DFI1" s="324"/>
      <c r="DFJ1" s="324"/>
      <c r="DFK1" s="324"/>
      <c r="DFL1" s="324"/>
      <c r="DFM1" s="324"/>
      <c r="DFN1" s="324"/>
      <c r="DFO1" s="324"/>
      <c r="DFP1" s="324"/>
      <c r="DFQ1" s="324"/>
      <c r="DFR1" s="324"/>
      <c r="DFS1" s="324"/>
      <c r="DFT1" s="324"/>
      <c r="DFU1" s="324"/>
      <c r="DFV1" s="324"/>
      <c r="DFW1" s="324"/>
      <c r="DFX1" s="324"/>
      <c r="DFY1" s="324"/>
      <c r="DFZ1" s="324"/>
      <c r="DGA1" s="324"/>
      <c r="DGB1" s="324"/>
      <c r="DGC1" s="324"/>
      <c r="DGD1" s="324"/>
      <c r="DGE1" s="324"/>
      <c r="DGF1" s="324"/>
      <c r="DGG1" s="324"/>
      <c r="DGH1" s="324"/>
      <c r="DGI1" s="324"/>
      <c r="DGJ1" s="324"/>
      <c r="DGK1" s="324"/>
      <c r="DGL1" s="324"/>
      <c r="DGM1" s="324"/>
      <c r="DGN1" s="324"/>
      <c r="DGO1" s="324"/>
      <c r="DGP1" s="324"/>
      <c r="DGQ1" s="324"/>
      <c r="DGR1" s="324"/>
      <c r="DGS1" s="324"/>
      <c r="DGT1" s="324"/>
      <c r="DGU1" s="324"/>
      <c r="DGV1" s="324"/>
      <c r="DGW1" s="324"/>
      <c r="DGX1" s="324"/>
      <c r="DGY1" s="324"/>
      <c r="DGZ1" s="324"/>
      <c r="DHA1" s="324"/>
      <c r="DHB1" s="324"/>
      <c r="DHC1" s="324"/>
      <c r="DHD1" s="324"/>
      <c r="DHE1" s="324"/>
      <c r="DHF1" s="324"/>
      <c r="DHG1" s="324"/>
      <c r="DHH1" s="324"/>
      <c r="DHI1" s="324"/>
      <c r="DHJ1" s="324"/>
      <c r="DHK1" s="324"/>
      <c r="DHL1" s="324"/>
      <c r="DHM1" s="324"/>
      <c r="DHN1" s="324"/>
      <c r="DHO1" s="324"/>
      <c r="DHP1" s="324"/>
      <c r="DHQ1" s="324"/>
      <c r="DHR1" s="324"/>
      <c r="DHS1" s="324"/>
      <c r="DHT1" s="324"/>
      <c r="DHU1" s="324"/>
      <c r="DHV1" s="324"/>
      <c r="DHW1" s="324"/>
      <c r="DHX1" s="324"/>
      <c r="DHY1" s="324"/>
      <c r="DHZ1" s="324"/>
      <c r="DIA1" s="324"/>
      <c r="DIB1" s="324"/>
      <c r="DIC1" s="324"/>
      <c r="DID1" s="324"/>
      <c r="DIE1" s="324"/>
      <c r="DIF1" s="324"/>
      <c r="DIG1" s="324"/>
      <c r="DIH1" s="324"/>
      <c r="DII1" s="324"/>
      <c r="DIJ1" s="324"/>
      <c r="DIK1" s="324"/>
      <c r="DIL1" s="324"/>
      <c r="DIM1" s="324"/>
      <c r="DIN1" s="324"/>
      <c r="DIO1" s="324"/>
      <c r="DIP1" s="324"/>
      <c r="DIQ1" s="324"/>
      <c r="DIR1" s="324"/>
      <c r="DIS1" s="324"/>
      <c r="DIT1" s="324"/>
      <c r="DIU1" s="324"/>
      <c r="DIV1" s="324"/>
      <c r="DIW1" s="324"/>
      <c r="DIX1" s="324"/>
      <c r="DIY1" s="324"/>
      <c r="DIZ1" s="324"/>
      <c r="DJA1" s="324"/>
      <c r="DJB1" s="324"/>
      <c r="DJC1" s="324"/>
      <c r="DJD1" s="324"/>
      <c r="DJE1" s="324"/>
      <c r="DJF1" s="324"/>
      <c r="DJG1" s="324"/>
      <c r="DJH1" s="324"/>
      <c r="DJI1" s="324"/>
      <c r="DJJ1" s="324"/>
      <c r="DJK1" s="324"/>
      <c r="DJL1" s="324"/>
      <c r="DJM1" s="324"/>
      <c r="DJN1" s="324"/>
      <c r="DJO1" s="324"/>
      <c r="DJP1" s="324"/>
      <c r="DJQ1" s="324"/>
      <c r="DJR1" s="324"/>
      <c r="DJS1" s="324"/>
      <c r="DJT1" s="324"/>
      <c r="DJU1" s="324"/>
      <c r="DJV1" s="324"/>
      <c r="DJW1" s="324"/>
      <c r="DJX1" s="324"/>
      <c r="DJY1" s="324"/>
      <c r="DJZ1" s="324"/>
      <c r="DKA1" s="324"/>
      <c r="DKB1" s="324"/>
      <c r="DKC1" s="324"/>
      <c r="DKD1" s="324"/>
      <c r="DKE1" s="324"/>
      <c r="DKF1" s="324"/>
      <c r="DKG1" s="324"/>
      <c r="DKH1" s="324"/>
      <c r="DKI1" s="324"/>
      <c r="DKJ1" s="324"/>
      <c r="DKK1" s="324"/>
      <c r="DKL1" s="324"/>
      <c r="DKM1" s="324"/>
      <c r="DKN1" s="324"/>
      <c r="DKO1" s="324"/>
      <c r="DKP1" s="324"/>
      <c r="DKQ1" s="324"/>
      <c r="DKR1" s="324"/>
      <c r="DKS1" s="324"/>
      <c r="DKT1" s="324"/>
      <c r="DKU1" s="324"/>
      <c r="DKV1" s="324"/>
      <c r="DKW1" s="324"/>
      <c r="DKX1" s="324"/>
      <c r="DKY1" s="324"/>
      <c r="DKZ1" s="324"/>
      <c r="DLA1" s="324"/>
      <c r="DLB1" s="324"/>
      <c r="DLC1" s="324"/>
      <c r="DLD1" s="324"/>
      <c r="DLE1" s="324"/>
      <c r="DLF1" s="324"/>
      <c r="DLG1" s="324"/>
      <c r="DLH1" s="324"/>
      <c r="DLI1" s="324"/>
      <c r="DLJ1" s="324"/>
      <c r="DLK1" s="324"/>
      <c r="DLL1" s="324"/>
      <c r="DLM1" s="324"/>
      <c r="DLN1" s="324"/>
      <c r="DLO1" s="324"/>
      <c r="DLP1" s="324"/>
      <c r="DLQ1" s="324"/>
      <c r="DLR1" s="324"/>
      <c r="DLS1" s="324"/>
      <c r="DLT1" s="324"/>
      <c r="DLU1" s="324"/>
      <c r="DLV1" s="324"/>
      <c r="DLW1" s="324"/>
      <c r="DLX1" s="324"/>
      <c r="DLY1" s="324"/>
      <c r="DLZ1" s="324"/>
      <c r="DMA1" s="324"/>
      <c r="DMB1" s="324"/>
      <c r="DMC1" s="324"/>
      <c r="DMD1" s="324"/>
      <c r="DME1" s="324"/>
      <c r="DMF1" s="324"/>
      <c r="DMG1" s="324"/>
      <c r="DMH1" s="324"/>
      <c r="DMI1" s="324"/>
      <c r="DMJ1" s="324"/>
      <c r="DMK1" s="324"/>
      <c r="DML1" s="324"/>
      <c r="DMM1" s="324"/>
      <c r="DMN1" s="324"/>
      <c r="DMO1" s="324"/>
      <c r="DMP1" s="324"/>
      <c r="DMQ1" s="324"/>
      <c r="DMR1" s="324"/>
      <c r="DMS1" s="324"/>
      <c r="DMT1" s="324"/>
      <c r="DMU1" s="324"/>
      <c r="DMV1" s="324"/>
      <c r="DMW1" s="324"/>
      <c r="DMX1" s="324"/>
      <c r="DMY1" s="324"/>
      <c r="DMZ1" s="324"/>
      <c r="DNA1" s="324"/>
      <c r="DNB1" s="324"/>
      <c r="DNC1" s="324"/>
      <c r="DND1" s="324"/>
      <c r="DNE1" s="324"/>
      <c r="DNF1" s="324"/>
      <c r="DNG1" s="324"/>
      <c r="DNH1" s="324"/>
      <c r="DNI1" s="324"/>
      <c r="DNJ1" s="324"/>
      <c r="DNK1" s="324"/>
      <c r="DNL1" s="324"/>
      <c r="DNM1" s="324"/>
      <c r="DNN1" s="324"/>
      <c r="DNO1" s="324"/>
      <c r="DNP1" s="324"/>
      <c r="DNQ1" s="324"/>
      <c r="DNR1" s="324"/>
      <c r="DNS1" s="324"/>
      <c r="DNT1" s="324"/>
      <c r="DNU1" s="324"/>
      <c r="DNV1" s="324"/>
      <c r="DNW1" s="324"/>
      <c r="DNX1" s="324"/>
      <c r="DNY1" s="324"/>
      <c r="DNZ1" s="324"/>
      <c r="DOA1" s="324"/>
      <c r="DOB1" s="324"/>
      <c r="DOC1" s="324"/>
      <c r="DOD1" s="324"/>
      <c r="DOE1" s="324"/>
      <c r="DOF1" s="324"/>
      <c r="DOG1" s="324"/>
      <c r="DOH1" s="324"/>
      <c r="DOI1" s="324"/>
      <c r="DOJ1" s="324"/>
      <c r="DOK1" s="324"/>
      <c r="DOL1" s="324"/>
      <c r="DOM1" s="324"/>
      <c r="DON1" s="324"/>
      <c r="DOO1" s="324"/>
      <c r="DOP1" s="324"/>
      <c r="DOQ1" s="324"/>
      <c r="DOR1" s="324"/>
      <c r="DOS1" s="324"/>
      <c r="DOT1" s="324"/>
      <c r="DOU1" s="324"/>
      <c r="DOV1" s="324"/>
      <c r="DOW1" s="324"/>
      <c r="DOX1" s="324"/>
      <c r="DOY1" s="324"/>
      <c r="DOZ1" s="324"/>
      <c r="DPA1" s="324"/>
      <c r="DPB1" s="324"/>
      <c r="DPC1" s="324"/>
      <c r="DPD1" s="324"/>
      <c r="DPE1" s="324"/>
      <c r="DPF1" s="324"/>
      <c r="DPG1" s="324"/>
      <c r="DPH1" s="324"/>
      <c r="DPI1" s="324"/>
      <c r="DPJ1" s="324"/>
      <c r="DPK1" s="324"/>
      <c r="DPL1" s="324"/>
      <c r="DPM1" s="324"/>
      <c r="DPN1" s="324"/>
      <c r="DPO1" s="324"/>
      <c r="DPP1" s="324"/>
      <c r="DPQ1" s="324"/>
      <c r="DPR1" s="324"/>
      <c r="DPS1" s="324"/>
      <c r="DPT1" s="324"/>
      <c r="DPU1" s="324"/>
      <c r="DPV1" s="324"/>
      <c r="DPW1" s="324"/>
      <c r="DPX1" s="324"/>
      <c r="DPY1" s="324"/>
      <c r="DPZ1" s="324"/>
      <c r="DQA1" s="324"/>
      <c r="DQB1" s="324"/>
      <c r="DQC1" s="324"/>
      <c r="DQD1" s="324"/>
      <c r="DQE1" s="324"/>
      <c r="DQF1" s="324"/>
      <c r="DQG1" s="324"/>
      <c r="DQH1" s="324"/>
      <c r="DQI1" s="324"/>
      <c r="DQJ1" s="324"/>
      <c r="DQK1" s="324"/>
      <c r="DQL1" s="324"/>
      <c r="DQM1" s="324"/>
      <c r="DQN1" s="324"/>
      <c r="DQO1" s="324"/>
      <c r="DQP1" s="324"/>
      <c r="DQQ1" s="324"/>
      <c r="DQR1" s="324"/>
      <c r="DQS1" s="324"/>
      <c r="DQT1" s="324"/>
      <c r="DQU1" s="324"/>
      <c r="DQV1" s="324"/>
      <c r="DQW1" s="324"/>
      <c r="DQX1" s="324"/>
      <c r="DQY1" s="324"/>
      <c r="DQZ1" s="324"/>
      <c r="DRA1" s="324"/>
      <c r="DRB1" s="324"/>
      <c r="DRC1" s="324"/>
      <c r="DRD1" s="324"/>
      <c r="DRE1" s="324"/>
      <c r="DRF1" s="324"/>
      <c r="DRG1" s="324"/>
      <c r="DRH1" s="324"/>
      <c r="DRI1" s="324"/>
      <c r="DRJ1" s="324"/>
      <c r="DRK1" s="324"/>
      <c r="DRL1" s="324"/>
      <c r="DRM1" s="324"/>
      <c r="DRN1" s="324"/>
      <c r="DRO1" s="324"/>
      <c r="DRP1" s="324"/>
      <c r="DRQ1" s="324"/>
      <c r="DRR1" s="324"/>
      <c r="DRS1" s="324"/>
      <c r="DRT1" s="324"/>
      <c r="DRU1" s="324"/>
      <c r="DRV1" s="324"/>
      <c r="DRW1" s="324"/>
      <c r="DRX1" s="324"/>
      <c r="DRY1" s="324"/>
      <c r="DRZ1" s="324"/>
      <c r="DSA1" s="324"/>
      <c r="DSB1" s="324"/>
      <c r="DSC1" s="324"/>
      <c r="DSD1" s="324"/>
      <c r="DSE1" s="324"/>
      <c r="DSF1" s="324"/>
      <c r="DSG1" s="324"/>
      <c r="DSH1" s="324"/>
      <c r="DSI1" s="324"/>
      <c r="DSJ1" s="324"/>
      <c r="DSK1" s="324"/>
      <c r="DSL1" s="324"/>
      <c r="DSM1" s="324"/>
      <c r="DSN1" s="324"/>
      <c r="DSO1" s="324"/>
      <c r="DSP1" s="324"/>
      <c r="DSQ1" s="324"/>
      <c r="DSR1" s="324"/>
      <c r="DSS1" s="324"/>
      <c r="DST1" s="324"/>
      <c r="DSU1" s="324"/>
      <c r="DSV1" s="324"/>
      <c r="DSW1" s="324"/>
      <c r="DSX1" s="324"/>
      <c r="DSY1" s="324"/>
      <c r="DSZ1" s="324"/>
      <c r="DTA1" s="324"/>
      <c r="DTB1" s="324"/>
      <c r="DTC1" s="324"/>
      <c r="DTD1" s="324"/>
      <c r="DTE1" s="324"/>
      <c r="DTF1" s="324"/>
      <c r="DTG1" s="324"/>
      <c r="DTH1" s="324"/>
      <c r="DTI1" s="324"/>
      <c r="DTJ1" s="324"/>
      <c r="DTK1" s="324"/>
      <c r="DTL1" s="324"/>
      <c r="DTM1" s="324"/>
      <c r="DTN1" s="324"/>
      <c r="DTO1" s="324"/>
      <c r="DTP1" s="324"/>
      <c r="DTQ1" s="324"/>
      <c r="DTR1" s="324"/>
      <c r="DTS1" s="324"/>
      <c r="DTT1" s="324"/>
      <c r="DTU1" s="324"/>
      <c r="DTV1" s="324"/>
      <c r="DTW1" s="324"/>
      <c r="DTX1" s="324"/>
      <c r="DTY1" s="324"/>
      <c r="DTZ1" s="324"/>
      <c r="DUA1" s="324"/>
      <c r="DUB1" s="324"/>
      <c r="DUC1" s="324"/>
      <c r="DUD1" s="324"/>
      <c r="DUE1" s="324"/>
      <c r="DUF1" s="324"/>
      <c r="DUG1" s="324"/>
      <c r="DUH1" s="324"/>
      <c r="DUI1" s="324"/>
      <c r="DUJ1" s="324"/>
      <c r="DUK1" s="324"/>
      <c r="DUL1" s="324"/>
      <c r="DUM1" s="324"/>
      <c r="DUN1" s="324"/>
      <c r="DUO1" s="324"/>
      <c r="DUP1" s="324"/>
      <c r="DUQ1" s="324"/>
      <c r="DUR1" s="324"/>
      <c r="DUS1" s="324"/>
      <c r="DUT1" s="324"/>
      <c r="DUU1" s="324"/>
      <c r="DUV1" s="324"/>
      <c r="DUW1" s="324"/>
      <c r="DUX1" s="324"/>
      <c r="DUY1" s="324"/>
      <c r="DUZ1" s="324"/>
      <c r="DVA1" s="324"/>
      <c r="DVB1" s="324"/>
      <c r="DVC1" s="324"/>
      <c r="DVD1" s="324"/>
      <c r="DVE1" s="324"/>
      <c r="DVF1" s="324"/>
      <c r="DVG1" s="324"/>
      <c r="DVH1" s="324"/>
      <c r="DVI1" s="324"/>
      <c r="DVJ1" s="324"/>
      <c r="DVK1" s="324"/>
      <c r="DVL1" s="324"/>
      <c r="DVM1" s="324"/>
      <c r="DVN1" s="324"/>
      <c r="DVO1" s="324"/>
      <c r="DVP1" s="324"/>
      <c r="DVQ1" s="324"/>
      <c r="DVR1" s="324"/>
      <c r="DVS1" s="324"/>
      <c r="DVT1" s="324"/>
      <c r="DVU1" s="324"/>
      <c r="DVV1" s="324"/>
      <c r="DVW1" s="324"/>
      <c r="DVX1" s="324"/>
      <c r="DVY1" s="324"/>
      <c r="DVZ1" s="324"/>
      <c r="DWA1" s="324"/>
      <c r="DWB1" s="324"/>
      <c r="DWC1" s="324"/>
      <c r="DWD1" s="324"/>
      <c r="DWE1" s="324"/>
      <c r="DWF1" s="324"/>
      <c r="DWG1" s="324"/>
      <c r="DWH1" s="324"/>
      <c r="DWI1" s="324"/>
      <c r="DWJ1" s="324"/>
      <c r="DWK1" s="324"/>
      <c r="DWL1" s="324"/>
      <c r="DWM1" s="324"/>
      <c r="DWN1" s="324"/>
      <c r="DWO1" s="324"/>
      <c r="DWP1" s="324"/>
      <c r="DWQ1" s="324"/>
      <c r="DWR1" s="324"/>
      <c r="DWS1" s="324"/>
      <c r="DWT1" s="324"/>
      <c r="DWU1" s="324"/>
      <c r="DWV1" s="324"/>
      <c r="DWW1" s="324"/>
      <c r="DWX1" s="324"/>
      <c r="DWY1" s="324"/>
      <c r="DWZ1" s="324"/>
      <c r="DXA1" s="324"/>
      <c r="DXB1" s="324"/>
      <c r="DXC1" s="324"/>
      <c r="DXD1" s="324"/>
      <c r="DXE1" s="324"/>
      <c r="DXF1" s="324"/>
      <c r="DXG1" s="324"/>
      <c r="DXH1" s="324"/>
      <c r="DXI1" s="324"/>
      <c r="DXJ1" s="324"/>
      <c r="DXK1" s="324"/>
      <c r="DXL1" s="324"/>
      <c r="DXM1" s="324"/>
      <c r="DXN1" s="324"/>
      <c r="DXO1" s="324"/>
      <c r="DXP1" s="324"/>
      <c r="DXQ1" s="324"/>
      <c r="DXR1" s="324"/>
      <c r="DXS1" s="324"/>
      <c r="DXT1" s="324"/>
      <c r="DXU1" s="324"/>
      <c r="DXV1" s="324"/>
      <c r="DXW1" s="324"/>
      <c r="DXX1" s="324"/>
      <c r="DXY1" s="324"/>
      <c r="DXZ1" s="324"/>
      <c r="DYA1" s="324"/>
      <c r="DYB1" s="324"/>
      <c r="DYC1" s="324"/>
      <c r="DYD1" s="324"/>
      <c r="DYE1" s="324"/>
      <c r="DYF1" s="324"/>
      <c r="DYG1" s="324"/>
      <c r="DYH1" s="324"/>
      <c r="DYI1" s="324"/>
      <c r="DYJ1" s="324"/>
      <c r="DYK1" s="324"/>
      <c r="DYL1" s="324"/>
      <c r="DYM1" s="324"/>
      <c r="DYN1" s="324"/>
      <c r="DYO1" s="324"/>
      <c r="DYP1" s="324"/>
      <c r="DYQ1" s="324"/>
      <c r="DYR1" s="324"/>
      <c r="DYS1" s="324"/>
      <c r="DYT1" s="324"/>
      <c r="DYU1" s="324"/>
      <c r="DYV1" s="324"/>
      <c r="DYW1" s="324"/>
      <c r="DYX1" s="324"/>
      <c r="DYY1" s="324"/>
      <c r="DYZ1" s="324"/>
      <c r="DZA1" s="324"/>
      <c r="DZB1" s="324"/>
      <c r="DZC1" s="324"/>
      <c r="DZD1" s="324"/>
      <c r="DZE1" s="324"/>
      <c r="DZF1" s="324"/>
      <c r="DZG1" s="324"/>
      <c r="DZH1" s="324"/>
      <c r="DZI1" s="324"/>
      <c r="DZJ1" s="324"/>
      <c r="DZK1" s="324"/>
      <c r="DZL1" s="324"/>
      <c r="DZM1" s="324"/>
      <c r="DZN1" s="324"/>
      <c r="DZO1" s="324"/>
      <c r="DZP1" s="324"/>
      <c r="DZQ1" s="324"/>
      <c r="DZR1" s="324"/>
      <c r="DZS1" s="324"/>
      <c r="DZT1" s="324"/>
      <c r="DZU1" s="324"/>
      <c r="DZV1" s="324"/>
      <c r="DZW1" s="324"/>
      <c r="DZX1" s="324"/>
      <c r="DZY1" s="324"/>
      <c r="DZZ1" s="324"/>
      <c r="EAA1" s="324"/>
      <c r="EAB1" s="324"/>
      <c r="EAC1" s="324"/>
      <c r="EAD1" s="324"/>
      <c r="EAE1" s="324"/>
      <c r="EAF1" s="324"/>
      <c r="EAG1" s="324"/>
      <c r="EAH1" s="324"/>
      <c r="EAI1" s="324"/>
      <c r="EAJ1" s="324"/>
      <c r="EAK1" s="324"/>
      <c r="EAL1" s="324"/>
      <c r="EAM1" s="324"/>
      <c r="EAN1" s="324"/>
      <c r="EAO1" s="324"/>
      <c r="EAP1" s="324"/>
      <c r="EAQ1" s="324"/>
      <c r="EAR1" s="324"/>
      <c r="EAS1" s="324"/>
      <c r="EAT1" s="324"/>
      <c r="EAU1" s="324"/>
      <c r="EAV1" s="324"/>
      <c r="EAW1" s="324"/>
      <c r="EAX1" s="324"/>
      <c r="EAY1" s="324"/>
      <c r="EAZ1" s="324"/>
      <c r="EBA1" s="324"/>
      <c r="EBB1" s="324"/>
      <c r="EBC1" s="324"/>
      <c r="EBD1" s="324"/>
      <c r="EBE1" s="324"/>
      <c r="EBF1" s="324"/>
      <c r="EBG1" s="324"/>
      <c r="EBH1" s="324"/>
      <c r="EBI1" s="324"/>
      <c r="EBJ1" s="324"/>
      <c r="EBK1" s="324"/>
      <c r="EBL1" s="324"/>
      <c r="EBM1" s="324"/>
      <c r="EBN1" s="324"/>
      <c r="EBO1" s="324"/>
      <c r="EBP1" s="324"/>
      <c r="EBQ1" s="324"/>
      <c r="EBR1" s="324"/>
      <c r="EBS1" s="324"/>
      <c r="EBT1" s="324"/>
      <c r="EBU1" s="324"/>
      <c r="EBV1" s="324"/>
      <c r="EBW1" s="324"/>
      <c r="EBX1" s="324"/>
      <c r="EBY1" s="324"/>
      <c r="EBZ1" s="324"/>
      <c r="ECA1" s="324"/>
      <c r="ECB1" s="324"/>
      <c r="ECC1" s="324"/>
      <c r="ECD1" s="324"/>
      <c r="ECE1" s="324"/>
      <c r="ECF1" s="324"/>
      <c r="ECG1" s="324"/>
      <c r="ECH1" s="324"/>
      <c r="ECI1" s="324"/>
      <c r="ECJ1" s="324"/>
      <c r="ECK1" s="324"/>
      <c r="ECL1" s="324"/>
      <c r="ECM1" s="324"/>
      <c r="ECN1" s="324"/>
      <c r="ECO1" s="324"/>
      <c r="ECP1" s="324"/>
      <c r="ECQ1" s="324"/>
      <c r="ECR1" s="324"/>
      <c r="ECS1" s="324"/>
      <c r="ECT1" s="324"/>
      <c r="ECU1" s="324"/>
      <c r="ECV1" s="324"/>
      <c r="ECW1" s="324"/>
      <c r="ECX1" s="324"/>
      <c r="ECY1" s="324"/>
      <c r="ECZ1" s="324"/>
      <c r="EDA1" s="324"/>
      <c r="EDB1" s="324"/>
      <c r="EDC1" s="324"/>
      <c r="EDD1" s="324"/>
      <c r="EDE1" s="324"/>
      <c r="EDF1" s="324"/>
      <c r="EDG1" s="324"/>
      <c r="EDH1" s="324"/>
      <c r="EDI1" s="324"/>
      <c r="EDJ1" s="324"/>
      <c r="EDK1" s="324"/>
      <c r="EDL1" s="324"/>
      <c r="EDM1" s="324"/>
      <c r="EDN1" s="324"/>
      <c r="EDO1" s="324"/>
      <c r="EDP1" s="324"/>
      <c r="EDQ1" s="324"/>
      <c r="EDR1" s="324"/>
      <c r="EDS1" s="324"/>
      <c r="EDT1" s="324"/>
      <c r="EDU1" s="324"/>
      <c r="EDV1" s="324"/>
      <c r="EDW1" s="324"/>
      <c r="EDX1" s="324"/>
      <c r="EDY1" s="324"/>
      <c r="EDZ1" s="324"/>
      <c r="EEA1" s="324"/>
      <c r="EEB1" s="324"/>
      <c r="EEC1" s="324"/>
      <c r="EED1" s="324"/>
      <c r="EEE1" s="324"/>
      <c r="EEF1" s="324"/>
      <c r="EEG1" s="324"/>
      <c r="EEH1" s="324"/>
      <c r="EEI1" s="324"/>
      <c r="EEJ1" s="324"/>
      <c r="EEK1" s="324"/>
      <c r="EEL1" s="324"/>
      <c r="EEM1" s="324"/>
      <c r="EEN1" s="324"/>
      <c r="EEO1" s="324"/>
      <c r="EEP1" s="324"/>
      <c r="EEQ1" s="324"/>
      <c r="EER1" s="324"/>
      <c r="EES1" s="324"/>
      <c r="EET1" s="324"/>
      <c r="EEU1" s="324"/>
      <c r="EEV1" s="324"/>
      <c r="EEW1" s="324"/>
      <c r="EEX1" s="324"/>
      <c r="EEY1" s="324"/>
      <c r="EEZ1" s="324"/>
      <c r="EFA1" s="324"/>
      <c r="EFB1" s="324"/>
      <c r="EFC1" s="324"/>
      <c r="EFD1" s="324"/>
      <c r="EFE1" s="324"/>
      <c r="EFF1" s="324"/>
      <c r="EFG1" s="324"/>
      <c r="EFH1" s="324"/>
      <c r="EFI1" s="324"/>
      <c r="EFJ1" s="324"/>
      <c r="EFK1" s="324"/>
      <c r="EFL1" s="324"/>
      <c r="EFM1" s="324"/>
      <c r="EFN1" s="324"/>
      <c r="EFO1" s="324"/>
      <c r="EFP1" s="324"/>
      <c r="EFQ1" s="324"/>
      <c r="EFR1" s="324"/>
      <c r="EFS1" s="324"/>
      <c r="EFT1" s="324"/>
      <c r="EFU1" s="324"/>
      <c r="EFV1" s="324"/>
      <c r="EFW1" s="324"/>
      <c r="EFX1" s="324"/>
      <c r="EFY1" s="324"/>
      <c r="EFZ1" s="324"/>
      <c r="EGA1" s="324"/>
      <c r="EGB1" s="324"/>
      <c r="EGC1" s="324"/>
      <c r="EGD1" s="324"/>
      <c r="EGE1" s="324"/>
      <c r="EGF1" s="324"/>
      <c r="EGG1" s="324"/>
      <c r="EGH1" s="324"/>
      <c r="EGI1" s="324"/>
      <c r="EGJ1" s="324"/>
      <c r="EGK1" s="324"/>
      <c r="EGL1" s="324"/>
      <c r="EGM1" s="324"/>
      <c r="EGN1" s="324"/>
      <c r="EGO1" s="324"/>
      <c r="EGP1" s="324"/>
      <c r="EGQ1" s="324"/>
      <c r="EGR1" s="324"/>
      <c r="EGS1" s="324"/>
      <c r="EGT1" s="324"/>
      <c r="EGU1" s="324"/>
      <c r="EGV1" s="324"/>
      <c r="EGW1" s="324"/>
      <c r="EGX1" s="324"/>
      <c r="EGY1" s="324"/>
      <c r="EGZ1" s="324"/>
      <c r="EHA1" s="324"/>
      <c r="EHB1" s="324"/>
      <c r="EHC1" s="324"/>
      <c r="EHD1" s="324"/>
      <c r="EHE1" s="324"/>
      <c r="EHF1" s="324"/>
      <c r="EHG1" s="324"/>
      <c r="EHH1" s="324"/>
      <c r="EHI1" s="324"/>
      <c r="EHJ1" s="324"/>
      <c r="EHK1" s="324"/>
      <c r="EHL1" s="324"/>
      <c r="EHM1" s="324"/>
      <c r="EHN1" s="324"/>
      <c r="EHO1" s="324"/>
      <c r="EHP1" s="324"/>
      <c r="EHQ1" s="324"/>
      <c r="EHR1" s="324"/>
      <c r="EHS1" s="324"/>
      <c r="EHT1" s="324"/>
      <c r="EHU1" s="324"/>
      <c r="EHV1" s="324"/>
      <c r="EHW1" s="324"/>
      <c r="EHX1" s="324"/>
      <c r="EHY1" s="324"/>
      <c r="EHZ1" s="324"/>
      <c r="EIA1" s="324"/>
      <c r="EIB1" s="324"/>
      <c r="EIC1" s="324"/>
      <c r="EID1" s="324"/>
      <c r="EIE1" s="324"/>
      <c r="EIF1" s="324"/>
      <c r="EIG1" s="324"/>
      <c r="EIH1" s="324"/>
      <c r="EII1" s="324"/>
      <c r="EIJ1" s="324"/>
      <c r="EIK1" s="324"/>
      <c r="EIL1" s="324"/>
      <c r="EIM1" s="324"/>
      <c r="EIN1" s="324"/>
      <c r="EIO1" s="324"/>
      <c r="EIP1" s="324"/>
      <c r="EIQ1" s="324"/>
      <c r="EIR1" s="324"/>
      <c r="EIS1" s="324"/>
      <c r="EIT1" s="324"/>
      <c r="EIU1" s="324"/>
      <c r="EIV1" s="324"/>
      <c r="EIW1" s="324"/>
      <c r="EIX1" s="324"/>
      <c r="EIY1" s="324"/>
      <c r="EIZ1" s="324"/>
      <c r="EJA1" s="324"/>
      <c r="EJB1" s="324"/>
      <c r="EJC1" s="324"/>
      <c r="EJD1" s="324"/>
      <c r="EJE1" s="324"/>
      <c r="EJF1" s="324"/>
      <c r="EJG1" s="324"/>
      <c r="EJH1" s="324"/>
      <c r="EJI1" s="324"/>
      <c r="EJJ1" s="324"/>
      <c r="EJK1" s="324"/>
      <c r="EJL1" s="324"/>
      <c r="EJM1" s="324"/>
      <c r="EJN1" s="324"/>
      <c r="EJO1" s="324"/>
      <c r="EJP1" s="324"/>
      <c r="EJQ1" s="324"/>
      <c r="EJR1" s="324"/>
      <c r="EJS1" s="324"/>
      <c r="EJT1" s="324"/>
      <c r="EJU1" s="324"/>
      <c r="EJV1" s="324"/>
      <c r="EJW1" s="324"/>
      <c r="EJX1" s="324"/>
      <c r="EJY1" s="324"/>
      <c r="EJZ1" s="324"/>
      <c r="EKA1" s="324"/>
      <c r="EKB1" s="324"/>
      <c r="EKC1" s="324"/>
      <c r="EKD1" s="324"/>
      <c r="EKE1" s="324"/>
      <c r="EKF1" s="324"/>
      <c r="EKG1" s="324"/>
      <c r="EKH1" s="324"/>
      <c r="EKI1" s="324"/>
      <c r="EKJ1" s="324"/>
      <c r="EKK1" s="324"/>
      <c r="EKL1" s="324"/>
      <c r="EKM1" s="324"/>
      <c r="EKN1" s="324"/>
      <c r="EKO1" s="324"/>
      <c r="EKP1" s="324"/>
      <c r="EKQ1" s="324"/>
      <c r="EKR1" s="324"/>
      <c r="EKS1" s="324"/>
      <c r="EKT1" s="324"/>
      <c r="EKU1" s="324"/>
      <c r="EKV1" s="324"/>
      <c r="EKW1" s="324"/>
      <c r="EKX1" s="324"/>
      <c r="EKY1" s="324"/>
      <c r="EKZ1" s="324"/>
      <c r="ELA1" s="324"/>
      <c r="ELB1" s="324"/>
      <c r="ELC1" s="324"/>
      <c r="ELD1" s="324"/>
      <c r="ELE1" s="324"/>
      <c r="ELF1" s="324"/>
      <c r="ELG1" s="324"/>
      <c r="ELH1" s="324"/>
      <c r="ELI1" s="324"/>
      <c r="ELJ1" s="324"/>
      <c r="ELK1" s="324"/>
      <c r="ELL1" s="324"/>
      <c r="ELM1" s="324"/>
      <c r="ELN1" s="324"/>
      <c r="ELO1" s="324"/>
      <c r="ELP1" s="324"/>
      <c r="ELQ1" s="324"/>
      <c r="ELR1" s="324"/>
      <c r="ELS1" s="324"/>
      <c r="ELT1" s="324"/>
      <c r="ELU1" s="324"/>
      <c r="ELV1" s="324"/>
      <c r="ELW1" s="324"/>
      <c r="ELX1" s="324"/>
      <c r="ELY1" s="324"/>
      <c r="ELZ1" s="324"/>
      <c r="EMA1" s="324"/>
      <c r="EMB1" s="324"/>
      <c r="EMC1" s="324"/>
      <c r="EMD1" s="324"/>
      <c r="EME1" s="324"/>
      <c r="EMF1" s="324"/>
      <c r="EMG1" s="324"/>
      <c r="EMH1" s="324"/>
      <c r="EMI1" s="324"/>
      <c r="EMJ1" s="324"/>
      <c r="EMK1" s="324"/>
      <c r="EML1" s="324"/>
      <c r="EMM1" s="324"/>
      <c r="EMN1" s="324"/>
      <c r="EMO1" s="324"/>
      <c r="EMP1" s="324"/>
      <c r="EMQ1" s="324"/>
      <c r="EMR1" s="324"/>
      <c r="EMS1" s="324"/>
      <c r="EMT1" s="324"/>
      <c r="EMU1" s="324"/>
      <c r="EMV1" s="324"/>
      <c r="EMW1" s="324"/>
      <c r="EMX1" s="324"/>
      <c r="EMY1" s="324"/>
      <c r="EMZ1" s="324"/>
      <c r="ENA1" s="324"/>
      <c r="ENB1" s="324"/>
      <c r="ENC1" s="324"/>
      <c r="END1" s="324"/>
      <c r="ENE1" s="324"/>
      <c r="ENF1" s="324"/>
      <c r="ENG1" s="324"/>
      <c r="ENH1" s="324"/>
      <c r="ENI1" s="324"/>
      <c r="ENJ1" s="324"/>
      <c r="ENK1" s="324"/>
      <c r="ENL1" s="324"/>
      <c r="ENM1" s="324"/>
      <c r="ENN1" s="324"/>
      <c r="ENO1" s="324"/>
      <c r="ENP1" s="324"/>
      <c r="ENQ1" s="324"/>
      <c r="ENR1" s="324"/>
      <c r="ENS1" s="324"/>
      <c r="ENT1" s="324"/>
      <c r="ENU1" s="324"/>
      <c r="ENV1" s="324"/>
      <c r="ENW1" s="324"/>
      <c r="ENX1" s="324"/>
      <c r="ENY1" s="324"/>
      <c r="ENZ1" s="324"/>
      <c r="EOA1" s="324"/>
      <c r="EOB1" s="324"/>
      <c r="EOC1" s="324"/>
      <c r="EOD1" s="324"/>
      <c r="EOE1" s="324"/>
      <c r="EOF1" s="324"/>
      <c r="EOG1" s="324"/>
      <c r="EOH1" s="324"/>
      <c r="EOI1" s="324"/>
      <c r="EOJ1" s="324"/>
      <c r="EOK1" s="324"/>
      <c r="EOL1" s="324"/>
      <c r="EOM1" s="324"/>
      <c r="EON1" s="324"/>
      <c r="EOO1" s="324"/>
      <c r="EOP1" s="324"/>
      <c r="EOQ1" s="324"/>
      <c r="EOR1" s="324"/>
      <c r="EOS1" s="324"/>
      <c r="EOT1" s="324"/>
      <c r="EOU1" s="324"/>
      <c r="EOV1" s="324"/>
      <c r="EOW1" s="324"/>
      <c r="EOX1" s="324"/>
      <c r="EOY1" s="324"/>
      <c r="EOZ1" s="324"/>
      <c r="EPA1" s="324"/>
      <c r="EPB1" s="324"/>
      <c r="EPC1" s="324"/>
      <c r="EPD1" s="324"/>
      <c r="EPE1" s="324"/>
      <c r="EPF1" s="324"/>
      <c r="EPG1" s="324"/>
      <c r="EPH1" s="324"/>
      <c r="EPI1" s="324"/>
      <c r="EPJ1" s="324"/>
      <c r="EPK1" s="324"/>
      <c r="EPL1" s="324"/>
      <c r="EPM1" s="324"/>
      <c r="EPN1" s="324"/>
      <c r="EPO1" s="324"/>
      <c r="EPP1" s="324"/>
      <c r="EPQ1" s="324"/>
      <c r="EPR1" s="324"/>
      <c r="EPS1" s="324"/>
      <c r="EPT1" s="324"/>
      <c r="EPU1" s="324"/>
      <c r="EPV1" s="324"/>
      <c r="EPW1" s="324"/>
      <c r="EPX1" s="324"/>
      <c r="EPY1" s="324"/>
      <c r="EPZ1" s="324"/>
      <c r="EQA1" s="324"/>
      <c r="EQB1" s="324"/>
      <c r="EQC1" s="324"/>
      <c r="EQD1" s="324"/>
      <c r="EQE1" s="324"/>
      <c r="EQF1" s="324"/>
      <c r="EQG1" s="324"/>
      <c r="EQH1" s="324"/>
      <c r="EQI1" s="324"/>
      <c r="EQJ1" s="324"/>
      <c r="EQK1" s="324"/>
      <c r="EQL1" s="324"/>
      <c r="EQM1" s="324"/>
      <c r="EQN1" s="324"/>
      <c r="EQO1" s="324"/>
      <c r="EQP1" s="324"/>
      <c r="EQQ1" s="324"/>
      <c r="EQR1" s="324"/>
      <c r="EQS1" s="324"/>
      <c r="EQT1" s="324"/>
      <c r="EQU1" s="324"/>
      <c r="EQV1" s="324"/>
      <c r="EQW1" s="324"/>
      <c r="EQX1" s="324"/>
      <c r="EQY1" s="324"/>
      <c r="EQZ1" s="324"/>
      <c r="ERA1" s="324"/>
      <c r="ERB1" s="324"/>
      <c r="ERC1" s="324"/>
      <c r="ERD1" s="324"/>
      <c r="ERE1" s="324"/>
      <c r="ERF1" s="324"/>
      <c r="ERG1" s="324"/>
      <c r="ERH1" s="324"/>
      <c r="ERI1" s="324"/>
      <c r="ERJ1" s="324"/>
      <c r="ERK1" s="324"/>
      <c r="ERL1" s="324"/>
      <c r="ERM1" s="324"/>
      <c r="ERN1" s="324"/>
      <c r="ERO1" s="324"/>
      <c r="ERP1" s="324"/>
      <c r="ERQ1" s="324"/>
      <c r="ERR1" s="324"/>
      <c r="ERS1" s="324"/>
      <c r="ERT1" s="324"/>
      <c r="ERU1" s="324"/>
      <c r="ERV1" s="324"/>
      <c r="ERW1" s="324"/>
      <c r="ERX1" s="324"/>
      <c r="ERY1" s="324"/>
      <c r="ERZ1" s="324"/>
      <c r="ESA1" s="324"/>
      <c r="ESB1" s="324"/>
      <c r="ESC1" s="324"/>
      <c r="ESD1" s="324"/>
      <c r="ESE1" s="324"/>
      <c r="ESF1" s="324"/>
      <c r="ESG1" s="324"/>
      <c r="ESH1" s="324"/>
      <c r="ESI1" s="324"/>
      <c r="ESJ1" s="324"/>
      <c r="ESK1" s="324"/>
      <c r="ESL1" s="324"/>
      <c r="ESM1" s="324"/>
      <c r="ESN1" s="324"/>
      <c r="ESO1" s="324"/>
      <c r="ESP1" s="324"/>
      <c r="ESQ1" s="324"/>
      <c r="ESR1" s="324"/>
      <c r="ESS1" s="324"/>
      <c r="EST1" s="324"/>
      <c r="ESU1" s="324"/>
      <c r="ESV1" s="324"/>
      <c r="ESW1" s="324"/>
      <c r="ESX1" s="324"/>
      <c r="ESY1" s="324"/>
      <c r="ESZ1" s="324"/>
      <c r="ETA1" s="324"/>
      <c r="ETB1" s="324"/>
      <c r="ETC1" s="324"/>
      <c r="ETD1" s="324"/>
      <c r="ETE1" s="324"/>
      <c r="ETF1" s="324"/>
      <c r="ETG1" s="324"/>
      <c r="ETH1" s="324"/>
      <c r="ETI1" s="324"/>
      <c r="ETJ1" s="324"/>
      <c r="ETK1" s="324"/>
      <c r="ETL1" s="324"/>
      <c r="ETM1" s="324"/>
      <c r="ETN1" s="324"/>
      <c r="ETO1" s="324"/>
      <c r="ETP1" s="324"/>
      <c r="ETQ1" s="324"/>
      <c r="ETR1" s="324"/>
      <c r="ETS1" s="324"/>
      <c r="ETT1" s="324"/>
      <c r="ETU1" s="324"/>
      <c r="ETV1" s="324"/>
      <c r="ETW1" s="324"/>
      <c r="ETX1" s="324"/>
      <c r="ETY1" s="324"/>
      <c r="ETZ1" s="324"/>
      <c r="EUA1" s="324"/>
      <c r="EUB1" s="324"/>
      <c r="EUC1" s="324"/>
      <c r="EUD1" s="324"/>
      <c r="EUE1" s="324"/>
      <c r="EUF1" s="324"/>
      <c r="EUG1" s="324"/>
      <c r="EUH1" s="324"/>
      <c r="EUI1" s="324"/>
      <c r="EUJ1" s="324"/>
      <c r="EUK1" s="324"/>
      <c r="EUL1" s="324"/>
      <c r="EUM1" s="324"/>
      <c r="EUN1" s="324"/>
      <c r="EUO1" s="324"/>
      <c r="EUP1" s="324"/>
      <c r="EUQ1" s="324"/>
      <c r="EUR1" s="324"/>
      <c r="EUS1" s="324"/>
      <c r="EUT1" s="324"/>
      <c r="EUU1" s="324"/>
      <c r="EUV1" s="324"/>
      <c r="EUW1" s="324"/>
      <c r="EUX1" s="324"/>
      <c r="EUY1" s="324"/>
      <c r="EUZ1" s="324"/>
      <c r="EVA1" s="324"/>
      <c r="EVB1" s="324"/>
      <c r="EVC1" s="324"/>
      <c r="EVD1" s="324"/>
      <c r="EVE1" s="324"/>
      <c r="EVF1" s="324"/>
      <c r="EVG1" s="324"/>
      <c r="EVH1" s="324"/>
      <c r="EVI1" s="324"/>
      <c r="EVJ1" s="324"/>
      <c r="EVK1" s="324"/>
      <c r="EVL1" s="324"/>
      <c r="EVM1" s="324"/>
      <c r="EVN1" s="324"/>
      <c r="EVO1" s="324"/>
      <c r="EVP1" s="324"/>
      <c r="EVQ1" s="324"/>
      <c r="EVR1" s="324"/>
      <c r="EVS1" s="324"/>
      <c r="EVT1" s="324"/>
      <c r="EVU1" s="324"/>
      <c r="EVV1" s="324"/>
      <c r="EVW1" s="324"/>
      <c r="EVX1" s="324"/>
      <c r="EVY1" s="324"/>
      <c r="EVZ1" s="324"/>
      <c r="EWA1" s="324"/>
      <c r="EWB1" s="324"/>
      <c r="EWC1" s="324"/>
      <c r="EWD1" s="324"/>
      <c r="EWE1" s="324"/>
      <c r="EWF1" s="324"/>
      <c r="EWG1" s="324"/>
      <c r="EWH1" s="324"/>
      <c r="EWI1" s="324"/>
      <c r="EWJ1" s="324"/>
      <c r="EWK1" s="324"/>
      <c r="EWL1" s="324"/>
      <c r="EWM1" s="324"/>
      <c r="EWN1" s="324"/>
      <c r="EWO1" s="324"/>
      <c r="EWP1" s="324"/>
      <c r="EWQ1" s="324"/>
      <c r="EWR1" s="324"/>
      <c r="EWS1" s="324"/>
      <c r="EWT1" s="324"/>
      <c r="EWU1" s="324"/>
      <c r="EWV1" s="324"/>
      <c r="EWW1" s="324"/>
      <c r="EWX1" s="324"/>
      <c r="EWY1" s="324"/>
      <c r="EWZ1" s="324"/>
      <c r="EXA1" s="324"/>
      <c r="EXB1" s="324"/>
      <c r="EXC1" s="324"/>
      <c r="EXD1" s="324"/>
      <c r="EXE1" s="324"/>
      <c r="EXF1" s="324"/>
      <c r="EXG1" s="324"/>
      <c r="EXH1" s="324"/>
      <c r="EXI1" s="324"/>
      <c r="EXJ1" s="324"/>
      <c r="EXK1" s="324"/>
      <c r="EXL1" s="324"/>
      <c r="EXM1" s="324"/>
      <c r="EXN1" s="324"/>
      <c r="EXO1" s="324"/>
      <c r="EXP1" s="324"/>
      <c r="EXQ1" s="324"/>
      <c r="EXR1" s="324"/>
      <c r="EXS1" s="324"/>
      <c r="EXT1" s="324"/>
      <c r="EXU1" s="324"/>
      <c r="EXV1" s="324"/>
      <c r="EXW1" s="324"/>
      <c r="EXX1" s="324"/>
      <c r="EXY1" s="324"/>
      <c r="EXZ1" s="324"/>
      <c r="EYA1" s="324"/>
      <c r="EYB1" s="324"/>
      <c r="EYC1" s="324"/>
      <c r="EYD1" s="324"/>
      <c r="EYE1" s="324"/>
      <c r="EYF1" s="324"/>
      <c r="EYG1" s="324"/>
      <c r="EYH1" s="324"/>
      <c r="EYI1" s="324"/>
      <c r="EYJ1" s="324"/>
      <c r="EYK1" s="324"/>
      <c r="EYL1" s="324"/>
      <c r="EYM1" s="324"/>
      <c r="EYN1" s="324"/>
      <c r="EYO1" s="324"/>
      <c r="EYP1" s="324"/>
      <c r="EYQ1" s="324"/>
      <c r="EYR1" s="324"/>
      <c r="EYS1" s="324"/>
      <c r="EYT1" s="324"/>
      <c r="EYU1" s="324"/>
      <c r="EYV1" s="324"/>
      <c r="EYW1" s="324"/>
      <c r="EYX1" s="324"/>
      <c r="EYY1" s="324"/>
      <c r="EYZ1" s="324"/>
      <c r="EZA1" s="324"/>
      <c r="EZB1" s="324"/>
      <c r="EZC1" s="324"/>
      <c r="EZD1" s="324"/>
      <c r="EZE1" s="324"/>
      <c r="EZF1" s="324"/>
      <c r="EZG1" s="324"/>
      <c r="EZH1" s="324"/>
      <c r="EZI1" s="324"/>
      <c r="EZJ1" s="324"/>
      <c r="EZK1" s="324"/>
      <c r="EZL1" s="324"/>
      <c r="EZM1" s="324"/>
      <c r="EZN1" s="324"/>
      <c r="EZO1" s="324"/>
      <c r="EZP1" s="324"/>
      <c r="EZQ1" s="324"/>
      <c r="EZR1" s="324"/>
      <c r="EZS1" s="324"/>
      <c r="EZT1" s="324"/>
      <c r="EZU1" s="324"/>
      <c r="EZV1" s="324"/>
      <c r="EZW1" s="324"/>
      <c r="EZX1" s="324"/>
      <c r="EZY1" s="324"/>
      <c r="EZZ1" s="324"/>
      <c r="FAA1" s="324"/>
      <c r="FAB1" s="324"/>
      <c r="FAC1" s="324"/>
      <c r="FAD1" s="324"/>
      <c r="FAE1" s="324"/>
      <c r="FAF1" s="324"/>
      <c r="FAG1" s="324"/>
      <c r="FAH1" s="324"/>
      <c r="FAI1" s="324"/>
      <c r="FAJ1" s="324"/>
      <c r="FAK1" s="324"/>
      <c r="FAL1" s="324"/>
      <c r="FAM1" s="324"/>
      <c r="FAN1" s="324"/>
      <c r="FAO1" s="324"/>
      <c r="FAP1" s="324"/>
      <c r="FAQ1" s="324"/>
      <c r="FAR1" s="324"/>
      <c r="FAS1" s="324"/>
      <c r="FAT1" s="324"/>
      <c r="FAU1" s="324"/>
      <c r="FAV1" s="324"/>
      <c r="FAW1" s="324"/>
      <c r="FAX1" s="324"/>
      <c r="FAY1" s="324"/>
      <c r="FAZ1" s="324"/>
      <c r="FBA1" s="324"/>
      <c r="FBB1" s="324"/>
      <c r="FBC1" s="324"/>
      <c r="FBD1" s="324"/>
      <c r="FBE1" s="324"/>
      <c r="FBF1" s="324"/>
      <c r="FBG1" s="324"/>
      <c r="FBH1" s="324"/>
      <c r="FBI1" s="324"/>
      <c r="FBJ1" s="324"/>
      <c r="FBK1" s="324"/>
      <c r="FBL1" s="324"/>
      <c r="FBM1" s="324"/>
      <c r="FBN1" s="324"/>
      <c r="FBO1" s="324"/>
      <c r="FBP1" s="324"/>
      <c r="FBQ1" s="324"/>
      <c r="FBR1" s="324"/>
      <c r="FBS1" s="324"/>
      <c r="FBT1" s="324"/>
      <c r="FBU1" s="324"/>
      <c r="FBV1" s="324"/>
      <c r="FBW1" s="324"/>
      <c r="FBX1" s="324"/>
      <c r="FBY1" s="324"/>
      <c r="FBZ1" s="324"/>
      <c r="FCA1" s="324"/>
      <c r="FCB1" s="324"/>
      <c r="FCC1" s="324"/>
      <c r="FCD1" s="324"/>
      <c r="FCE1" s="324"/>
      <c r="FCF1" s="324"/>
      <c r="FCG1" s="324"/>
      <c r="FCH1" s="324"/>
      <c r="FCI1" s="324"/>
      <c r="FCJ1" s="324"/>
      <c r="FCK1" s="324"/>
      <c r="FCL1" s="324"/>
      <c r="FCM1" s="324"/>
      <c r="FCN1" s="324"/>
      <c r="FCO1" s="324"/>
      <c r="FCP1" s="324"/>
      <c r="FCQ1" s="324"/>
      <c r="FCR1" s="324"/>
      <c r="FCS1" s="324"/>
      <c r="FCT1" s="324"/>
      <c r="FCU1" s="324"/>
      <c r="FCV1" s="324"/>
      <c r="FCW1" s="324"/>
      <c r="FCX1" s="324"/>
      <c r="FCY1" s="324"/>
      <c r="FCZ1" s="324"/>
      <c r="FDA1" s="324"/>
      <c r="FDB1" s="324"/>
      <c r="FDC1" s="324"/>
      <c r="FDD1" s="324"/>
      <c r="FDE1" s="324"/>
      <c r="FDF1" s="324"/>
      <c r="FDG1" s="324"/>
      <c r="FDH1" s="324"/>
      <c r="FDI1" s="324"/>
      <c r="FDJ1" s="324"/>
      <c r="FDK1" s="324"/>
      <c r="FDL1" s="324"/>
      <c r="FDM1" s="324"/>
      <c r="FDN1" s="324"/>
      <c r="FDO1" s="324"/>
      <c r="FDP1" s="324"/>
      <c r="FDQ1" s="324"/>
      <c r="FDR1" s="324"/>
      <c r="FDS1" s="324"/>
      <c r="FDT1" s="324"/>
      <c r="FDU1" s="324"/>
      <c r="FDV1" s="324"/>
      <c r="FDW1" s="324"/>
      <c r="FDX1" s="324"/>
      <c r="FDY1" s="324"/>
      <c r="FDZ1" s="324"/>
      <c r="FEA1" s="324"/>
      <c r="FEB1" s="324"/>
      <c r="FEC1" s="324"/>
      <c r="FED1" s="324"/>
      <c r="FEE1" s="324"/>
      <c r="FEF1" s="324"/>
      <c r="FEG1" s="324"/>
      <c r="FEH1" s="324"/>
      <c r="FEI1" s="324"/>
      <c r="FEJ1" s="324"/>
      <c r="FEK1" s="324"/>
      <c r="FEL1" s="324"/>
      <c r="FEM1" s="324"/>
      <c r="FEN1" s="324"/>
      <c r="FEO1" s="324"/>
      <c r="FEP1" s="324"/>
      <c r="FEQ1" s="324"/>
      <c r="FER1" s="324"/>
      <c r="FES1" s="324"/>
      <c r="FET1" s="324"/>
      <c r="FEU1" s="324"/>
      <c r="FEV1" s="324"/>
      <c r="FEW1" s="324"/>
      <c r="FEX1" s="324"/>
      <c r="FEY1" s="324"/>
      <c r="FEZ1" s="324"/>
      <c r="FFA1" s="324"/>
      <c r="FFB1" s="324"/>
      <c r="FFC1" s="324"/>
      <c r="FFD1" s="324"/>
      <c r="FFE1" s="324"/>
      <c r="FFF1" s="324"/>
      <c r="FFG1" s="324"/>
      <c r="FFH1" s="324"/>
      <c r="FFI1" s="324"/>
      <c r="FFJ1" s="324"/>
      <c r="FFK1" s="324"/>
      <c r="FFL1" s="324"/>
      <c r="FFM1" s="324"/>
      <c r="FFN1" s="324"/>
      <c r="FFO1" s="324"/>
      <c r="FFP1" s="324"/>
      <c r="FFQ1" s="324"/>
      <c r="FFR1" s="324"/>
      <c r="FFS1" s="324"/>
      <c r="FFT1" s="324"/>
      <c r="FFU1" s="324"/>
      <c r="FFV1" s="324"/>
      <c r="FFW1" s="324"/>
      <c r="FFX1" s="324"/>
      <c r="FFY1" s="324"/>
      <c r="FFZ1" s="324"/>
      <c r="FGA1" s="324"/>
      <c r="FGB1" s="324"/>
      <c r="FGC1" s="324"/>
      <c r="FGD1" s="324"/>
      <c r="FGE1" s="324"/>
      <c r="FGF1" s="324"/>
      <c r="FGG1" s="324"/>
      <c r="FGH1" s="324"/>
      <c r="FGI1" s="324"/>
      <c r="FGJ1" s="324"/>
      <c r="FGK1" s="324"/>
      <c r="FGL1" s="324"/>
      <c r="FGM1" s="324"/>
      <c r="FGN1" s="324"/>
      <c r="FGO1" s="324"/>
      <c r="FGP1" s="324"/>
      <c r="FGQ1" s="324"/>
      <c r="FGR1" s="324"/>
      <c r="FGS1" s="324"/>
      <c r="FGT1" s="324"/>
      <c r="FGU1" s="324"/>
      <c r="FGV1" s="324"/>
      <c r="FGW1" s="324"/>
      <c r="FGX1" s="324"/>
      <c r="FGY1" s="324"/>
      <c r="FGZ1" s="324"/>
      <c r="FHA1" s="324"/>
      <c r="FHB1" s="324"/>
      <c r="FHC1" s="324"/>
      <c r="FHD1" s="324"/>
      <c r="FHE1" s="324"/>
      <c r="FHF1" s="324"/>
      <c r="FHG1" s="324"/>
      <c r="FHH1" s="324"/>
      <c r="FHI1" s="324"/>
      <c r="FHJ1" s="324"/>
      <c r="FHK1" s="324"/>
      <c r="FHL1" s="324"/>
      <c r="FHM1" s="324"/>
      <c r="FHN1" s="324"/>
      <c r="FHO1" s="324"/>
      <c r="FHP1" s="324"/>
      <c r="FHQ1" s="324"/>
      <c r="FHR1" s="324"/>
      <c r="FHS1" s="324"/>
      <c r="FHT1" s="324"/>
      <c r="FHU1" s="324"/>
      <c r="FHV1" s="324"/>
      <c r="FHW1" s="324"/>
      <c r="FHX1" s="324"/>
      <c r="FHY1" s="324"/>
      <c r="FHZ1" s="324"/>
      <c r="FIA1" s="324"/>
      <c r="FIB1" s="324"/>
      <c r="FIC1" s="324"/>
      <c r="FID1" s="324"/>
      <c r="FIE1" s="324"/>
      <c r="FIF1" s="324"/>
      <c r="FIG1" s="324"/>
      <c r="FIH1" s="324"/>
      <c r="FII1" s="324"/>
      <c r="FIJ1" s="324"/>
      <c r="FIK1" s="324"/>
      <c r="FIL1" s="324"/>
      <c r="FIM1" s="324"/>
      <c r="FIN1" s="324"/>
      <c r="FIO1" s="324"/>
      <c r="FIP1" s="324"/>
      <c r="FIQ1" s="324"/>
      <c r="FIR1" s="324"/>
      <c r="FIS1" s="324"/>
      <c r="FIT1" s="324"/>
      <c r="FIU1" s="324"/>
      <c r="FIV1" s="324"/>
      <c r="FIW1" s="324"/>
      <c r="FIX1" s="324"/>
      <c r="FIY1" s="324"/>
      <c r="FIZ1" s="324"/>
      <c r="FJA1" s="324"/>
      <c r="FJB1" s="324"/>
      <c r="FJC1" s="324"/>
      <c r="FJD1" s="324"/>
      <c r="FJE1" s="324"/>
      <c r="FJF1" s="324"/>
      <c r="FJG1" s="324"/>
      <c r="FJH1" s="324"/>
      <c r="FJI1" s="324"/>
      <c r="FJJ1" s="324"/>
      <c r="FJK1" s="324"/>
      <c r="FJL1" s="324"/>
      <c r="FJM1" s="324"/>
      <c r="FJN1" s="324"/>
      <c r="FJO1" s="324"/>
      <c r="FJP1" s="324"/>
      <c r="FJQ1" s="324"/>
      <c r="FJR1" s="324"/>
      <c r="FJS1" s="324"/>
      <c r="FJT1" s="324"/>
      <c r="FJU1" s="324"/>
      <c r="FJV1" s="324"/>
      <c r="FJW1" s="324"/>
      <c r="FJX1" s="324"/>
      <c r="FJY1" s="324"/>
      <c r="FJZ1" s="324"/>
      <c r="FKA1" s="324"/>
      <c r="FKB1" s="324"/>
      <c r="FKC1" s="324"/>
      <c r="FKD1" s="324"/>
      <c r="FKE1" s="324"/>
      <c r="FKF1" s="324"/>
      <c r="FKG1" s="324"/>
      <c r="FKH1" s="324"/>
      <c r="FKI1" s="324"/>
      <c r="FKJ1" s="324"/>
      <c r="FKK1" s="324"/>
      <c r="FKL1" s="324"/>
      <c r="FKM1" s="324"/>
      <c r="FKN1" s="324"/>
      <c r="FKO1" s="324"/>
      <c r="FKP1" s="324"/>
      <c r="FKQ1" s="324"/>
      <c r="FKR1" s="324"/>
      <c r="FKS1" s="324"/>
      <c r="FKT1" s="324"/>
      <c r="FKU1" s="324"/>
      <c r="FKV1" s="324"/>
      <c r="FKW1" s="324"/>
      <c r="FKX1" s="324"/>
      <c r="FKY1" s="324"/>
      <c r="FKZ1" s="324"/>
      <c r="FLA1" s="324"/>
      <c r="FLB1" s="324"/>
      <c r="FLC1" s="324"/>
      <c r="FLD1" s="324"/>
      <c r="FLE1" s="324"/>
      <c r="FLF1" s="324"/>
      <c r="FLG1" s="324"/>
      <c r="FLH1" s="324"/>
      <c r="FLI1" s="324"/>
      <c r="FLJ1" s="324"/>
      <c r="FLK1" s="324"/>
      <c r="FLL1" s="324"/>
      <c r="FLM1" s="324"/>
      <c r="FLN1" s="324"/>
      <c r="FLO1" s="324"/>
      <c r="FLP1" s="324"/>
      <c r="FLQ1" s="324"/>
      <c r="FLR1" s="324"/>
      <c r="FLS1" s="324"/>
      <c r="FLT1" s="324"/>
      <c r="FLU1" s="324"/>
      <c r="FLV1" s="324"/>
      <c r="FLW1" s="324"/>
      <c r="FLX1" s="324"/>
      <c r="FLY1" s="324"/>
      <c r="FLZ1" s="324"/>
      <c r="FMA1" s="324"/>
      <c r="FMB1" s="324"/>
      <c r="FMC1" s="324"/>
      <c r="FMD1" s="324"/>
      <c r="FME1" s="324"/>
      <c r="FMF1" s="324"/>
      <c r="FMG1" s="324"/>
      <c r="FMH1" s="324"/>
      <c r="FMI1" s="324"/>
      <c r="FMJ1" s="324"/>
      <c r="FMK1" s="324"/>
      <c r="FML1" s="324"/>
      <c r="FMM1" s="324"/>
      <c r="FMN1" s="324"/>
      <c r="FMO1" s="324"/>
      <c r="FMP1" s="324"/>
      <c r="FMQ1" s="324"/>
      <c r="FMR1" s="324"/>
      <c r="FMS1" s="324"/>
      <c r="FMT1" s="324"/>
      <c r="FMU1" s="324"/>
      <c r="FMV1" s="324"/>
      <c r="FMW1" s="324"/>
      <c r="FMX1" s="324"/>
      <c r="FMY1" s="324"/>
      <c r="FMZ1" s="324"/>
      <c r="FNA1" s="324"/>
      <c r="FNB1" s="324"/>
      <c r="FNC1" s="324"/>
      <c r="FND1" s="324"/>
      <c r="FNE1" s="324"/>
      <c r="FNF1" s="324"/>
      <c r="FNG1" s="324"/>
      <c r="FNH1" s="324"/>
      <c r="FNI1" s="324"/>
      <c r="FNJ1" s="324"/>
      <c r="FNK1" s="324"/>
      <c r="FNL1" s="324"/>
      <c r="FNM1" s="324"/>
      <c r="FNN1" s="324"/>
      <c r="FNO1" s="324"/>
      <c r="FNP1" s="324"/>
      <c r="FNQ1" s="324"/>
      <c r="FNR1" s="324"/>
      <c r="FNS1" s="324"/>
      <c r="FNT1" s="324"/>
      <c r="FNU1" s="324"/>
      <c r="FNV1" s="324"/>
      <c r="FNW1" s="324"/>
      <c r="FNX1" s="324"/>
      <c r="FNY1" s="324"/>
      <c r="FNZ1" s="324"/>
      <c r="FOA1" s="324"/>
      <c r="FOB1" s="324"/>
      <c r="FOC1" s="324"/>
      <c r="FOD1" s="324"/>
      <c r="FOE1" s="324"/>
      <c r="FOF1" s="324"/>
      <c r="FOG1" s="324"/>
      <c r="FOH1" s="324"/>
      <c r="FOI1" s="324"/>
      <c r="FOJ1" s="324"/>
      <c r="FOK1" s="324"/>
      <c r="FOL1" s="324"/>
      <c r="FOM1" s="324"/>
      <c r="FON1" s="324"/>
      <c r="FOO1" s="324"/>
      <c r="FOP1" s="324"/>
      <c r="FOQ1" s="324"/>
      <c r="FOR1" s="324"/>
      <c r="FOS1" s="324"/>
      <c r="FOT1" s="324"/>
      <c r="FOU1" s="324"/>
      <c r="FOV1" s="324"/>
      <c r="FOW1" s="324"/>
      <c r="FOX1" s="324"/>
      <c r="FOY1" s="324"/>
      <c r="FOZ1" s="324"/>
      <c r="FPA1" s="324"/>
      <c r="FPB1" s="324"/>
      <c r="FPC1" s="324"/>
      <c r="FPD1" s="324"/>
      <c r="FPE1" s="324"/>
      <c r="FPF1" s="324"/>
      <c r="FPG1" s="324"/>
      <c r="FPH1" s="324"/>
      <c r="FPI1" s="324"/>
      <c r="FPJ1" s="324"/>
      <c r="FPK1" s="324"/>
      <c r="FPL1" s="324"/>
      <c r="FPM1" s="324"/>
      <c r="FPN1" s="324"/>
      <c r="FPO1" s="324"/>
      <c r="FPP1" s="324"/>
      <c r="FPQ1" s="324"/>
      <c r="FPR1" s="324"/>
      <c r="FPS1" s="324"/>
      <c r="FPT1" s="324"/>
      <c r="FPU1" s="324"/>
      <c r="FPV1" s="324"/>
      <c r="FPW1" s="324"/>
      <c r="FPX1" s="324"/>
      <c r="FPY1" s="324"/>
      <c r="FPZ1" s="324"/>
      <c r="FQA1" s="324"/>
      <c r="FQB1" s="324"/>
      <c r="FQC1" s="324"/>
      <c r="FQD1" s="324"/>
      <c r="FQE1" s="324"/>
      <c r="FQF1" s="324"/>
      <c r="FQG1" s="324"/>
      <c r="FQH1" s="324"/>
      <c r="FQI1" s="324"/>
      <c r="FQJ1" s="324"/>
      <c r="FQK1" s="324"/>
      <c r="FQL1" s="324"/>
      <c r="FQM1" s="324"/>
      <c r="FQN1" s="324"/>
      <c r="FQO1" s="324"/>
      <c r="FQP1" s="324"/>
      <c r="FQQ1" s="324"/>
      <c r="FQR1" s="324"/>
      <c r="FQS1" s="324"/>
      <c r="FQT1" s="324"/>
      <c r="FQU1" s="324"/>
      <c r="FQV1" s="324"/>
      <c r="FQW1" s="324"/>
      <c r="FQX1" s="324"/>
      <c r="FQY1" s="324"/>
      <c r="FQZ1" s="324"/>
      <c r="FRA1" s="324"/>
      <c r="FRB1" s="324"/>
      <c r="FRC1" s="324"/>
      <c r="FRD1" s="324"/>
      <c r="FRE1" s="324"/>
      <c r="FRF1" s="324"/>
      <c r="FRG1" s="324"/>
      <c r="FRH1" s="324"/>
      <c r="FRI1" s="324"/>
      <c r="FRJ1" s="324"/>
      <c r="FRK1" s="324"/>
      <c r="FRL1" s="324"/>
      <c r="FRM1" s="324"/>
      <c r="FRN1" s="324"/>
      <c r="FRO1" s="324"/>
      <c r="FRP1" s="324"/>
      <c r="FRQ1" s="324"/>
      <c r="FRR1" s="324"/>
      <c r="FRS1" s="324"/>
      <c r="FRT1" s="324"/>
      <c r="FRU1" s="324"/>
      <c r="FRV1" s="324"/>
      <c r="FRW1" s="324"/>
      <c r="FRX1" s="324"/>
      <c r="FRY1" s="324"/>
      <c r="FRZ1" s="324"/>
      <c r="FSA1" s="324"/>
      <c r="FSB1" s="324"/>
      <c r="FSC1" s="324"/>
      <c r="FSD1" s="324"/>
      <c r="FSE1" s="324"/>
      <c r="FSF1" s="324"/>
      <c r="FSG1" s="324"/>
      <c r="FSH1" s="324"/>
      <c r="FSI1" s="324"/>
      <c r="FSJ1" s="324"/>
      <c r="FSK1" s="324"/>
      <c r="FSL1" s="324"/>
      <c r="FSM1" s="324"/>
      <c r="FSN1" s="324"/>
      <c r="FSO1" s="324"/>
      <c r="FSP1" s="324"/>
      <c r="FSQ1" s="324"/>
      <c r="FSR1" s="324"/>
      <c r="FSS1" s="324"/>
      <c r="FST1" s="324"/>
      <c r="FSU1" s="324"/>
      <c r="FSV1" s="324"/>
      <c r="FSW1" s="324"/>
      <c r="FSX1" s="324"/>
      <c r="FSY1" s="324"/>
      <c r="FSZ1" s="324"/>
      <c r="FTA1" s="324"/>
      <c r="FTB1" s="324"/>
      <c r="FTC1" s="324"/>
      <c r="FTD1" s="324"/>
      <c r="FTE1" s="324"/>
      <c r="FTF1" s="324"/>
      <c r="FTG1" s="324"/>
      <c r="FTH1" s="324"/>
      <c r="FTI1" s="324"/>
      <c r="FTJ1" s="324"/>
      <c r="FTK1" s="324"/>
      <c r="FTL1" s="324"/>
      <c r="FTM1" s="324"/>
      <c r="FTN1" s="324"/>
      <c r="FTO1" s="324"/>
      <c r="FTP1" s="324"/>
      <c r="FTQ1" s="324"/>
      <c r="FTR1" s="324"/>
      <c r="FTS1" s="324"/>
      <c r="FTT1" s="324"/>
      <c r="FTU1" s="324"/>
      <c r="FTV1" s="324"/>
      <c r="FTW1" s="324"/>
      <c r="FTX1" s="324"/>
      <c r="FTY1" s="324"/>
      <c r="FTZ1" s="324"/>
      <c r="FUA1" s="324"/>
      <c r="FUB1" s="324"/>
      <c r="FUC1" s="324"/>
      <c r="FUD1" s="324"/>
      <c r="FUE1" s="324"/>
      <c r="FUF1" s="324"/>
      <c r="FUG1" s="324"/>
      <c r="FUH1" s="324"/>
      <c r="FUI1" s="324"/>
      <c r="FUJ1" s="324"/>
      <c r="FUK1" s="324"/>
      <c r="FUL1" s="324"/>
      <c r="FUM1" s="324"/>
      <c r="FUN1" s="324"/>
      <c r="FUO1" s="324"/>
      <c r="FUP1" s="324"/>
      <c r="FUQ1" s="324"/>
      <c r="FUR1" s="324"/>
      <c r="FUS1" s="324"/>
      <c r="FUT1" s="324"/>
      <c r="FUU1" s="324"/>
      <c r="FUV1" s="324"/>
      <c r="FUW1" s="324"/>
      <c r="FUX1" s="324"/>
      <c r="FUY1" s="324"/>
      <c r="FUZ1" s="324"/>
      <c r="FVA1" s="324"/>
      <c r="FVB1" s="324"/>
      <c r="FVC1" s="324"/>
      <c r="FVD1" s="324"/>
      <c r="FVE1" s="324"/>
      <c r="FVF1" s="324"/>
      <c r="FVG1" s="324"/>
      <c r="FVH1" s="324"/>
      <c r="FVI1" s="324"/>
      <c r="FVJ1" s="324"/>
      <c r="FVK1" s="324"/>
      <c r="FVL1" s="324"/>
      <c r="FVM1" s="324"/>
      <c r="FVN1" s="324"/>
      <c r="FVO1" s="324"/>
      <c r="FVP1" s="324"/>
      <c r="FVQ1" s="324"/>
      <c r="FVR1" s="324"/>
      <c r="FVS1" s="324"/>
      <c r="FVT1" s="324"/>
      <c r="FVU1" s="324"/>
      <c r="FVV1" s="324"/>
      <c r="FVW1" s="324"/>
      <c r="FVX1" s="324"/>
      <c r="FVY1" s="324"/>
      <c r="FVZ1" s="324"/>
      <c r="FWA1" s="324"/>
      <c r="FWB1" s="324"/>
      <c r="FWC1" s="324"/>
      <c r="FWD1" s="324"/>
      <c r="FWE1" s="324"/>
      <c r="FWF1" s="324"/>
      <c r="FWG1" s="324"/>
      <c r="FWH1" s="324"/>
      <c r="FWI1" s="324"/>
      <c r="FWJ1" s="324"/>
      <c r="FWK1" s="324"/>
      <c r="FWL1" s="324"/>
      <c r="FWM1" s="324"/>
      <c r="FWN1" s="324"/>
      <c r="FWO1" s="324"/>
      <c r="FWP1" s="324"/>
      <c r="FWQ1" s="324"/>
      <c r="FWR1" s="324"/>
      <c r="FWS1" s="324"/>
      <c r="FWT1" s="324"/>
      <c r="FWU1" s="324"/>
      <c r="FWV1" s="324"/>
      <c r="FWW1" s="324"/>
      <c r="FWX1" s="324"/>
      <c r="FWY1" s="324"/>
      <c r="FWZ1" s="324"/>
      <c r="FXA1" s="324"/>
      <c r="FXB1" s="324"/>
      <c r="FXC1" s="324"/>
      <c r="FXD1" s="324"/>
      <c r="FXE1" s="324"/>
      <c r="FXF1" s="324"/>
      <c r="FXG1" s="324"/>
      <c r="FXH1" s="324"/>
      <c r="FXI1" s="324"/>
      <c r="FXJ1" s="324"/>
      <c r="FXK1" s="324"/>
      <c r="FXL1" s="324"/>
      <c r="FXM1" s="324"/>
      <c r="FXN1" s="324"/>
      <c r="FXO1" s="324"/>
      <c r="FXP1" s="324"/>
      <c r="FXQ1" s="324"/>
      <c r="FXR1" s="324"/>
      <c r="FXS1" s="324"/>
      <c r="FXT1" s="324"/>
      <c r="FXU1" s="324"/>
      <c r="FXV1" s="324"/>
      <c r="FXW1" s="324"/>
      <c r="FXX1" s="324"/>
      <c r="FXY1" s="324"/>
      <c r="FXZ1" s="324"/>
      <c r="FYA1" s="324"/>
      <c r="FYB1" s="324"/>
      <c r="FYC1" s="324"/>
      <c r="FYD1" s="324"/>
      <c r="FYE1" s="324"/>
      <c r="FYF1" s="324"/>
      <c r="FYG1" s="324"/>
      <c r="FYH1" s="324"/>
      <c r="FYI1" s="324"/>
      <c r="FYJ1" s="324"/>
      <c r="FYK1" s="324"/>
      <c r="FYL1" s="324"/>
      <c r="FYM1" s="324"/>
      <c r="FYN1" s="324"/>
      <c r="FYO1" s="324"/>
      <c r="FYP1" s="324"/>
      <c r="FYQ1" s="324"/>
      <c r="FYR1" s="324"/>
      <c r="FYS1" s="324"/>
      <c r="FYT1" s="324"/>
      <c r="FYU1" s="324"/>
      <c r="FYV1" s="324"/>
      <c r="FYW1" s="324"/>
      <c r="FYX1" s="324"/>
      <c r="FYY1" s="324"/>
      <c r="FYZ1" s="324"/>
      <c r="FZA1" s="324"/>
      <c r="FZB1" s="324"/>
      <c r="FZC1" s="324"/>
      <c r="FZD1" s="324"/>
      <c r="FZE1" s="324"/>
      <c r="FZF1" s="324"/>
      <c r="FZG1" s="324"/>
      <c r="FZH1" s="324"/>
      <c r="FZI1" s="324"/>
      <c r="FZJ1" s="324"/>
      <c r="FZK1" s="324"/>
      <c r="FZL1" s="324"/>
      <c r="FZM1" s="324"/>
      <c r="FZN1" s="324"/>
      <c r="FZO1" s="324"/>
      <c r="FZP1" s="324"/>
      <c r="FZQ1" s="324"/>
      <c r="FZR1" s="324"/>
      <c r="FZS1" s="324"/>
      <c r="FZT1" s="324"/>
      <c r="FZU1" s="324"/>
      <c r="FZV1" s="324"/>
      <c r="FZW1" s="324"/>
      <c r="FZX1" s="324"/>
      <c r="FZY1" s="324"/>
      <c r="FZZ1" s="324"/>
      <c r="GAA1" s="324"/>
      <c r="GAB1" s="324"/>
      <c r="GAC1" s="324"/>
      <c r="GAD1" s="324"/>
      <c r="GAE1" s="324"/>
      <c r="GAF1" s="324"/>
      <c r="GAG1" s="324"/>
      <c r="GAH1" s="324"/>
      <c r="GAI1" s="324"/>
      <c r="GAJ1" s="324"/>
      <c r="GAK1" s="324"/>
      <c r="GAL1" s="324"/>
      <c r="GAM1" s="324"/>
      <c r="GAN1" s="324"/>
      <c r="GAO1" s="324"/>
      <c r="GAP1" s="324"/>
      <c r="GAQ1" s="324"/>
      <c r="GAR1" s="324"/>
      <c r="GAS1" s="324"/>
      <c r="GAT1" s="324"/>
      <c r="GAU1" s="324"/>
      <c r="GAV1" s="324"/>
      <c r="GAW1" s="324"/>
      <c r="GAX1" s="324"/>
      <c r="GAY1" s="324"/>
      <c r="GAZ1" s="324"/>
      <c r="GBA1" s="324"/>
      <c r="GBB1" s="324"/>
      <c r="GBC1" s="324"/>
      <c r="GBD1" s="324"/>
      <c r="GBE1" s="324"/>
      <c r="GBF1" s="324"/>
      <c r="GBG1" s="324"/>
      <c r="GBH1" s="324"/>
      <c r="GBI1" s="324"/>
      <c r="GBJ1" s="324"/>
      <c r="GBK1" s="324"/>
      <c r="GBL1" s="324"/>
      <c r="GBM1" s="324"/>
      <c r="GBN1" s="324"/>
      <c r="GBO1" s="324"/>
      <c r="GBP1" s="324"/>
      <c r="GBQ1" s="324"/>
      <c r="GBR1" s="324"/>
      <c r="GBS1" s="324"/>
      <c r="GBT1" s="324"/>
      <c r="GBU1" s="324"/>
      <c r="GBV1" s="324"/>
      <c r="GBW1" s="324"/>
      <c r="GBX1" s="324"/>
      <c r="GBY1" s="324"/>
      <c r="GBZ1" s="324"/>
      <c r="GCA1" s="324"/>
      <c r="GCB1" s="324"/>
      <c r="GCC1" s="324"/>
      <c r="GCD1" s="324"/>
      <c r="GCE1" s="324"/>
      <c r="GCF1" s="324"/>
      <c r="GCG1" s="324"/>
      <c r="GCH1" s="324"/>
      <c r="GCI1" s="324"/>
      <c r="GCJ1" s="324"/>
      <c r="GCK1" s="324"/>
      <c r="GCL1" s="324"/>
      <c r="GCM1" s="324"/>
      <c r="GCN1" s="324"/>
      <c r="GCO1" s="324"/>
      <c r="GCP1" s="324"/>
      <c r="GCQ1" s="324"/>
      <c r="GCR1" s="324"/>
      <c r="GCS1" s="324"/>
      <c r="GCT1" s="324"/>
      <c r="GCU1" s="324"/>
      <c r="GCV1" s="324"/>
      <c r="GCW1" s="324"/>
      <c r="GCX1" s="324"/>
      <c r="GCY1" s="324"/>
      <c r="GCZ1" s="324"/>
      <c r="GDA1" s="324"/>
      <c r="GDB1" s="324"/>
      <c r="GDC1" s="324"/>
      <c r="GDD1" s="324"/>
      <c r="GDE1" s="324"/>
      <c r="GDF1" s="324"/>
      <c r="GDG1" s="324"/>
      <c r="GDH1" s="324"/>
      <c r="GDI1" s="324"/>
      <c r="GDJ1" s="324"/>
      <c r="GDK1" s="324"/>
      <c r="GDL1" s="324"/>
      <c r="GDM1" s="324"/>
      <c r="GDN1" s="324"/>
      <c r="GDO1" s="324"/>
      <c r="GDP1" s="324"/>
      <c r="GDQ1" s="324"/>
      <c r="GDR1" s="324"/>
      <c r="GDS1" s="324"/>
      <c r="GDT1" s="324"/>
      <c r="GDU1" s="324"/>
      <c r="GDV1" s="324"/>
      <c r="GDW1" s="324"/>
      <c r="GDX1" s="324"/>
      <c r="GDY1" s="324"/>
      <c r="GDZ1" s="324"/>
      <c r="GEA1" s="324"/>
      <c r="GEB1" s="324"/>
      <c r="GEC1" s="324"/>
      <c r="GED1" s="324"/>
      <c r="GEE1" s="324"/>
      <c r="GEF1" s="324"/>
      <c r="GEG1" s="324"/>
      <c r="GEH1" s="324"/>
      <c r="GEI1" s="324"/>
      <c r="GEJ1" s="324"/>
      <c r="GEK1" s="324"/>
      <c r="GEL1" s="324"/>
      <c r="GEM1" s="324"/>
      <c r="GEN1" s="324"/>
      <c r="GEO1" s="324"/>
      <c r="GEP1" s="324"/>
      <c r="GEQ1" s="324"/>
      <c r="GER1" s="324"/>
      <c r="GES1" s="324"/>
      <c r="GET1" s="324"/>
      <c r="GEU1" s="324"/>
      <c r="GEV1" s="324"/>
      <c r="GEW1" s="324"/>
      <c r="GEX1" s="324"/>
      <c r="GEY1" s="324"/>
      <c r="GEZ1" s="324"/>
      <c r="GFA1" s="324"/>
      <c r="GFB1" s="324"/>
      <c r="GFC1" s="324"/>
      <c r="GFD1" s="324"/>
      <c r="GFE1" s="324"/>
      <c r="GFF1" s="324"/>
      <c r="GFG1" s="324"/>
      <c r="GFH1" s="324"/>
      <c r="GFI1" s="324"/>
      <c r="GFJ1" s="324"/>
      <c r="GFK1" s="324"/>
      <c r="GFL1" s="324"/>
      <c r="GFM1" s="324"/>
      <c r="GFN1" s="324"/>
      <c r="GFO1" s="324"/>
      <c r="GFP1" s="324"/>
      <c r="GFQ1" s="324"/>
      <c r="GFR1" s="324"/>
      <c r="GFS1" s="324"/>
      <c r="GFT1" s="324"/>
      <c r="GFU1" s="324"/>
      <c r="GFV1" s="324"/>
      <c r="GFW1" s="324"/>
      <c r="GFX1" s="324"/>
      <c r="GFY1" s="324"/>
      <c r="GFZ1" s="324"/>
      <c r="GGA1" s="324"/>
      <c r="GGB1" s="324"/>
      <c r="GGC1" s="324"/>
      <c r="GGD1" s="324"/>
      <c r="GGE1" s="324"/>
      <c r="GGF1" s="324"/>
      <c r="GGG1" s="324"/>
      <c r="GGH1" s="324"/>
      <c r="GGI1" s="324"/>
      <c r="GGJ1" s="324"/>
      <c r="GGK1" s="324"/>
      <c r="GGL1" s="324"/>
      <c r="GGM1" s="324"/>
      <c r="GGN1" s="324"/>
      <c r="GGO1" s="324"/>
      <c r="GGP1" s="324"/>
      <c r="GGQ1" s="324"/>
      <c r="GGR1" s="324"/>
      <c r="GGS1" s="324"/>
      <c r="GGT1" s="324"/>
      <c r="GGU1" s="324"/>
      <c r="GGV1" s="324"/>
      <c r="GGW1" s="324"/>
      <c r="GGX1" s="324"/>
      <c r="GGY1" s="324"/>
      <c r="GGZ1" s="324"/>
      <c r="GHA1" s="324"/>
      <c r="GHB1" s="324"/>
      <c r="GHC1" s="324"/>
      <c r="GHD1" s="324"/>
      <c r="GHE1" s="324"/>
      <c r="GHF1" s="324"/>
      <c r="GHG1" s="324"/>
      <c r="GHH1" s="324"/>
      <c r="GHI1" s="324"/>
      <c r="GHJ1" s="324"/>
      <c r="GHK1" s="324"/>
      <c r="GHL1" s="324"/>
      <c r="GHM1" s="324"/>
      <c r="GHN1" s="324"/>
      <c r="GHO1" s="324"/>
      <c r="GHP1" s="324"/>
      <c r="GHQ1" s="324"/>
      <c r="GHR1" s="324"/>
      <c r="GHS1" s="324"/>
      <c r="GHT1" s="324"/>
      <c r="GHU1" s="324"/>
      <c r="GHV1" s="324"/>
      <c r="GHW1" s="324"/>
      <c r="GHX1" s="324"/>
      <c r="GHY1" s="324"/>
      <c r="GHZ1" s="324"/>
      <c r="GIA1" s="324"/>
      <c r="GIB1" s="324"/>
      <c r="GIC1" s="324"/>
      <c r="GID1" s="324"/>
      <c r="GIE1" s="324"/>
      <c r="GIF1" s="324"/>
      <c r="GIG1" s="324"/>
      <c r="GIH1" s="324"/>
      <c r="GII1" s="324"/>
      <c r="GIJ1" s="324"/>
      <c r="GIK1" s="324"/>
      <c r="GIL1" s="324"/>
      <c r="GIM1" s="324"/>
      <c r="GIN1" s="324"/>
      <c r="GIO1" s="324"/>
      <c r="GIP1" s="324"/>
      <c r="GIQ1" s="324"/>
      <c r="GIR1" s="324"/>
      <c r="GIS1" s="324"/>
      <c r="GIT1" s="324"/>
      <c r="GIU1" s="324"/>
      <c r="GIV1" s="324"/>
      <c r="GIW1" s="324"/>
      <c r="GIX1" s="324"/>
      <c r="GIY1" s="324"/>
      <c r="GIZ1" s="324"/>
      <c r="GJA1" s="324"/>
      <c r="GJB1" s="324"/>
      <c r="GJC1" s="324"/>
      <c r="GJD1" s="324"/>
      <c r="GJE1" s="324"/>
      <c r="GJF1" s="324"/>
      <c r="GJG1" s="324"/>
      <c r="GJH1" s="324"/>
      <c r="GJI1" s="324"/>
      <c r="GJJ1" s="324"/>
      <c r="GJK1" s="324"/>
      <c r="GJL1" s="324"/>
      <c r="GJM1" s="324"/>
      <c r="GJN1" s="324"/>
      <c r="GJO1" s="324"/>
      <c r="GJP1" s="324"/>
      <c r="GJQ1" s="324"/>
      <c r="GJR1" s="324"/>
      <c r="GJS1" s="324"/>
      <c r="GJT1" s="324"/>
      <c r="GJU1" s="324"/>
      <c r="GJV1" s="324"/>
      <c r="GJW1" s="324"/>
      <c r="GJX1" s="324"/>
      <c r="GJY1" s="324"/>
      <c r="GJZ1" s="324"/>
      <c r="GKA1" s="324"/>
      <c r="GKB1" s="324"/>
      <c r="GKC1" s="324"/>
      <c r="GKD1" s="324"/>
      <c r="GKE1" s="324"/>
      <c r="GKF1" s="324"/>
      <c r="GKG1" s="324"/>
      <c r="GKH1" s="324"/>
      <c r="GKI1" s="324"/>
      <c r="GKJ1" s="324"/>
      <c r="GKK1" s="324"/>
      <c r="GKL1" s="324"/>
      <c r="GKM1" s="324"/>
      <c r="GKN1" s="324"/>
      <c r="GKO1" s="324"/>
      <c r="GKP1" s="324"/>
      <c r="GKQ1" s="324"/>
      <c r="GKR1" s="324"/>
      <c r="GKS1" s="324"/>
      <c r="GKT1" s="324"/>
      <c r="GKU1" s="324"/>
      <c r="GKV1" s="324"/>
      <c r="GKW1" s="324"/>
      <c r="GKX1" s="324"/>
      <c r="GKY1" s="324"/>
      <c r="GKZ1" s="324"/>
      <c r="GLA1" s="324"/>
      <c r="GLB1" s="324"/>
      <c r="GLC1" s="324"/>
      <c r="GLD1" s="324"/>
      <c r="GLE1" s="324"/>
      <c r="GLF1" s="324"/>
      <c r="GLG1" s="324"/>
      <c r="GLH1" s="324"/>
      <c r="GLI1" s="324"/>
      <c r="GLJ1" s="324"/>
      <c r="GLK1" s="324"/>
      <c r="GLL1" s="324"/>
      <c r="GLM1" s="324"/>
      <c r="GLN1" s="324"/>
      <c r="GLO1" s="324"/>
      <c r="GLP1" s="324"/>
      <c r="GLQ1" s="324"/>
      <c r="GLR1" s="324"/>
      <c r="GLS1" s="324"/>
      <c r="GLT1" s="324"/>
      <c r="GLU1" s="324"/>
      <c r="GLV1" s="324"/>
      <c r="GLW1" s="324"/>
      <c r="GLX1" s="324"/>
      <c r="GLY1" s="324"/>
      <c r="GLZ1" s="324"/>
      <c r="GMA1" s="324"/>
      <c r="GMB1" s="324"/>
      <c r="GMC1" s="324"/>
      <c r="GMD1" s="324"/>
      <c r="GME1" s="324"/>
      <c r="GMF1" s="324"/>
      <c r="GMG1" s="324"/>
      <c r="GMH1" s="324"/>
      <c r="GMI1" s="324"/>
      <c r="GMJ1" s="324"/>
      <c r="GMK1" s="324"/>
      <c r="GML1" s="324"/>
      <c r="GMM1" s="324"/>
      <c r="GMN1" s="324"/>
      <c r="GMO1" s="324"/>
      <c r="GMP1" s="324"/>
      <c r="GMQ1" s="324"/>
      <c r="GMR1" s="324"/>
      <c r="GMS1" s="324"/>
      <c r="GMT1" s="324"/>
      <c r="GMU1" s="324"/>
      <c r="GMV1" s="324"/>
      <c r="GMW1" s="324"/>
      <c r="GMX1" s="324"/>
      <c r="GMY1" s="324"/>
      <c r="GMZ1" s="324"/>
      <c r="GNA1" s="324"/>
      <c r="GNB1" s="324"/>
      <c r="GNC1" s="324"/>
      <c r="GND1" s="324"/>
      <c r="GNE1" s="324"/>
      <c r="GNF1" s="324"/>
      <c r="GNG1" s="324"/>
      <c r="GNH1" s="324"/>
      <c r="GNI1" s="324"/>
      <c r="GNJ1" s="324"/>
      <c r="GNK1" s="324"/>
      <c r="GNL1" s="324"/>
      <c r="GNM1" s="324"/>
      <c r="GNN1" s="324"/>
      <c r="GNO1" s="324"/>
      <c r="GNP1" s="324"/>
      <c r="GNQ1" s="324"/>
      <c r="GNR1" s="324"/>
      <c r="GNS1" s="324"/>
      <c r="GNT1" s="324"/>
      <c r="GNU1" s="324"/>
      <c r="GNV1" s="324"/>
      <c r="GNW1" s="324"/>
      <c r="GNX1" s="324"/>
      <c r="GNY1" s="324"/>
      <c r="GNZ1" s="324"/>
      <c r="GOA1" s="324"/>
      <c r="GOB1" s="324"/>
      <c r="GOC1" s="324"/>
      <c r="GOD1" s="324"/>
      <c r="GOE1" s="324"/>
      <c r="GOF1" s="324"/>
      <c r="GOG1" s="324"/>
      <c r="GOH1" s="324"/>
      <c r="GOI1" s="324"/>
      <c r="GOJ1" s="324"/>
      <c r="GOK1" s="324"/>
      <c r="GOL1" s="324"/>
      <c r="GOM1" s="324"/>
      <c r="GON1" s="324"/>
      <c r="GOO1" s="324"/>
      <c r="GOP1" s="324"/>
      <c r="GOQ1" s="324"/>
      <c r="GOR1" s="324"/>
      <c r="GOS1" s="324"/>
      <c r="GOT1" s="324"/>
      <c r="GOU1" s="324"/>
      <c r="GOV1" s="324"/>
      <c r="GOW1" s="324"/>
      <c r="GOX1" s="324"/>
      <c r="GOY1" s="324"/>
      <c r="GOZ1" s="324"/>
      <c r="GPA1" s="324"/>
      <c r="GPB1" s="324"/>
      <c r="GPC1" s="324"/>
      <c r="GPD1" s="324"/>
      <c r="GPE1" s="324"/>
      <c r="GPF1" s="324"/>
      <c r="GPG1" s="324"/>
      <c r="GPH1" s="324"/>
      <c r="GPI1" s="324"/>
      <c r="GPJ1" s="324"/>
      <c r="GPK1" s="324"/>
      <c r="GPL1" s="324"/>
      <c r="GPM1" s="324"/>
      <c r="GPN1" s="324"/>
      <c r="GPO1" s="324"/>
      <c r="GPP1" s="324"/>
      <c r="GPQ1" s="324"/>
      <c r="GPR1" s="324"/>
      <c r="GPS1" s="324"/>
      <c r="GPT1" s="324"/>
      <c r="GPU1" s="324"/>
      <c r="GPV1" s="324"/>
      <c r="GPW1" s="324"/>
      <c r="GPX1" s="324"/>
      <c r="GPY1" s="324"/>
      <c r="GPZ1" s="324"/>
      <c r="GQA1" s="324"/>
      <c r="GQB1" s="324"/>
      <c r="GQC1" s="324"/>
      <c r="GQD1" s="324"/>
      <c r="GQE1" s="324"/>
      <c r="GQF1" s="324"/>
      <c r="GQG1" s="324"/>
      <c r="GQH1" s="324"/>
      <c r="GQI1" s="324"/>
      <c r="GQJ1" s="324"/>
      <c r="GQK1" s="324"/>
      <c r="GQL1" s="324"/>
      <c r="GQM1" s="324"/>
      <c r="GQN1" s="324"/>
      <c r="GQO1" s="324"/>
      <c r="GQP1" s="324"/>
      <c r="GQQ1" s="324"/>
      <c r="GQR1" s="324"/>
      <c r="GQS1" s="324"/>
      <c r="GQT1" s="324"/>
      <c r="GQU1" s="324"/>
      <c r="GQV1" s="324"/>
      <c r="GQW1" s="324"/>
      <c r="GQX1" s="324"/>
      <c r="GQY1" s="324"/>
      <c r="GQZ1" s="324"/>
      <c r="GRA1" s="324"/>
      <c r="GRB1" s="324"/>
      <c r="GRC1" s="324"/>
      <c r="GRD1" s="324"/>
      <c r="GRE1" s="324"/>
      <c r="GRF1" s="324"/>
      <c r="GRG1" s="324"/>
      <c r="GRH1" s="324"/>
      <c r="GRI1" s="324"/>
      <c r="GRJ1" s="324"/>
      <c r="GRK1" s="324"/>
      <c r="GRL1" s="324"/>
      <c r="GRM1" s="324"/>
      <c r="GRN1" s="324"/>
      <c r="GRO1" s="324"/>
      <c r="GRP1" s="324"/>
      <c r="GRQ1" s="324"/>
      <c r="GRR1" s="324"/>
      <c r="GRS1" s="324"/>
      <c r="GRT1" s="324"/>
      <c r="GRU1" s="324"/>
      <c r="GRV1" s="324"/>
      <c r="GRW1" s="324"/>
      <c r="GRX1" s="324"/>
      <c r="GRY1" s="324"/>
      <c r="GRZ1" s="324"/>
      <c r="GSA1" s="324"/>
      <c r="GSB1" s="324"/>
      <c r="GSC1" s="324"/>
      <c r="GSD1" s="324"/>
      <c r="GSE1" s="324"/>
      <c r="GSF1" s="324"/>
      <c r="GSG1" s="324"/>
      <c r="GSH1" s="324"/>
      <c r="GSI1" s="324"/>
      <c r="GSJ1" s="324"/>
      <c r="GSK1" s="324"/>
      <c r="GSL1" s="324"/>
      <c r="GSM1" s="324"/>
      <c r="GSN1" s="324"/>
      <c r="GSO1" s="324"/>
      <c r="GSP1" s="324"/>
      <c r="GSQ1" s="324"/>
      <c r="GSR1" s="324"/>
      <c r="GSS1" s="324"/>
      <c r="GST1" s="324"/>
      <c r="GSU1" s="324"/>
      <c r="GSV1" s="324"/>
      <c r="GSW1" s="324"/>
      <c r="GSX1" s="324"/>
      <c r="GSY1" s="324"/>
      <c r="GSZ1" s="324"/>
      <c r="GTA1" s="324"/>
      <c r="GTB1" s="324"/>
      <c r="GTC1" s="324"/>
      <c r="GTD1" s="324"/>
      <c r="GTE1" s="324"/>
      <c r="GTF1" s="324"/>
      <c r="GTG1" s="324"/>
      <c r="GTH1" s="324"/>
      <c r="GTI1" s="324"/>
      <c r="GTJ1" s="324"/>
      <c r="GTK1" s="324"/>
      <c r="GTL1" s="324"/>
      <c r="GTM1" s="324"/>
      <c r="GTN1" s="324"/>
      <c r="GTO1" s="324"/>
      <c r="GTP1" s="324"/>
      <c r="GTQ1" s="324"/>
      <c r="GTR1" s="324"/>
      <c r="GTS1" s="324"/>
      <c r="GTT1" s="324"/>
      <c r="GTU1" s="324"/>
      <c r="GTV1" s="324"/>
      <c r="GTW1" s="324"/>
      <c r="GTX1" s="324"/>
      <c r="GTY1" s="324"/>
      <c r="GTZ1" s="324"/>
      <c r="GUA1" s="324"/>
      <c r="GUB1" s="324"/>
      <c r="GUC1" s="324"/>
      <c r="GUD1" s="324"/>
      <c r="GUE1" s="324"/>
      <c r="GUF1" s="324"/>
      <c r="GUG1" s="324"/>
      <c r="GUH1" s="324"/>
      <c r="GUI1" s="324"/>
      <c r="GUJ1" s="324"/>
      <c r="GUK1" s="324"/>
      <c r="GUL1" s="324"/>
      <c r="GUM1" s="324"/>
      <c r="GUN1" s="324"/>
      <c r="GUO1" s="324"/>
      <c r="GUP1" s="324"/>
      <c r="GUQ1" s="324"/>
      <c r="GUR1" s="324"/>
      <c r="GUS1" s="324"/>
      <c r="GUT1" s="324"/>
      <c r="GUU1" s="324"/>
      <c r="GUV1" s="324"/>
      <c r="GUW1" s="324"/>
      <c r="GUX1" s="324"/>
      <c r="GUY1" s="324"/>
      <c r="GUZ1" s="324"/>
      <c r="GVA1" s="324"/>
      <c r="GVB1" s="324"/>
      <c r="GVC1" s="324"/>
      <c r="GVD1" s="324"/>
      <c r="GVE1" s="324"/>
      <c r="GVF1" s="324"/>
      <c r="GVG1" s="324"/>
      <c r="GVH1" s="324"/>
      <c r="GVI1" s="324"/>
      <c r="GVJ1" s="324"/>
      <c r="GVK1" s="324"/>
      <c r="GVL1" s="324"/>
      <c r="GVM1" s="324"/>
      <c r="GVN1" s="324"/>
      <c r="GVO1" s="324"/>
      <c r="GVP1" s="324"/>
      <c r="GVQ1" s="324"/>
      <c r="GVR1" s="324"/>
      <c r="GVS1" s="324"/>
      <c r="GVT1" s="324"/>
      <c r="GVU1" s="324"/>
      <c r="GVV1" s="324"/>
      <c r="GVW1" s="324"/>
      <c r="GVX1" s="324"/>
      <c r="GVY1" s="324"/>
      <c r="GVZ1" s="324"/>
      <c r="GWA1" s="324"/>
      <c r="GWB1" s="324"/>
      <c r="GWC1" s="324"/>
      <c r="GWD1" s="324"/>
      <c r="GWE1" s="324"/>
      <c r="GWF1" s="324"/>
      <c r="GWG1" s="324"/>
      <c r="GWH1" s="324"/>
      <c r="GWI1" s="324"/>
      <c r="GWJ1" s="324"/>
      <c r="GWK1" s="324"/>
      <c r="GWL1" s="324"/>
      <c r="GWM1" s="324"/>
      <c r="GWN1" s="324"/>
      <c r="GWO1" s="324"/>
      <c r="GWP1" s="324"/>
      <c r="GWQ1" s="324"/>
      <c r="GWR1" s="324"/>
      <c r="GWS1" s="324"/>
      <c r="GWT1" s="324"/>
      <c r="GWU1" s="324"/>
      <c r="GWV1" s="324"/>
      <c r="GWW1" s="324"/>
      <c r="GWX1" s="324"/>
      <c r="GWY1" s="324"/>
      <c r="GWZ1" s="324"/>
      <c r="GXA1" s="324"/>
      <c r="GXB1" s="324"/>
      <c r="GXC1" s="324"/>
      <c r="GXD1" s="324"/>
      <c r="GXE1" s="324"/>
      <c r="GXF1" s="324"/>
      <c r="GXG1" s="324"/>
      <c r="GXH1" s="324"/>
      <c r="GXI1" s="324"/>
      <c r="GXJ1" s="324"/>
      <c r="GXK1" s="324"/>
      <c r="GXL1" s="324"/>
      <c r="GXM1" s="324"/>
      <c r="GXN1" s="324"/>
      <c r="GXO1" s="324"/>
      <c r="GXP1" s="324"/>
      <c r="GXQ1" s="324"/>
      <c r="GXR1" s="324"/>
      <c r="GXS1" s="324"/>
      <c r="GXT1" s="324"/>
      <c r="GXU1" s="324"/>
      <c r="GXV1" s="324"/>
      <c r="GXW1" s="324"/>
      <c r="GXX1" s="324"/>
      <c r="GXY1" s="324"/>
      <c r="GXZ1" s="324"/>
      <c r="GYA1" s="324"/>
      <c r="GYB1" s="324"/>
      <c r="GYC1" s="324"/>
      <c r="GYD1" s="324"/>
      <c r="GYE1" s="324"/>
      <c r="GYF1" s="324"/>
      <c r="GYG1" s="324"/>
      <c r="GYH1" s="324"/>
      <c r="GYI1" s="324"/>
      <c r="GYJ1" s="324"/>
      <c r="GYK1" s="324"/>
      <c r="GYL1" s="324"/>
      <c r="GYM1" s="324"/>
      <c r="GYN1" s="324"/>
      <c r="GYO1" s="324"/>
      <c r="GYP1" s="324"/>
      <c r="GYQ1" s="324"/>
      <c r="GYR1" s="324"/>
      <c r="GYS1" s="324"/>
      <c r="GYT1" s="324"/>
      <c r="GYU1" s="324"/>
      <c r="GYV1" s="324"/>
      <c r="GYW1" s="324"/>
      <c r="GYX1" s="324"/>
      <c r="GYY1" s="324"/>
      <c r="GYZ1" s="324"/>
      <c r="GZA1" s="324"/>
      <c r="GZB1" s="324"/>
      <c r="GZC1" s="324"/>
      <c r="GZD1" s="324"/>
      <c r="GZE1" s="324"/>
      <c r="GZF1" s="324"/>
      <c r="GZG1" s="324"/>
      <c r="GZH1" s="324"/>
      <c r="GZI1" s="324"/>
      <c r="GZJ1" s="324"/>
      <c r="GZK1" s="324"/>
      <c r="GZL1" s="324"/>
      <c r="GZM1" s="324"/>
      <c r="GZN1" s="324"/>
      <c r="GZO1" s="324"/>
      <c r="GZP1" s="324"/>
      <c r="GZQ1" s="324"/>
      <c r="GZR1" s="324"/>
      <c r="GZS1" s="324"/>
      <c r="GZT1" s="324"/>
      <c r="GZU1" s="324"/>
      <c r="GZV1" s="324"/>
      <c r="GZW1" s="324"/>
      <c r="GZX1" s="324"/>
      <c r="GZY1" s="324"/>
      <c r="GZZ1" s="324"/>
      <c r="HAA1" s="324"/>
      <c r="HAB1" s="324"/>
      <c r="HAC1" s="324"/>
      <c r="HAD1" s="324"/>
      <c r="HAE1" s="324"/>
      <c r="HAF1" s="324"/>
      <c r="HAG1" s="324"/>
      <c r="HAH1" s="324"/>
      <c r="HAI1" s="324"/>
      <c r="HAJ1" s="324"/>
      <c r="HAK1" s="324"/>
      <c r="HAL1" s="324"/>
      <c r="HAM1" s="324"/>
      <c r="HAN1" s="324"/>
      <c r="HAO1" s="324"/>
      <c r="HAP1" s="324"/>
      <c r="HAQ1" s="324"/>
      <c r="HAR1" s="324"/>
      <c r="HAS1" s="324"/>
      <c r="HAT1" s="324"/>
      <c r="HAU1" s="324"/>
      <c r="HAV1" s="324"/>
      <c r="HAW1" s="324"/>
      <c r="HAX1" s="324"/>
      <c r="HAY1" s="324"/>
      <c r="HAZ1" s="324"/>
      <c r="HBA1" s="324"/>
      <c r="HBB1" s="324"/>
      <c r="HBC1" s="324"/>
      <c r="HBD1" s="324"/>
      <c r="HBE1" s="324"/>
      <c r="HBF1" s="324"/>
      <c r="HBG1" s="324"/>
      <c r="HBH1" s="324"/>
      <c r="HBI1" s="324"/>
      <c r="HBJ1" s="324"/>
      <c r="HBK1" s="324"/>
      <c r="HBL1" s="324"/>
      <c r="HBM1" s="324"/>
      <c r="HBN1" s="324"/>
      <c r="HBO1" s="324"/>
      <c r="HBP1" s="324"/>
      <c r="HBQ1" s="324"/>
      <c r="HBR1" s="324"/>
      <c r="HBS1" s="324"/>
      <c r="HBT1" s="324"/>
      <c r="HBU1" s="324"/>
      <c r="HBV1" s="324"/>
      <c r="HBW1" s="324"/>
      <c r="HBX1" s="324"/>
      <c r="HBY1" s="324"/>
      <c r="HBZ1" s="324"/>
      <c r="HCA1" s="324"/>
      <c r="HCB1" s="324"/>
      <c r="HCC1" s="324"/>
      <c r="HCD1" s="324"/>
      <c r="HCE1" s="324"/>
      <c r="HCF1" s="324"/>
      <c r="HCG1" s="324"/>
      <c r="HCH1" s="324"/>
      <c r="HCI1" s="324"/>
      <c r="HCJ1" s="324"/>
      <c r="HCK1" s="324"/>
      <c r="HCL1" s="324"/>
      <c r="HCM1" s="324"/>
      <c r="HCN1" s="324"/>
      <c r="HCO1" s="324"/>
      <c r="HCP1" s="324"/>
      <c r="HCQ1" s="324"/>
      <c r="HCR1" s="324"/>
      <c r="HCS1" s="324"/>
      <c r="HCT1" s="324"/>
      <c r="HCU1" s="324"/>
      <c r="HCV1" s="324"/>
      <c r="HCW1" s="324"/>
      <c r="HCX1" s="324"/>
      <c r="HCY1" s="324"/>
      <c r="HCZ1" s="324"/>
      <c r="HDA1" s="324"/>
      <c r="HDB1" s="324"/>
      <c r="HDC1" s="324"/>
      <c r="HDD1" s="324"/>
      <c r="HDE1" s="324"/>
      <c r="HDF1" s="324"/>
      <c r="HDG1" s="324"/>
      <c r="HDH1" s="324"/>
      <c r="HDI1" s="324"/>
      <c r="HDJ1" s="324"/>
      <c r="HDK1" s="324"/>
      <c r="HDL1" s="324"/>
      <c r="HDM1" s="324"/>
      <c r="HDN1" s="324"/>
      <c r="HDO1" s="324"/>
      <c r="HDP1" s="324"/>
      <c r="HDQ1" s="324"/>
      <c r="HDR1" s="324"/>
      <c r="HDS1" s="324"/>
      <c r="HDT1" s="324"/>
      <c r="HDU1" s="324"/>
      <c r="HDV1" s="324"/>
      <c r="HDW1" s="324"/>
      <c r="HDX1" s="324"/>
      <c r="HDY1" s="324"/>
      <c r="HDZ1" s="324"/>
      <c r="HEA1" s="324"/>
      <c r="HEB1" s="324"/>
      <c r="HEC1" s="324"/>
      <c r="HED1" s="324"/>
      <c r="HEE1" s="324"/>
      <c r="HEF1" s="324"/>
      <c r="HEG1" s="324"/>
      <c r="HEH1" s="324"/>
      <c r="HEI1" s="324"/>
      <c r="HEJ1" s="324"/>
      <c r="HEK1" s="324"/>
      <c r="HEL1" s="324"/>
      <c r="HEM1" s="324"/>
      <c r="HEN1" s="324"/>
      <c r="HEO1" s="324"/>
      <c r="HEP1" s="324"/>
      <c r="HEQ1" s="324"/>
      <c r="HER1" s="324"/>
      <c r="HES1" s="324"/>
      <c r="HET1" s="324"/>
      <c r="HEU1" s="324"/>
      <c r="HEV1" s="324"/>
      <c r="HEW1" s="324"/>
      <c r="HEX1" s="324"/>
      <c r="HEY1" s="324"/>
      <c r="HEZ1" s="324"/>
      <c r="HFA1" s="324"/>
      <c r="HFB1" s="324"/>
      <c r="HFC1" s="324"/>
      <c r="HFD1" s="324"/>
      <c r="HFE1" s="324"/>
      <c r="HFF1" s="324"/>
      <c r="HFG1" s="324"/>
      <c r="HFH1" s="324"/>
      <c r="HFI1" s="324"/>
      <c r="HFJ1" s="324"/>
      <c r="HFK1" s="324"/>
      <c r="HFL1" s="324"/>
      <c r="HFM1" s="324"/>
      <c r="HFN1" s="324"/>
      <c r="HFO1" s="324"/>
      <c r="HFP1" s="324"/>
      <c r="HFQ1" s="324"/>
      <c r="HFR1" s="324"/>
      <c r="HFS1" s="324"/>
      <c r="HFT1" s="324"/>
      <c r="HFU1" s="324"/>
      <c r="HFV1" s="324"/>
      <c r="HFW1" s="324"/>
      <c r="HFX1" s="324"/>
      <c r="HFY1" s="324"/>
      <c r="HFZ1" s="324"/>
      <c r="HGA1" s="324"/>
      <c r="HGB1" s="324"/>
      <c r="HGC1" s="324"/>
      <c r="HGD1" s="324"/>
      <c r="HGE1" s="324"/>
      <c r="HGF1" s="324"/>
      <c r="HGG1" s="324"/>
      <c r="HGH1" s="324"/>
      <c r="HGI1" s="324"/>
      <c r="HGJ1" s="324"/>
      <c r="HGK1" s="324"/>
      <c r="HGL1" s="324"/>
      <c r="HGM1" s="324"/>
      <c r="HGN1" s="324"/>
      <c r="HGO1" s="324"/>
      <c r="HGP1" s="324"/>
      <c r="HGQ1" s="324"/>
      <c r="HGR1" s="324"/>
      <c r="HGS1" s="324"/>
      <c r="HGT1" s="324"/>
      <c r="HGU1" s="324"/>
      <c r="HGV1" s="324"/>
      <c r="HGW1" s="324"/>
      <c r="HGX1" s="324"/>
      <c r="HGY1" s="324"/>
      <c r="HGZ1" s="324"/>
      <c r="HHA1" s="324"/>
      <c r="HHB1" s="324"/>
      <c r="HHC1" s="324"/>
      <c r="HHD1" s="324"/>
      <c r="HHE1" s="324"/>
      <c r="HHF1" s="324"/>
      <c r="HHG1" s="324"/>
      <c r="HHH1" s="324"/>
      <c r="HHI1" s="324"/>
      <c r="HHJ1" s="324"/>
      <c r="HHK1" s="324"/>
      <c r="HHL1" s="324"/>
      <c r="HHM1" s="324"/>
      <c r="HHN1" s="324"/>
      <c r="HHO1" s="324"/>
      <c r="HHP1" s="324"/>
      <c r="HHQ1" s="324"/>
      <c r="HHR1" s="324"/>
      <c r="HHS1" s="324"/>
      <c r="HHT1" s="324"/>
      <c r="HHU1" s="324"/>
      <c r="HHV1" s="324"/>
      <c r="HHW1" s="324"/>
      <c r="HHX1" s="324"/>
      <c r="HHY1" s="324"/>
      <c r="HHZ1" s="324"/>
      <c r="HIA1" s="324"/>
      <c r="HIB1" s="324"/>
      <c r="HIC1" s="324"/>
      <c r="HID1" s="324"/>
      <c r="HIE1" s="324"/>
      <c r="HIF1" s="324"/>
      <c r="HIG1" s="324"/>
      <c r="HIH1" s="324"/>
      <c r="HII1" s="324"/>
      <c r="HIJ1" s="324"/>
      <c r="HIK1" s="324"/>
      <c r="HIL1" s="324"/>
      <c r="HIM1" s="324"/>
      <c r="HIN1" s="324"/>
      <c r="HIO1" s="324"/>
      <c r="HIP1" s="324"/>
      <c r="HIQ1" s="324"/>
      <c r="HIR1" s="324"/>
      <c r="HIS1" s="324"/>
      <c r="HIT1" s="324"/>
      <c r="HIU1" s="324"/>
      <c r="HIV1" s="324"/>
      <c r="HIW1" s="324"/>
      <c r="HIX1" s="324"/>
      <c r="HIY1" s="324"/>
      <c r="HIZ1" s="324"/>
      <c r="HJA1" s="324"/>
      <c r="HJB1" s="324"/>
      <c r="HJC1" s="324"/>
      <c r="HJD1" s="324"/>
      <c r="HJE1" s="324"/>
      <c r="HJF1" s="324"/>
      <c r="HJG1" s="324"/>
      <c r="HJH1" s="324"/>
      <c r="HJI1" s="324"/>
      <c r="HJJ1" s="324"/>
      <c r="HJK1" s="324"/>
      <c r="HJL1" s="324"/>
      <c r="HJM1" s="324"/>
      <c r="HJN1" s="324"/>
      <c r="HJO1" s="324"/>
      <c r="HJP1" s="324"/>
      <c r="HJQ1" s="324"/>
      <c r="HJR1" s="324"/>
      <c r="HJS1" s="324"/>
      <c r="HJT1" s="324"/>
      <c r="HJU1" s="324"/>
      <c r="HJV1" s="324"/>
      <c r="HJW1" s="324"/>
      <c r="HJX1" s="324"/>
      <c r="HJY1" s="324"/>
      <c r="HJZ1" s="324"/>
      <c r="HKA1" s="324"/>
      <c r="HKB1" s="324"/>
      <c r="HKC1" s="324"/>
      <c r="HKD1" s="324"/>
      <c r="HKE1" s="324"/>
      <c r="HKF1" s="324"/>
      <c r="HKG1" s="324"/>
      <c r="HKH1" s="324"/>
      <c r="HKI1" s="324"/>
      <c r="HKJ1" s="324"/>
      <c r="HKK1" s="324"/>
      <c r="HKL1" s="324"/>
      <c r="HKM1" s="324"/>
      <c r="HKN1" s="324"/>
      <c r="HKO1" s="324"/>
      <c r="HKP1" s="324"/>
      <c r="HKQ1" s="324"/>
      <c r="HKR1" s="324"/>
      <c r="HKS1" s="324"/>
      <c r="HKT1" s="324"/>
      <c r="HKU1" s="324"/>
      <c r="HKV1" s="324"/>
      <c r="HKW1" s="324"/>
      <c r="HKX1" s="324"/>
      <c r="HKY1" s="324"/>
      <c r="HKZ1" s="324"/>
      <c r="HLA1" s="324"/>
      <c r="HLB1" s="324"/>
      <c r="HLC1" s="324"/>
      <c r="HLD1" s="324"/>
      <c r="HLE1" s="324"/>
      <c r="HLF1" s="324"/>
      <c r="HLG1" s="324"/>
      <c r="HLH1" s="324"/>
      <c r="HLI1" s="324"/>
      <c r="HLJ1" s="324"/>
      <c r="HLK1" s="324"/>
      <c r="HLL1" s="324"/>
      <c r="HLM1" s="324"/>
      <c r="HLN1" s="324"/>
      <c r="HLO1" s="324"/>
      <c r="HLP1" s="324"/>
      <c r="HLQ1" s="324"/>
      <c r="HLR1" s="324"/>
      <c r="HLS1" s="324"/>
      <c r="HLT1" s="324"/>
      <c r="HLU1" s="324"/>
      <c r="HLV1" s="324"/>
      <c r="HLW1" s="324"/>
      <c r="HLX1" s="324"/>
      <c r="HLY1" s="324"/>
      <c r="HLZ1" s="324"/>
      <c r="HMA1" s="324"/>
      <c r="HMB1" s="324"/>
      <c r="HMC1" s="324"/>
      <c r="HMD1" s="324"/>
      <c r="HME1" s="324"/>
      <c r="HMF1" s="324"/>
      <c r="HMG1" s="324"/>
      <c r="HMH1" s="324"/>
      <c r="HMI1" s="324"/>
      <c r="HMJ1" s="324"/>
      <c r="HMK1" s="324"/>
      <c r="HML1" s="324"/>
      <c r="HMM1" s="324"/>
      <c r="HMN1" s="324"/>
      <c r="HMO1" s="324"/>
      <c r="HMP1" s="324"/>
      <c r="HMQ1" s="324"/>
      <c r="HMR1" s="324"/>
      <c r="HMS1" s="324"/>
      <c r="HMT1" s="324"/>
      <c r="HMU1" s="324"/>
      <c r="HMV1" s="324"/>
      <c r="HMW1" s="324"/>
      <c r="HMX1" s="324"/>
      <c r="HMY1" s="324"/>
      <c r="HMZ1" s="324"/>
      <c r="HNA1" s="324"/>
      <c r="HNB1" s="324"/>
      <c r="HNC1" s="324"/>
      <c r="HND1" s="324"/>
      <c r="HNE1" s="324"/>
      <c r="HNF1" s="324"/>
      <c r="HNG1" s="324"/>
      <c r="HNH1" s="324"/>
      <c r="HNI1" s="324"/>
      <c r="HNJ1" s="324"/>
      <c r="HNK1" s="324"/>
      <c r="HNL1" s="324"/>
      <c r="HNM1" s="324"/>
      <c r="HNN1" s="324"/>
      <c r="HNO1" s="324"/>
      <c r="HNP1" s="324"/>
      <c r="HNQ1" s="324"/>
      <c r="HNR1" s="324"/>
      <c r="HNS1" s="324"/>
      <c r="HNT1" s="324"/>
      <c r="HNU1" s="324"/>
      <c r="HNV1" s="324"/>
      <c r="HNW1" s="324"/>
      <c r="HNX1" s="324"/>
      <c r="HNY1" s="324"/>
      <c r="HNZ1" s="324"/>
      <c r="HOA1" s="324"/>
      <c r="HOB1" s="324"/>
      <c r="HOC1" s="324"/>
      <c r="HOD1" s="324"/>
      <c r="HOE1" s="324"/>
      <c r="HOF1" s="324"/>
      <c r="HOG1" s="324"/>
      <c r="HOH1" s="324"/>
      <c r="HOI1" s="324"/>
      <c r="HOJ1" s="324"/>
      <c r="HOK1" s="324"/>
      <c r="HOL1" s="324"/>
      <c r="HOM1" s="324"/>
      <c r="HON1" s="324"/>
      <c r="HOO1" s="324"/>
      <c r="HOP1" s="324"/>
      <c r="HOQ1" s="324"/>
      <c r="HOR1" s="324"/>
      <c r="HOS1" s="324"/>
      <c r="HOT1" s="324"/>
      <c r="HOU1" s="324"/>
      <c r="HOV1" s="324"/>
      <c r="HOW1" s="324"/>
      <c r="HOX1" s="324"/>
      <c r="HOY1" s="324"/>
      <c r="HOZ1" s="324"/>
      <c r="HPA1" s="324"/>
      <c r="HPB1" s="324"/>
      <c r="HPC1" s="324"/>
      <c r="HPD1" s="324"/>
      <c r="HPE1" s="324"/>
      <c r="HPF1" s="324"/>
      <c r="HPG1" s="324"/>
      <c r="HPH1" s="324"/>
      <c r="HPI1" s="324"/>
      <c r="HPJ1" s="324"/>
      <c r="HPK1" s="324"/>
      <c r="HPL1" s="324"/>
      <c r="HPM1" s="324"/>
      <c r="HPN1" s="324"/>
      <c r="HPO1" s="324"/>
      <c r="HPP1" s="324"/>
      <c r="HPQ1" s="324"/>
      <c r="HPR1" s="324"/>
      <c r="HPS1" s="324"/>
      <c r="HPT1" s="324"/>
      <c r="HPU1" s="324"/>
      <c r="HPV1" s="324"/>
      <c r="HPW1" s="324"/>
      <c r="HPX1" s="324"/>
      <c r="HPY1" s="324"/>
      <c r="HPZ1" s="324"/>
      <c r="HQA1" s="324"/>
      <c r="HQB1" s="324"/>
      <c r="HQC1" s="324"/>
      <c r="HQD1" s="324"/>
      <c r="HQE1" s="324"/>
      <c r="HQF1" s="324"/>
      <c r="HQG1" s="324"/>
      <c r="HQH1" s="324"/>
      <c r="HQI1" s="324"/>
      <c r="HQJ1" s="324"/>
      <c r="HQK1" s="324"/>
      <c r="HQL1" s="324"/>
      <c r="HQM1" s="324"/>
      <c r="HQN1" s="324"/>
      <c r="HQO1" s="324"/>
      <c r="HQP1" s="324"/>
      <c r="HQQ1" s="324"/>
      <c r="HQR1" s="324"/>
      <c r="HQS1" s="324"/>
      <c r="HQT1" s="324"/>
      <c r="HQU1" s="324"/>
      <c r="HQV1" s="324"/>
      <c r="HQW1" s="324"/>
      <c r="HQX1" s="324"/>
      <c r="HQY1" s="324"/>
      <c r="HQZ1" s="324"/>
      <c r="HRA1" s="324"/>
      <c r="HRB1" s="324"/>
      <c r="HRC1" s="324"/>
      <c r="HRD1" s="324"/>
      <c r="HRE1" s="324"/>
      <c r="HRF1" s="324"/>
      <c r="HRG1" s="324"/>
      <c r="HRH1" s="324"/>
      <c r="HRI1" s="324"/>
      <c r="HRJ1" s="324"/>
      <c r="HRK1" s="324"/>
      <c r="HRL1" s="324"/>
      <c r="HRM1" s="324"/>
      <c r="HRN1" s="324"/>
      <c r="HRO1" s="324"/>
      <c r="HRP1" s="324"/>
      <c r="HRQ1" s="324"/>
      <c r="HRR1" s="324"/>
      <c r="HRS1" s="324"/>
      <c r="HRT1" s="324"/>
      <c r="HRU1" s="324"/>
      <c r="HRV1" s="324"/>
      <c r="HRW1" s="324"/>
      <c r="HRX1" s="324"/>
      <c r="HRY1" s="324"/>
      <c r="HRZ1" s="324"/>
      <c r="HSA1" s="324"/>
      <c r="HSB1" s="324"/>
      <c r="HSC1" s="324"/>
      <c r="HSD1" s="324"/>
      <c r="HSE1" s="324"/>
      <c r="HSF1" s="324"/>
      <c r="HSG1" s="324"/>
      <c r="HSH1" s="324"/>
      <c r="HSI1" s="324"/>
      <c r="HSJ1" s="324"/>
      <c r="HSK1" s="324"/>
      <c r="HSL1" s="324"/>
      <c r="HSM1" s="324"/>
      <c r="HSN1" s="324"/>
      <c r="HSO1" s="324"/>
      <c r="HSP1" s="324"/>
      <c r="HSQ1" s="324"/>
      <c r="HSR1" s="324"/>
      <c r="HSS1" s="324"/>
      <c r="HST1" s="324"/>
      <c r="HSU1" s="324"/>
      <c r="HSV1" s="324"/>
      <c r="HSW1" s="324"/>
      <c r="HSX1" s="324"/>
      <c r="HSY1" s="324"/>
      <c r="HSZ1" s="324"/>
      <c r="HTA1" s="324"/>
      <c r="HTB1" s="324"/>
      <c r="HTC1" s="324"/>
      <c r="HTD1" s="324"/>
      <c r="HTE1" s="324"/>
      <c r="HTF1" s="324"/>
      <c r="HTG1" s="324"/>
      <c r="HTH1" s="324"/>
      <c r="HTI1" s="324"/>
      <c r="HTJ1" s="324"/>
      <c r="HTK1" s="324"/>
      <c r="HTL1" s="324"/>
      <c r="HTM1" s="324"/>
      <c r="HTN1" s="324"/>
      <c r="HTO1" s="324"/>
      <c r="HTP1" s="324"/>
      <c r="HTQ1" s="324"/>
      <c r="HTR1" s="324"/>
      <c r="HTS1" s="324"/>
      <c r="HTT1" s="324"/>
      <c r="HTU1" s="324"/>
      <c r="HTV1" s="324"/>
      <c r="HTW1" s="324"/>
      <c r="HTX1" s="324"/>
      <c r="HTY1" s="324"/>
      <c r="HTZ1" s="324"/>
      <c r="HUA1" s="324"/>
      <c r="HUB1" s="324"/>
      <c r="HUC1" s="324"/>
      <c r="HUD1" s="324"/>
      <c r="HUE1" s="324"/>
      <c r="HUF1" s="324"/>
      <c r="HUG1" s="324"/>
      <c r="HUH1" s="324"/>
      <c r="HUI1" s="324"/>
      <c r="HUJ1" s="324"/>
      <c r="HUK1" s="324"/>
      <c r="HUL1" s="324"/>
      <c r="HUM1" s="324"/>
      <c r="HUN1" s="324"/>
      <c r="HUO1" s="324"/>
      <c r="HUP1" s="324"/>
      <c r="HUQ1" s="324"/>
      <c r="HUR1" s="324"/>
      <c r="HUS1" s="324"/>
      <c r="HUT1" s="324"/>
      <c r="HUU1" s="324"/>
      <c r="HUV1" s="324"/>
      <c r="HUW1" s="324"/>
      <c r="HUX1" s="324"/>
      <c r="HUY1" s="324"/>
      <c r="HUZ1" s="324"/>
      <c r="HVA1" s="324"/>
      <c r="HVB1" s="324"/>
      <c r="HVC1" s="324"/>
      <c r="HVD1" s="324"/>
      <c r="HVE1" s="324"/>
      <c r="HVF1" s="324"/>
      <c r="HVG1" s="324"/>
      <c r="HVH1" s="324"/>
      <c r="HVI1" s="324"/>
      <c r="HVJ1" s="324"/>
      <c r="HVK1" s="324"/>
      <c r="HVL1" s="324"/>
      <c r="HVM1" s="324"/>
      <c r="HVN1" s="324"/>
      <c r="HVO1" s="324"/>
      <c r="HVP1" s="324"/>
      <c r="HVQ1" s="324"/>
      <c r="HVR1" s="324"/>
      <c r="HVS1" s="324"/>
      <c r="HVT1" s="324"/>
      <c r="HVU1" s="324"/>
      <c r="HVV1" s="324"/>
      <c r="HVW1" s="324"/>
      <c r="HVX1" s="324"/>
      <c r="HVY1" s="324"/>
      <c r="HVZ1" s="324"/>
      <c r="HWA1" s="324"/>
      <c r="HWB1" s="324"/>
      <c r="HWC1" s="324"/>
      <c r="HWD1" s="324"/>
      <c r="HWE1" s="324"/>
      <c r="HWF1" s="324"/>
      <c r="HWG1" s="324"/>
      <c r="HWH1" s="324"/>
      <c r="HWI1" s="324"/>
      <c r="HWJ1" s="324"/>
      <c r="HWK1" s="324"/>
      <c r="HWL1" s="324"/>
      <c r="HWM1" s="324"/>
      <c r="HWN1" s="324"/>
      <c r="HWO1" s="324"/>
      <c r="HWP1" s="324"/>
      <c r="HWQ1" s="324"/>
      <c r="HWR1" s="324"/>
      <c r="HWS1" s="324"/>
      <c r="HWT1" s="324"/>
      <c r="HWU1" s="324"/>
      <c r="HWV1" s="324"/>
      <c r="HWW1" s="324"/>
      <c r="HWX1" s="324"/>
      <c r="HWY1" s="324"/>
      <c r="HWZ1" s="324"/>
      <c r="HXA1" s="324"/>
      <c r="HXB1" s="324"/>
      <c r="HXC1" s="324"/>
      <c r="HXD1" s="324"/>
      <c r="HXE1" s="324"/>
      <c r="HXF1" s="324"/>
      <c r="HXG1" s="324"/>
      <c r="HXH1" s="324"/>
      <c r="HXI1" s="324"/>
      <c r="HXJ1" s="324"/>
      <c r="HXK1" s="324"/>
      <c r="HXL1" s="324"/>
      <c r="HXM1" s="324"/>
      <c r="HXN1" s="324"/>
      <c r="HXO1" s="324"/>
      <c r="HXP1" s="324"/>
      <c r="HXQ1" s="324"/>
      <c r="HXR1" s="324"/>
      <c r="HXS1" s="324"/>
      <c r="HXT1" s="324"/>
      <c r="HXU1" s="324"/>
      <c r="HXV1" s="324"/>
      <c r="HXW1" s="324"/>
      <c r="HXX1" s="324"/>
      <c r="HXY1" s="324"/>
      <c r="HXZ1" s="324"/>
      <c r="HYA1" s="324"/>
      <c r="HYB1" s="324"/>
      <c r="HYC1" s="324"/>
      <c r="HYD1" s="324"/>
      <c r="HYE1" s="324"/>
      <c r="HYF1" s="324"/>
      <c r="HYG1" s="324"/>
      <c r="HYH1" s="324"/>
      <c r="HYI1" s="324"/>
      <c r="HYJ1" s="324"/>
      <c r="HYK1" s="324"/>
      <c r="HYL1" s="324"/>
      <c r="HYM1" s="324"/>
      <c r="HYN1" s="324"/>
      <c r="HYO1" s="324"/>
      <c r="HYP1" s="324"/>
      <c r="HYQ1" s="324"/>
      <c r="HYR1" s="324"/>
      <c r="HYS1" s="324"/>
      <c r="HYT1" s="324"/>
      <c r="HYU1" s="324"/>
      <c r="HYV1" s="324"/>
      <c r="HYW1" s="324"/>
      <c r="HYX1" s="324"/>
      <c r="HYY1" s="324"/>
      <c r="HYZ1" s="324"/>
      <c r="HZA1" s="324"/>
      <c r="HZB1" s="324"/>
      <c r="HZC1" s="324"/>
      <c r="HZD1" s="324"/>
      <c r="HZE1" s="324"/>
      <c r="HZF1" s="324"/>
      <c r="HZG1" s="324"/>
      <c r="HZH1" s="324"/>
      <c r="HZI1" s="324"/>
      <c r="HZJ1" s="324"/>
      <c r="HZK1" s="324"/>
      <c r="HZL1" s="324"/>
      <c r="HZM1" s="324"/>
      <c r="HZN1" s="324"/>
      <c r="HZO1" s="324"/>
      <c r="HZP1" s="324"/>
      <c r="HZQ1" s="324"/>
      <c r="HZR1" s="324"/>
      <c r="HZS1" s="324"/>
      <c r="HZT1" s="324"/>
      <c r="HZU1" s="324"/>
      <c r="HZV1" s="324"/>
      <c r="HZW1" s="324"/>
      <c r="HZX1" s="324"/>
      <c r="HZY1" s="324"/>
      <c r="HZZ1" s="324"/>
      <c r="IAA1" s="324"/>
      <c r="IAB1" s="324"/>
      <c r="IAC1" s="324"/>
      <c r="IAD1" s="324"/>
      <c r="IAE1" s="324"/>
      <c r="IAF1" s="324"/>
      <c r="IAG1" s="324"/>
      <c r="IAH1" s="324"/>
      <c r="IAI1" s="324"/>
      <c r="IAJ1" s="324"/>
      <c r="IAK1" s="324"/>
      <c r="IAL1" s="324"/>
      <c r="IAM1" s="324"/>
      <c r="IAN1" s="324"/>
      <c r="IAO1" s="324"/>
      <c r="IAP1" s="324"/>
      <c r="IAQ1" s="324"/>
      <c r="IAR1" s="324"/>
      <c r="IAS1" s="324"/>
      <c r="IAT1" s="324"/>
      <c r="IAU1" s="324"/>
      <c r="IAV1" s="324"/>
      <c r="IAW1" s="324"/>
      <c r="IAX1" s="324"/>
      <c r="IAY1" s="324"/>
      <c r="IAZ1" s="324"/>
      <c r="IBA1" s="324"/>
      <c r="IBB1" s="324"/>
      <c r="IBC1" s="324"/>
      <c r="IBD1" s="324"/>
      <c r="IBE1" s="324"/>
      <c r="IBF1" s="324"/>
      <c r="IBG1" s="324"/>
      <c r="IBH1" s="324"/>
      <c r="IBI1" s="324"/>
      <c r="IBJ1" s="324"/>
      <c r="IBK1" s="324"/>
      <c r="IBL1" s="324"/>
      <c r="IBM1" s="324"/>
      <c r="IBN1" s="324"/>
      <c r="IBO1" s="324"/>
      <c r="IBP1" s="324"/>
      <c r="IBQ1" s="324"/>
      <c r="IBR1" s="324"/>
      <c r="IBS1" s="324"/>
      <c r="IBT1" s="324"/>
      <c r="IBU1" s="324"/>
      <c r="IBV1" s="324"/>
      <c r="IBW1" s="324"/>
      <c r="IBX1" s="324"/>
      <c r="IBY1" s="324"/>
      <c r="IBZ1" s="324"/>
      <c r="ICA1" s="324"/>
      <c r="ICB1" s="324"/>
      <c r="ICC1" s="324"/>
      <c r="ICD1" s="324"/>
      <c r="ICE1" s="324"/>
      <c r="ICF1" s="324"/>
      <c r="ICG1" s="324"/>
      <c r="ICH1" s="324"/>
      <c r="ICI1" s="324"/>
      <c r="ICJ1" s="324"/>
      <c r="ICK1" s="324"/>
      <c r="ICL1" s="324"/>
      <c r="ICM1" s="324"/>
      <c r="ICN1" s="324"/>
      <c r="ICO1" s="324"/>
      <c r="ICP1" s="324"/>
      <c r="ICQ1" s="324"/>
      <c r="ICR1" s="324"/>
      <c r="ICS1" s="324"/>
      <c r="ICT1" s="324"/>
      <c r="ICU1" s="324"/>
      <c r="ICV1" s="324"/>
      <c r="ICW1" s="324"/>
      <c r="ICX1" s="324"/>
      <c r="ICY1" s="324"/>
      <c r="ICZ1" s="324"/>
      <c r="IDA1" s="324"/>
      <c r="IDB1" s="324"/>
      <c r="IDC1" s="324"/>
      <c r="IDD1" s="324"/>
      <c r="IDE1" s="324"/>
      <c r="IDF1" s="324"/>
      <c r="IDG1" s="324"/>
      <c r="IDH1" s="324"/>
      <c r="IDI1" s="324"/>
      <c r="IDJ1" s="324"/>
      <c r="IDK1" s="324"/>
      <c r="IDL1" s="324"/>
      <c r="IDM1" s="324"/>
      <c r="IDN1" s="324"/>
      <c r="IDO1" s="324"/>
      <c r="IDP1" s="324"/>
      <c r="IDQ1" s="324"/>
      <c r="IDR1" s="324"/>
      <c r="IDS1" s="324"/>
      <c r="IDT1" s="324"/>
      <c r="IDU1" s="324"/>
      <c r="IDV1" s="324"/>
      <c r="IDW1" s="324"/>
      <c r="IDX1" s="324"/>
      <c r="IDY1" s="324"/>
      <c r="IDZ1" s="324"/>
      <c r="IEA1" s="324"/>
      <c r="IEB1" s="324"/>
      <c r="IEC1" s="324"/>
      <c r="IED1" s="324"/>
      <c r="IEE1" s="324"/>
      <c r="IEF1" s="324"/>
      <c r="IEG1" s="324"/>
      <c r="IEH1" s="324"/>
      <c r="IEI1" s="324"/>
      <c r="IEJ1" s="324"/>
      <c r="IEK1" s="324"/>
      <c r="IEL1" s="324"/>
      <c r="IEM1" s="324"/>
      <c r="IEN1" s="324"/>
      <c r="IEO1" s="324"/>
      <c r="IEP1" s="324"/>
      <c r="IEQ1" s="324"/>
      <c r="IER1" s="324"/>
      <c r="IES1" s="324"/>
      <c r="IET1" s="324"/>
      <c r="IEU1" s="324"/>
      <c r="IEV1" s="324"/>
      <c r="IEW1" s="324"/>
      <c r="IEX1" s="324"/>
      <c r="IEY1" s="324"/>
      <c r="IEZ1" s="324"/>
      <c r="IFA1" s="324"/>
      <c r="IFB1" s="324"/>
      <c r="IFC1" s="324"/>
      <c r="IFD1" s="324"/>
      <c r="IFE1" s="324"/>
      <c r="IFF1" s="324"/>
      <c r="IFG1" s="324"/>
      <c r="IFH1" s="324"/>
      <c r="IFI1" s="324"/>
      <c r="IFJ1" s="324"/>
      <c r="IFK1" s="324"/>
      <c r="IFL1" s="324"/>
      <c r="IFM1" s="324"/>
      <c r="IFN1" s="324"/>
      <c r="IFO1" s="324"/>
      <c r="IFP1" s="324"/>
      <c r="IFQ1" s="324"/>
      <c r="IFR1" s="324"/>
      <c r="IFS1" s="324"/>
      <c r="IFT1" s="324"/>
      <c r="IFU1" s="324"/>
      <c r="IFV1" s="324"/>
      <c r="IFW1" s="324"/>
      <c r="IFX1" s="324"/>
      <c r="IFY1" s="324"/>
      <c r="IFZ1" s="324"/>
      <c r="IGA1" s="324"/>
      <c r="IGB1" s="324"/>
      <c r="IGC1" s="324"/>
      <c r="IGD1" s="324"/>
      <c r="IGE1" s="324"/>
      <c r="IGF1" s="324"/>
      <c r="IGG1" s="324"/>
      <c r="IGH1" s="324"/>
      <c r="IGI1" s="324"/>
      <c r="IGJ1" s="324"/>
      <c r="IGK1" s="324"/>
      <c r="IGL1" s="324"/>
      <c r="IGM1" s="324"/>
      <c r="IGN1" s="324"/>
      <c r="IGO1" s="324"/>
      <c r="IGP1" s="324"/>
      <c r="IGQ1" s="324"/>
      <c r="IGR1" s="324"/>
      <c r="IGS1" s="324"/>
      <c r="IGT1" s="324"/>
      <c r="IGU1" s="324"/>
      <c r="IGV1" s="324"/>
      <c r="IGW1" s="324"/>
      <c r="IGX1" s="324"/>
      <c r="IGY1" s="324"/>
      <c r="IGZ1" s="324"/>
      <c r="IHA1" s="324"/>
      <c r="IHB1" s="324"/>
      <c r="IHC1" s="324"/>
      <c r="IHD1" s="324"/>
      <c r="IHE1" s="324"/>
      <c r="IHF1" s="324"/>
      <c r="IHG1" s="324"/>
      <c r="IHH1" s="324"/>
      <c r="IHI1" s="324"/>
      <c r="IHJ1" s="324"/>
      <c r="IHK1" s="324"/>
      <c r="IHL1" s="324"/>
      <c r="IHM1" s="324"/>
      <c r="IHN1" s="324"/>
      <c r="IHO1" s="324"/>
      <c r="IHP1" s="324"/>
      <c r="IHQ1" s="324"/>
      <c r="IHR1" s="324"/>
      <c r="IHS1" s="324"/>
      <c r="IHT1" s="324"/>
      <c r="IHU1" s="324"/>
      <c r="IHV1" s="324"/>
      <c r="IHW1" s="324"/>
      <c r="IHX1" s="324"/>
      <c r="IHY1" s="324"/>
      <c r="IHZ1" s="324"/>
      <c r="IIA1" s="324"/>
      <c r="IIB1" s="324"/>
      <c r="IIC1" s="324"/>
      <c r="IID1" s="324"/>
      <c r="IIE1" s="324"/>
      <c r="IIF1" s="324"/>
      <c r="IIG1" s="324"/>
      <c r="IIH1" s="324"/>
      <c r="III1" s="324"/>
      <c r="IIJ1" s="324"/>
      <c r="IIK1" s="324"/>
      <c r="IIL1" s="324"/>
      <c r="IIM1" s="324"/>
      <c r="IIN1" s="324"/>
      <c r="IIO1" s="324"/>
      <c r="IIP1" s="324"/>
      <c r="IIQ1" s="324"/>
      <c r="IIR1" s="324"/>
      <c r="IIS1" s="324"/>
      <c r="IIT1" s="324"/>
      <c r="IIU1" s="324"/>
      <c r="IIV1" s="324"/>
      <c r="IIW1" s="324"/>
      <c r="IIX1" s="324"/>
      <c r="IIY1" s="324"/>
      <c r="IIZ1" s="324"/>
      <c r="IJA1" s="324"/>
      <c r="IJB1" s="324"/>
      <c r="IJC1" s="324"/>
      <c r="IJD1" s="324"/>
      <c r="IJE1" s="324"/>
      <c r="IJF1" s="324"/>
      <c r="IJG1" s="324"/>
      <c r="IJH1" s="324"/>
      <c r="IJI1" s="324"/>
      <c r="IJJ1" s="324"/>
      <c r="IJK1" s="324"/>
      <c r="IJL1" s="324"/>
      <c r="IJM1" s="324"/>
      <c r="IJN1" s="324"/>
      <c r="IJO1" s="324"/>
      <c r="IJP1" s="324"/>
      <c r="IJQ1" s="324"/>
      <c r="IJR1" s="324"/>
      <c r="IJS1" s="324"/>
      <c r="IJT1" s="324"/>
      <c r="IJU1" s="324"/>
      <c r="IJV1" s="324"/>
      <c r="IJW1" s="324"/>
      <c r="IJX1" s="324"/>
      <c r="IJY1" s="324"/>
      <c r="IJZ1" s="324"/>
      <c r="IKA1" s="324"/>
      <c r="IKB1" s="324"/>
      <c r="IKC1" s="324"/>
      <c r="IKD1" s="324"/>
      <c r="IKE1" s="324"/>
      <c r="IKF1" s="324"/>
      <c r="IKG1" s="324"/>
      <c r="IKH1" s="324"/>
      <c r="IKI1" s="324"/>
      <c r="IKJ1" s="324"/>
      <c r="IKK1" s="324"/>
      <c r="IKL1" s="324"/>
      <c r="IKM1" s="324"/>
      <c r="IKN1" s="324"/>
      <c r="IKO1" s="324"/>
      <c r="IKP1" s="324"/>
      <c r="IKQ1" s="324"/>
      <c r="IKR1" s="324"/>
      <c r="IKS1" s="324"/>
      <c r="IKT1" s="324"/>
      <c r="IKU1" s="324"/>
      <c r="IKV1" s="324"/>
      <c r="IKW1" s="324"/>
      <c r="IKX1" s="324"/>
      <c r="IKY1" s="324"/>
      <c r="IKZ1" s="324"/>
      <c r="ILA1" s="324"/>
      <c r="ILB1" s="324"/>
      <c r="ILC1" s="324"/>
      <c r="ILD1" s="324"/>
      <c r="ILE1" s="324"/>
      <c r="ILF1" s="324"/>
      <c r="ILG1" s="324"/>
      <c r="ILH1" s="324"/>
      <c r="ILI1" s="324"/>
      <c r="ILJ1" s="324"/>
      <c r="ILK1" s="324"/>
      <c r="ILL1" s="324"/>
      <c r="ILM1" s="324"/>
      <c r="ILN1" s="324"/>
      <c r="ILO1" s="324"/>
      <c r="ILP1" s="324"/>
      <c r="ILQ1" s="324"/>
      <c r="ILR1" s="324"/>
      <c r="ILS1" s="324"/>
      <c r="ILT1" s="324"/>
      <c r="ILU1" s="324"/>
      <c r="ILV1" s="324"/>
      <c r="ILW1" s="324"/>
      <c r="ILX1" s="324"/>
      <c r="ILY1" s="324"/>
      <c r="ILZ1" s="324"/>
      <c r="IMA1" s="324"/>
      <c r="IMB1" s="324"/>
      <c r="IMC1" s="324"/>
      <c r="IMD1" s="324"/>
      <c r="IME1" s="324"/>
      <c r="IMF1" s="324"/>
      <c r="IMG1" s="324"/>
      <c r="IMH1" s="324"/>
      <c r="IMI1" s="324"/>
      <c r="IMJ1" s="324"/>
      <c r="IMK1" s="324"/>
      <c r="IML1" s="324"/>
      <c r="IMM1" s="324"/>
      <c r="IMN1" s="324"/>
      <c r="IMO1" s="324"/>
      <c r="IMP1" s="324"/>
      <c r="IMQ1" s="324"/>
      <c r="IMR1" s="324"/>
      <c r="IMS1" s="324"/>
      <c r="IMT1" s="324"/>
      <c r="IMU1" s="324"/>
      <c r="IMV1" s="324"/>
      <c r="IMW1" s="324"/>
      <c r="IMX1" s="324"/>
      <c r="IMY1" s="324"/>
      <c r="IMZ1" s="324"/>
      <c r="INA1" s="324"/>
      <c r="INB1" s="324"/>
      <c r="INC1" s="324"/>
      <c r="IND1" s="324"/>
      <c r="INE1" s="324"/>
      <c r="INF1" s="324"/>
      <c r="ING1" s="324"/>
      <c r="INH1" s="324"/>
      <c r="INI1" s="324"/>
      <c r="INJ1" s="324"/>
      <c r="INK1" s="324"/>
      <c r="INL1" s="324"/>
      <c r="INM1" s="324"/>
      <c r="INN1" s="324"/>
      <c r="INO1" s="324"/>
      <c r="INP1" s="324"/>
      <c r="INQ1" s="324"/>
      <c r="INR1" s="324"/>
      <c r="INS1" s="324"/>
      <c r="INT1" s="324"/>
      <c r="INU1" s="324"/>
      <c r="INV1" s="324"/>
      <c r="INW1" s="324"/>
      <c r="INX1" s="324"/>
      <c r="INY1" s="324"/>
      <c r="INZ1" s="324"/>
      <c r="IOA1" s="324"/>
      <c r="IOB1" s="324"/>
      <c r="IOC1" s="324"/>
      <c r="IOD1" s="324"/>
      <c r="IOE1" s="324"/>
      <c r="IOF1" s="324"/>
      <c r="IOG1" s="324"/>
      <c r="IOH1" s="324"/>
      <c r="IOI1" s="324"/>
      <c r="IOJ1" s="324"/>
      <c r="IOK1" s="324"/>
      <c r="IOL1" s="324"/>
      <c r="IOM1" s="324"/>
      <c r="ION1" s="324"/>
      <c r="IOO1" s="324"/>
      <c r="IOP1" s="324"/>
      <c r="IOQ1" s="324"/>
      <c r="IOR1" s="324"/>
      <c r="IOS1" s="324"/>
      <c r="IOT1" s="324"/>
      <c r="IOU1" s="324"/>
      <c r="IOV1" s="324"/>
      <c r="IOW1" s="324"/>
      <c r="IOX1" s="324"/>
      <c r="IOY1" s="324"/>
      <c r="IOZ1" s="324"/>
      <c r="IPA1" s="324"/>
      <c r="IPB1" s="324"/>
      <c r="IPC1" s="324"/>
      <c r="IPD1" s="324"/>
      <c r="IPE1" s="324"/>
      <c r="IPF1" s="324"/>
      <c r="IPG1" s="324"/>
      <c r="IPH1" s="324"/>
      <c r="IPI1" s="324"/>
      <c r="IPJ1" s="324"/>
      <c r="IPK1" s="324"/>
      <c r="IPL1" s="324"/>
      <c r="IPM1" s="324"/>
      <c r="IPN1" s="324"/>
      <c r="IPO1" s="324"/>
      <c r="IPP1" s="324"/>
      <c r="IPQ1" s="324"/>
      <c r="IPR1" s="324"/>
      <c r="IPS1" s="324"/>
      <c r="IPT1" s="324"/>
      <c r="IPU1" s="324"/>
      <c r="IPV1" s="324"/>
      <c r="IPW1" s="324"/>
      <c r="IPX1" s="324"/>
      <c r="IPY1" s="324"/>
      <c r="IPZ1" s="324"/>
      <c r="IQA1" s="324"/>
      <c r="IQB1" s="324"/>
      <c r="IQC1" s="324"/>
      <c r="IQD1" s="324"/>
      <c r="IQE1" s="324"/>
      <c r="IQF1" s="324"/>
      <c r="IQG1" s="324"/>
      <c r="IQH1" s="324"/>
      <c r="IQI1" s="324"/>
      <c r="IQJ1" s="324"/>
      <c r="IQK1" s="324"/>
      <c r="IQL1" s="324"/>
      <c r="IQM1" s="324"/>
      <c r="IQN1" s="324"/>
      <c r="IQO1" s="324"/>
      <c r="IQP1" s="324"/>
      <c r="IQQ1" s="324"/>
      <c r="IQR1" s="324"/>
      <c r="IQS1" s="324"/>
      <c r="IQT1" s="324"/>
      <c r="IQU1" s="324"/>
      <c r="IQV1" s="324"/>
      <c r="IQW1" s="324"/>
      <c r="IQX1" s="324"/>
      <c r="IQY1" s="324"/>
      <c r="IQZ1" s="324"/>
      <c r="IRA1" s="324"/>
      <c r="IRB1" s="324"/>
      <c r="IRC1" s="324"/>
      <c r="IRD1" s="324"/>
      <c r="IRE1" s="324"/>
      <c r="IRF1" s="324"/>
      <c r="IRG1" s="324"/>
      <c r="IRH1" s="324"/>
      <c r="IRI1" s="324"/>
      <c r="IRJ1" s="324"/>
      <c r="IRK1" s="324"/>
      <c r="IRL1" s="324"/>
      <c r="IRM1" s="324"/>
      <c r="IRN1" s="324"/>
      <c r="IRO1" s="324"/>
      <c r="IRP1" s="324"/>
      <c r="IRQ1" s="324"/>
      <c r="IRR1" s="324"/>
      <c r="IRS1" s="324"/>
      <c r="IRT1" s="324"/>
      <c r="IRU1" s="324"/>
      <c r="IRV1" s="324"/>
      <c r="IRW1" s="324"/>
      <c r="IRX1" s="324"/>
      <c r="IRY1" s="324"/>
      <c r="IRZ1" s="324"/>
      <c r="ISA1" s="324"/>
      <c r="ISB1" s="324"/>
      <c r="ISC1" s="324"/>
      <c r="ISD1" s="324"/>
      <c r="ISE1" s="324"/>
      <c r="ISF1" s="324"/>
      <c r="ISG1" s="324"/>
      <c r="ISH1" s="324"/>
      <c r="ISI1" s="324"/>
      <c r="ISJ1" s="324"/>
      <c r="ISK1" s="324"/>
      <c r="ISL1" s="324"/>
      <c r="ISM1" s="324"/>
      <c r="ISN1" s="324"/>
      <c r="ISO1" s="324"/>
      <c r="ISP1" s="324"/>
      <c r="ISQ1" s="324"/>
      <c r="ISR1" s="324"/>
      <c r="ISS1" s="324"/>
      <c r="IST1" s="324"/>
      <c r="ISU1" s="324"/>
      <c r="ISV1" s="324"/>
      <c r="ISW1" s="324"/>
      <c r="ISX1" s="324"/>
      <c r="ISY1" s="324"/>
      <c r="ISZ1" s="324"/>
      <c r="ITA1" s="324"/>
      <c r="ITB1" s="324"/>
      <c r="ITC1" s="324"/>
      <c r="ITD1" s="324"/>
      <c r="ITE1" s="324"/>
      <c r="ITF1" s="324"/>
      <c r="ITG1" s="324"/>
      <c r="ITH1" s="324"/>
      <c r="ITI1" s="324"/>
      <c r="ITJ1" s="324"/>
      <c r="ITK1" s="324"/>
      <c r="ITL1" s="324"/>
      <c r="ITM1" s="324"/>
      <c r="ITN1" s="324"/>
      <c r="ITO1" s="324"/>
      <c r="ITP1" s="324"/>
      <c r="ITQ1" s="324"/>
      <c r="ITR1" s="324"/>
      <c r="ITS1" s="324"/>
      <c r="ITT1" s="324"/>
      <c r="ITU1" s="324"/>
      <c r="ITV1" s="324"/>
      <c r="ITW1" s="324"/>
      <c r="ITX1" s="324"/>
      <c r="ITY1" s="324"/>
      <c r="ITZ1" s="324"/>
      <c r="IUA1" s="324"/>
      <c r="IUB1" s="324"/>
      <c r="IUC1" s="324"/>
      <c r="IUD1" s="324"/>
      <c r="IUE1" s="324"/>
      <c r="IUF1" s="324"/>
      <c r="IUG1" s="324"/>
      <c r="IUH1" s="324"/>
      <c r="IUI1" s="324"/>
      <c r="IUJ1" s="324"/>
      <c r="IUK1" s="324"/>
      <c r="IUL1" s="324"/>
      <c r="IUM1" s="324"/>
      <c r="IUN1" s="324"/>
      <c r="IUO1" s="324"/>
      <c r="IUP1" s="324"/>
      <c r="IUQ1" s="324"/>
      <c r="IUR1" s="324"/>
      <c r="IUS1" s="324"/>
      <c r="IUT1" s="324"/>
      <c r="IUU1" s="324"/>
      <c r="IUV1" s="324"/>
      <c r="IUW1" s="324"/>
      <c r="IUX1" s="324"/>
      <c r="IUY1" s="324"/>
      <c r="IUZ1" s="324"/>
      <c r="IVA1" s="324"/>
      <c r="IVB1" s="324"/>
      <c r="IVC1" s="324"/>
      <c r="IVD1" s="324"/>
      <c r="IVE1" s="324"/>
      <c r="IVF1" s="324"/>
      <c r="IVG1" s="324"/>
      <c r="IVH1" s="324"/>
      <c r="IVI1" s="324"/>
      <c r="IVJ1" s="324"/>
      <c r="IVK1" s="324"/>
      <c r="IVL1" s="324"/>
      <c r="IVM1" s="324"/>
      <c r="IVN1" s="324"/>
      <c r="IVO1" s="324"/>
      <c r="IVP1" s="324"/>
      <c r="IVQ1" s="324"/>
      <c r="IVR1" s="324"/>
      <c r="IVS1" s="324"/>
      <c r="IVT1" s="324"/>
      <c r="IVU1" s="324"/>
      <c r="IVV1" s="324"/>
      <c r="IVW1" s="324"/>
      <c r="IVX1" s="324"/>
      <c r="IVY1" s="324"/>
      <c r="IVZ1" s="324"/>
      <c r="IWA1" s="324"/>
      <c r="IWB1" s="324"/>
      <c r="IWC1" s="324"/>
      <c r="IWD1" s="324"/>
      <c r="IWE1" s="324"/>
      <c r="IWF1" s="324"/>
      <c r="IWG1" s="324"/>
      <c r="IWH1" s="324"/>
      <c r="IWI1" s="324"/>
      <c r="IWJ1" s="324"/>
      <c r="IWK1" s="324"/>
      <c r="IWL1" s="324"/>
      <c r="IWM1" s="324"/>
      <c r="IWN1" s="324"/>
      <c r="IWO1" s="324"/>
      <c r="IWP1" s="324"/>
      <c r="IWQ1" s="324"/>
      <c r="IWR1" s="324"/>
      <c r="IWS1" s="324"/>
      <c r="IWT1" s="324"/>
      <c r="IWU1" s="324"/>
      <c r="IWV1" s="324"/>
      <c r="IWW1" s="324"/>
      <c r="IWX1" s="324"/>
      <c r="IWY1" s="324"/>
      <c r="IWZ1" s="324"/>
      <c r="IXA1" s="324"/>
      <c r="IXB1" s="324"/>
      <c r="IXC1" s="324"/>
      <c r="IXD1" s="324"/>
      <c r="IXE1" s="324"/>
      <c r="IXF1" s="324"/>
      <c r="IXG1" s="324"/>
      <c r="IXH1" s="324"/>
      <c r="IXI1" s="324"/>
      <c r="IXJ1" s="324"/>
      <c r="IXK1" s="324"/>
      <c r="IXL1" s="324"/>
      <c r="IXM1" s="324"/>
      <c r="IXN1" s="324"/>
      <c r="IXO1" s="324"/>
      <c r="IXP1" s="324"/>
      <c r="IXQ1" s="324"/>
      <c r="IXR1" s="324"/>
      <c r="IXS1" s="324"/>
      <c r="IXT1" s="324"/>
      <c r="IXU1" s="324"/>
      <c r="IXV1" s="324"/>
      <c r="IXW1" s="324"/>
      <c r="IXX1" s="324"/>
      <c r="IXY1" s="324"/>
      <c r="IXZ1" s="324"/>
      <c r="IYA1" s="324"/>
      <c r="IYB1" s="324"/>
      <c r="IYC1" s="324"/>
      <c r="IYD1" s="324"/>
      <c r="IYE1" s="324"/>
      <c r="IYF1" s="324"/>
      <c r="IYG1" s="324"/>
      <c r="IYH1" s="324"/>
      <c r="IYI1" s="324"/>
      <c r="IYJ1" s="324"/>
      <c r="IYK1" s="324"/>
      <c r="IYL1" s="324"/>
      <c r="IYM1" s="324"/>
      <c r="IYN1" s="324"/>
      <c r="IYO1" s="324"/>
      <c r="IYP1" s="324"/>
      <c r="IYQ1" s="324"/>
      <c r="IYR1" s="324"/>
      <c r="IYS1" s="324"/>
      <c r="IYT1" s="324"/>
      <c r="IYU1" s="324"/>
      <c r="IYV1" s="324"/>
      <c r="IYW1" s="324"/>
      <c r="IYX1" s="324"/>
      <c r="IYY1" s="324"/>
      <c r="IYZ1" s="324"/>
      <c r="IZA1" s="324"/>
      <c r="IZB1" s="324"/>
      <c r="IZC1" s="324"/>
      <c r="IZD1" s="324"/>
      <c r="IZE1" s="324"/>
      <c r="IZF1" s="324"/>
      <c r="IZG1" s="324"/>
      <c r="IZH1" s="324"/>
      <c r="IZI1" s="324"/>
      <c r="IZJ1" s="324"/>
      <c r="IZK1" s="324"/>
      <c r="IZL1" s="324"/>
      <c r="IZM1" s="324"/>
      <c r="IZN1" s="324"/>
      <c r="IZO1" s="324"/>
      <c r="IZP1" s="324"/>
      <c r="IZQ1" s="324"/>
      <c r="IZR1" s="324"/>
      <c r="IZS1" s="324"/>
      <c r="IZT1" s="324"/>
      <c r="IZU1" s="324"/>
      <c r="IZV1" s="324"/>
      <c r="IZW1" s="324"/>
      <c r="IZX1" s="324"/>
      <c r="IZY1" s="324"/>
      <c r="IZZ1" s="324"/>
      <c r="JAA1" s="324"/>
      <c r="JAB1" s="324"/>
      <c r="JAC1" s="324"/>
      <c r="JAD1" s="324"/>
      <c r="JAE1" s="324"/>
      <c r="JAF1" s="324"/>
      <c r="JAG1" s="324"/>
      <c r="JAH1" s="324"/>
      <c r="JAI1" s="324"/>
      <c r="JAJ1" s="324"/>
      <c r="JAK1" s="324"/>
      <c r="JAL1" s="324"/>
      <c r="JAM1" s="324"/>
      <c r="JAN1" s="324"/>
      <c r="JAO1" s="324"/>
      <c r="JAP1" s="324"/>
      <c r="JAQ1" s="324"/>
      <c r="JAR1" s="324"/>
      <c r="JAS1" s="324"/>
      <c r="JAT1" s="324"/>
      <c r="JAU1" s="324"/>
      <c r="JAV1" s="324"/>
      <c r="JAW1" s="324"/>
      <c r="JAX1" s="324"/>
      <c r="JAY1" s="324"/>
      <c r="JAZ1" s="324"/>
      <c r="JBA1" s="324"/>
      <c r="JBB1" s="324"/>
      <c r="JBC1" s="324"/>
      <c r="JBD1" s="324"/>
      <c r="JBE1" s="324"/>
      <c r="JBF1" s="324"/>
      <c r="JBG1" s="324"/>
      <c r="JBH1" s="324"/>
      <c r="JBI1" s="324"/>
      <c r="JBJ1" s="324"/>
      <c r="JBK1" s="324"/>
      <c r="JBL1" s="324"/>
      <c r="JBM1" s="324"/>
      <c r="JBN1" s="324"/>
      <c r="JBO1" s="324"/>
      <c r="JBP1" s="324"/>
      <c r="JBQ1" s="324"/>
      <c r="JBR1" s="324"/>
      <c r="JBS1" s="324"/>
      <c r="JBT1" s="324"/>
      <c r="JBU1" s="324"/>
      <c r="JBV1" s="324"/>
      <c r="JBW1" s="324"/>
      <c r="JBX1" s="324"/>
      <c r="JBY1" s="324"/>
      <c r="JBZ1" s="324"/>
      <c r="JCA1" s="324"/>
      <c r="JCB1" s="324"/>
      <c r="JCC1" s="324"/>
      <c r="JCD1" s="324"/>
      <c r="JCE1" s="324"/>
      <c r="JCF1" s="324"/>
      <c r="JCG1" s="324"/>
      <c r="JCH1" s="324"/>
      <c r="JCI1" s="324"/>
      <c r="JCJ1" s="324"/>
      <c r="JCK1" s="324"/>
      <c r="JCL1" s="324"/>
      <c r="JCM1" s="324"/>
      <c r="JCN1" s="324"/>
      <c r="JCO1" s="324"/>
      <c r="JCP1" s="324"/>
      <c r="JCQ1" s="324"/>
      <c r="JCR1" s="324"/>
      <c r="JCS1" s="324"/>
      <c r="JCT1" s="324"/>
      <c r="JCU1" s="324"/>
      <c r="JCV1" s="324"/>
      <c r="JCW1" s="324"/>
      <c r="JCX1" s="324"/>
      <c r="JCY1" s="324"/>
      <c r="JCZ1" s="324"/>
      <c r="JDA1" s="324"/>
      <c r="JDB1" s="324"/>
      <c r="JDC1" s="324"/>
      <c r="JDD1" s="324"/>
      <c r="JDE1" s="324"/>
      <c r="JDF1" s="324"/>
      <c r="JDG1" s="324"/>
      <c r="JDH1" s="324"/>
      <c r="JDI1" s="324"/>
      <c r="JDJ1" s="324"/>
      <c r="JDK1" s="324"/>
      <c r="JDL1" s="324"/>
      <c r="JDM1" s="324"/>
      <c r="JDN1" s="324"/>
      <c r="JDO1" s="324"/>
      <c r="JDP1" s="324"/>
      <c r="JDQ1" s="324"/>
      <c r="JDR1" s="324"/>
      <c r="JDS1" s="324"/>
      <c r="JDT1" s="324"/>
      <c r="JDU1" s="324"/>
      <c r="JDV1" s="324"/>
      <c r="JDW1" s="324"/>
      <c r="JDX1" s="324"/>
      <c r="JDY1" s="324"/>
      <c r="JDZ1" s="324"/>
      <c r="JEA1" s="324"/>
      <c r="JEB1" s="324"/>
      <c r="JEC1" s="324"/>
      <c r="JED1" s="324"/>
      <c r="JEE1" s="324"/>
      <c r="JEF1" s="324"/>
      <c r="JEG1" s="324"/>
      <c r="JEH1" s="324"/>
      <c r="JEI1" s="324"/>
      <c r="JEJ1" s="324"/>
      <c r="JEK1" s="324"/>
      <c r="JEL1" s="324"/>
      <c r="JEM1" s="324"/>
      <c r="JEN1" s="324"/>
      <c r="JEO1" s="324"/>
      <c r="JEP1" s="324"/>
      <c r="JEQ1" s="324"/>
      <c r="JER1" s="324"/>
      <c r="JES1" s="324"/>
      <c r="JET1" s="324"/>
      <c r="JEU1" s="324"/>
      <c r="JEV1" s="324"/>
      <c r="JEW1" s="324"/>
      <c r="JEX1" s="324"/>
      <c r="JEY1" s="324"/>
      <c r="JEZ1" s="324"/>
      <c r="JFA1" s="324"/>
      <c r="JFB1" s="324"/>
      <c r="JFC1" s="324"/>
      <c r="JFD1" s="324"/>
      <c r="JFE1" s="324"/>
      <c r="JFF1" s="324"/>
      <c r="JFG1" s="324"/>
      <c r="JFH1" s="324"/>
      <c r="JFI1" s="324"/>
      <c r="JFJ1" s="324"/>
      <c r="JFK1" s="324"/>
      <c r="JFL1" s="324"/>
      <c r="JFM1" s="324"/>
      <c r="JFN1" s="324"/>
      <c r="JFO1" s="324"/>
      <c r="JFP1" s="324"/>
      <c r="JFQ1" s="324"/>
      <c r="JFR1" s="324"/>
      <c r="JFS1" s="324"/>
      <c r="JFT1" s="324"/>
      <c r="JFU1" s="324"/>
      <c r="JFV1" s="324"/>
      <c r="JFW1" s="324"/>
      <c r="JFX1" s="324"/>
      <c r="JFY1" s="324"/>
      <c r="JFZ1" s="324"/>
      <c r="JGA1" s="324"/>
      <c r="JGB1" s="324"/>
      <c r="JGC1" s="324"/>
      <c r="JGD1" s="324"/>
      <c r="JGE1" s="324"/>
      <c r="JGF1" s="324"/>
      <c r="JGG1" s="324"/>
      <c r="JGH1" s="324"/>
      <c r="JGI1" s="324"/>
      <c r="JGJ1" s="324"/>
      <c r="JGK1" s="324"/>
      <c r="JGL1" s="324"/>
      <c r="JGM1" s="324"/>
      <c r="JGN1" s="324"/>
      <c r="JGO1" s="324"/>
      <c r="JGP1" s="324"/>
      <c r="JGQ1" s="324"/>
      <c r="JGR1" s="324"/>
      <c r="JGS1" s="324"/>
      <c r="JGT1" s="324"/>
      <c r="JGU1" s="324"/>
      <c r="JGV1" s="324"/>
      <c r="JGW1" s="324"/>
      <c r="JGX1" s="324"/>
      <c r="JGY1" s="324"/>
      <c r="JGZ1" s="324"/>
      <c r="JHA1" s="324"/>
      <c r="JHB1" s="324"/>
      <c r="JHC1" s="324"/>
      <c r="JHD1" s="324"/>
      <c r="JHE1" s="324"/>
      <c r="JHF1" s="324"/>
      <c r="JHG1" s="324"/>
      <c r="JHH1" s="324"/>
      <c r="JHI1" s="324"/>
      <c r="JHJ1" s="324"/>
      <c r="JHK1" s="324"/>
      <c r="JHL1" s="324"/>
      <c r="JHM1" s="324"/>
      <c r="JHN1" s="324"/>
      <c r="JHO1" s="324"/>
      <c r="JHP1" s="324"/>
      <c r="JHQ1" s="324"/>
      <c r="JHR1" s="324"/>
      <c r="JHS1" s="324"/>
      <c r="JHT1" s="324"/>
      <c r="JHU1" s="324"/>
      <c r="JHV1" s="324"/>
      <c r="JHW1" s="324"/>
      <c r="JHX1" s="324"/>
      <c r="JHY1" s="324"/>
      <c r="JHZ1" s="324"/>
      <c r="JIA1" s="324"/>
      <c r="JIB1" s="324"/>
      <c r="JIC1" s="324"/>
      <c r="JID1" s="324"/>
      <c r="JIE1" s="324"/>
      <c r="JIF1" s="324"/>
      <c r="JIG1" s="324"/>
      <c r="JIH1" s="324"/>
      <c r="JII1" s="324"/>
      <c r="JIJ1" s="324"/>
      <c r="JIK1" s="324"/>
      <c r="JIL1" s="324"/>
      <c r="JIM1" s="324"/>
      <c r="JIN1" s="324"/>
      <c r="JIO1" s="324"/>
      <c r="JIP1" s="324"/>
      <c r="JIQ1" s="324"/>
      <c r="JIR1" s="324"/>
      <c r="JIS1" s="324"/>
      <c r="JIT1" s="324"/>
      <c r="JIU1" s="324"/>
      <c r="JIV1" s="324"/>
      <c r="JIW1" s="324"/>
      <c r="JIX1" s="324"/>
      <c r="JIY1" s="324"/>
      <c r="JIZ1" s="324"/>
      <c r="JJA1" s="324"/>
      <c r="JJB1" s="324"/>
      <c r="JJC1" s="324"/>
      <c r="JJD1" s="324"/>
      <c r="JJE1" s="324"/>
      <c r="JJF1" s="324"/>
      <c r="JJG1" s="324"/>
      <c r="JJH1" s="324"/>
      <c r="JJI1" s="324"/>
      <c r="JJJ1" s="324"/>
      <c r="JJK1" s="324"/>
      <c r="JJL1" s="324"/>
      <c r="JJM1" s="324"/>
      <c r="JJN1" s="324"/>
      <c r="JJO1" s="324"/>
      <c r="JJP1" s="324"/>
      <c r="JJQ1" s="324"/>
      <c r="JJR1" s="324"/>
      <c r="JJS1" s="324"/>
      <c r="JJT1" s="324"/>
      <c r="JJU1" s="324"/>
      <c r="JJV1" s="324"/>
      <c r="JJW1" s="324"/>
      <c r="JJX1" s="324"/>
      <c r="JJY1" s="324"/>
      <c r="JJZ1" s="324"/>
      <c r="JKA1" s="324"/>
      <c r="JKB1" s="324"/>
      <c r="JKC1" s="324"/>
      <c r="JKD1" s="324"/>
      <c r="JKE1" s="324"/>
      <c r="JKF1" s="324"/>
      <c r="JKG1" s="324"/>
      <c r="JKH1" s="324"/>
      <c r="JKI1" s="324"/>
      <c r="JKJ1" s="324"/>
      <c r="JKK1" s="324"/>
      <c r="JKL1" s="324"/>
      <c r="JKM1" s="324"/>
      <c r="JKN1" s="324"/>
      <c r="JKO1" s="324"/>
      <c r="JKP1" s="324"/>
      <c r="JKQ1" s="324"/>
      <c r="JKR1" s="324"/>
      <c r="JKS1" s="324"/>
      <c r="JKT1" s="324"/>
      <c r="JKU1" s="324"/>
      <c r="JKV1" s="324"/>
      <c r="JKW1" s="324"/>
      <c r="JKX1" s="324"/>
      <c r="JKY1" s="324"/>
      <c r="JKZ1" s="324"/>
      <c r="JLA1" s="324"/>
      <c r="JLB1" s="324"/>
      <c r="JLC1" s="324"/>
      <c r="JLD1" s="324"/>
      <c r="JLE1" s="324"/>
      <c r="JLF1" s="324"/>
      <c r="JLG1" s="324"/>
      <c r="JLH1" s="324"/>
      <c r="JLI1" s="324"/>
      <c r="JLJ1" s="324"/>
      <c r="JLK1" s="324"/>
      <c r="JLL1" s="324"/>
      <c r="JLM1" s="324"/>
      <c r="JLN1" s="324"/>
      <c r="JLO1" s="324"/>
      <c r="JLP1" s="324"/>
      <c r="JLQ1" s="324"/>
      <c r="JLR1" s="324"/>
      <c r="JLS1" s="324"/>
      <c r="JLT1" s="324"/>
      <c r="JLU1" s="324"/>
      <c r="JLV1" s="324"/>
      <c r="JLW1" s="324"/>
      <c r="JLX1" s="324"/>
      <c r="JLY1" s="324"/>
      <c r="JLZ1" s="324"/>
      <c r="JMA1" s="324"/>
      <c r="JMB1" s="324"/>
      <c r="JMC1" s="324"/>
      <c r="JMD1" s="324"/>
      <c r="JME1" s="324"/>
      <c r="JMF1" s="324"/>
      <c r="JMG1" s="324"/>
      <c r="JMH1" s="324"/>
      <c r="JMI1" s="324"/>
      <c r="JMJ1" s="324"/>
      <c r="JMK1" s="324"/>
      <c r="JML1" s="324"/>
      <c r="JMM1" s="324"/>
      <c r="JMN1" s="324"/>
      <c r="JMO1" s="324"/>
      <c r="JMP1" s="324"/>
      <c r="JMQ1" s="324"/>
      <c r="JMR1" s="324"/>
      <c r="JMS1" s="324"/>
      <c r="JMT1" s="324"/>
      <c r="JMU1" s="324"/>
      <c r="JMV1" s="324"/>
      <c r="JMW1" s="324"/>
      <c r="JMX1" s="324"/>
      <c r="JMY1" s="324"/>
      <c r="JMZ1" s="324"/>
      <c r="JNA1" s="324"/>
      <c r="JNB1" s="324"/>
      <c r="JNC1" s="324"/>
      <c r="JND1" s="324"/>
      <c r="JNE1" s="324"/>
      <c r="JNF1" s="324"/>
      <c r="JNG1" s="324"/>
      <c r="JNH1" s="324"/>
      <c r="JNI1" s="324"/>
      <c r="JNJ1" s="324"/>
      <c r="JNK1" s="324"/>
      <c r="JNL1" s="324"/>
      <c r="JNM1" s="324"/>
      <c r="JNN1" s="324"/>
      <c r="JNO1" s="324"/>
      <c r="JNP1" s="324"/>
      <c r="JNQ1" s="324"/>
      <c r="JNR1" s="324"/>
      <c r="JNS1" s="324"/>
      <c r="JNT1" s="324"/>
      <c r="JNU1" s="324"/>
      <c r="JNV1" s="324"/>
      <c r="JNW1" s="324"/>
      <c r="JNX1" s="324"/>
      <c r="JNY1" s="324"/>
      <c r="JNZ1" s="324"/>
      <c r="JOA1" s="324"/>
      <c r="JOB1" s="324"/>
      <c r="JOC1" s="324"/>
      <c r="JOD1" s="324"/>
      <c r="JOE1" s="324"/>
      <c r="JOF1" s="324"/>
      <c r="JOG1" s="324"/>
      <c r="JOH1" s="324"/>
      <c r="JOI1" s="324"/>
      <c r="JOJ1" s="324"/>
      <c r="JOK1" s="324"/>
      <c r="JOL1" s="324"/>
      <c r="JOM1" s="324"/>
      <c r="JON1" s="324"/>
      <c r="JOO1" s="324"/>
      <c r="JOP1" s="324"/>
      <c r="JOQ1" s="324"/>
      <c r="JOR1" s="324"/>
      <c r="JOS1" s="324"/>
      <c r="JOT1" s="324"/>
      <c r="JOU1" s="324"/>
      <c r="JOV1" s="324"/>
      <c r="JOW1" s="324"/>
      <c r="JOX1" s="324"/>
      <c r="JOY1" s="324"/>
      <c r="JOZ1" s="324"/>
      <c r="JPA1" s="324"/>
      <c r="JPB1" s="324"/>
      <c r="JPC1" s="324"/>
      <c r="JPD1" s="324"/>
      <c r="JPE1" s="324"/>
      <c r="JPF1" s="324"/>
      <c r="JPG1" s="324"/>
      <c r="JPH1" s="324"/>
      <c r="JPI1" s="324"/>
      <c r="JPJ1" s="324"/>
      <c r="JPK1" s="324"/>
      <c r="JPL1" s="324"/>
      <c r="JPM1" s="324"/>
      <c r="JPN1" s="324"/>
      <c r="JPO1" s="324"/>
      <c r="JPP1" s="324"/>
      <c r="JPQ1" s="324"/>
      <c r="JPR1" s="324"/>
      <c r="JPS1" s="324"/>
      <c r="JPT1" s="324"/>
      <c r="JPU1" s="324"/>
      <c r="JPV1" s="324"/>
      <c r="JPW1" s="324"/>
      <c r="JPX1" s="324"/>
      <c r="JPY1" s="324"/>
      <c r="JPZ1" s="324"/>
      <c r="JQA1" s="324"/>
      <c r="JQB1" s="324"/>
      <c r="JQC1" s="324"/>
      <c r="JQD1" s="324"/>
      <c r="JQE1" s="324"/>
      <c r="JQF1" s="324"/>
      <c r="JQG1" s="324"/>
      <c r="JQH1" s="324"/>
      <c r="JQI1" s="324"/>
      <c r="JQJ1" s="324"/>
      <c r="JQK1" s="324"/>
      <c r="JQL1" s="324"/>
      <c r="JQM1" s="324"/>
      <c r="JQN1" s="324"/>
      <c r="JQO1" s="324"/>
      <c r="JQP1" s="324"/>
      <c r="JQQ1" s="324"/>
      <c r="JQR1" s="324"/>
      <c r="JQS1" s="324"/>
      <c r="JQT1" s="324"/>
      <c r="JQU1" s="324"/>
      <c r="JQV1" s="324"/>
      <c r="JQW1" s="324"/>
      <c r="JQX1" s="324"/>
      <c r="JQY1" s="324"/>
      <c r="JQZ1" s="324"/>
      <c r="JRA1" s="324"/>
      <c r="JRB1" s="324"/>
      <c r="JRC1" s="324"/>
      <c r="JRD1" s="324"/>
      <c r="JRE1" s="324"/>
      <c r="JRF1" s="324"/>
      <c r="JRG1" s="324"/>
      <c r="JRH1" s="324"/>
      <c r="JRI1" s="324"/>
      <c r="JRJ1" s="324"/>
      <c r="JRK1" s="324"/>
      <c r="JRL1" s="324"/>
      <c r="JRM1" s="324"/>
      <c r="JRN1" s="324"/>
      <c r="JRO1" s="324"/>
      <c r="JRP1" s="324"/>
      <c r="JRQ1" s="324"/>
      <c r="JRR1" s="324"/>
      <c r="JRS1" s="324"/>
      <c r="JRT1" s="324"/>
      <c r="JRU1" s="324"/>
      <c r="JRV1" s="324"/>
      <c r="JRW1" s="324"/>
      <c r="JRX1" s="324"/>
      <c r="JRY1" s="324"/>
      <c r="JRZ1" s="324"/>
      <c r="JSA1" s="324"/>
      <c r="JSB1" s="324"/>
      <c r="JSC1" s="324"/>
      <c r="JSD1" s="324"/>
      <c r="JSE1" s="324"/>
      <c r="JSF1" s="324"/>
      <c r="JSG1" s="324"/>
      <c r="JSH1" s="324"/>
      <c r="JSI1" s="324"/>
      <c r="JSJ1" s="324"/>
      <c r="JSK1" s="324"/>
      <c r="JSL1" s="324"/>
      <c r="JSM1" s="324"/>
      <c r="JSN1" s="324"/>
      <c r="JSO1" s="324"/>
      <c r="JSP1" s="324"/>
      <c r="JSQ1" s="324"/>
      <c r="JSR1" s="324"/>
      <c r="JSS1" s="324"/>
      <c r="JST1" s="324"/>
      <c r="JSU1" s="324"/>
      <c r="JSV1" s="324"/>
      <c r="JSW1" s="324"/>
      <c r="JSX1" s="324"/>
      <c r="JSY1" s="324"/>
      <c r="JSZ1" s="324"/>
      <c r="JTA1" s="324"/>
      <c r="JTB1" s="324"/>
      <c r="JTC1" s="324"/>
      <c r="JTD1" s="324"/>
      <c r="JTE1" s="324"/>
      <c r="JTF1" s="324"/>
      <c r="JTG1" s="324"/>
      <c r="JTH1" s="324"/>
      <c r="JTI1" s="324"/>
      <c r="JTJ1" s="324"/>
      <c r="JTK1" s="324"/>
      <c r="JTL1" s="324"/>
      <c r="JTM1" s="324"/>
      <c r="JTN1" s="324"/>
      <c r="JTO1" s="324"/>
      <c r="JTP1" s="324"/>
      <c r="JTQ1" s="324"/>
      <c r="JTR1" s="324"/>
      <c r="JTS1" s="324"/>
      <c r="JTT1" s="324"/>
      <c r="JTU1" s="324"/>
      <c r="JTV1" s="324"/>
      <c r="JTW1" s="324"/>
      <c r="JTX1" s="324"/>
      <c r="JTY1" s="324"/>
      <c r="JTZ1" s="324"/>
      <c r="JUA1" s="324"/>
      <c r="JUB1" s="324"/>
      <c r="JUC1" s="324"/>
      <c r="JUD1" s="324"/>
      <c r="JUE1" s="324"/>
      <c r="JUF1" s="324"/>
      <c r="JUG1" s="324"/>
      <c r="JUH1" s="324"/>
      <c r="JUI1" s="324"/>
      <c r="JUJ1" s="324"/>
      <c r="JUK1" s="324"/>
      <c r="JUL1" s="324"/>
      <c r="JUM1" s="324"/>
      <c r="JUN1" s="324"/>
      <c r="JUO1" s="324"/>
      <c r="JUP1" s="324"/>
      <c r="JUQ1" s="324"/>
      <c r="JUR1" s="324"/>
      <c r="JUS1" s="324"/>
      <c r="JUT1" s="324"/>
      <c r="JUU1" s="324"/>
      <c r="JUV1" s="324"/>
      <c r="JUW1" s="324"/>
      <c r="JUX1" s="324"/>
      <c r="JUY1" s="324"/>
      <c r="JUZ1" s="324"/>
      <c r="JVA1" s="324"/>
      <c r="JVB1" s="324"/>
      <c r="JVC1" s="324"/>
      <c r="JVD1" s="324"/>
      <c r="JVE1" s="324"/>
      <c r="JVF1" s="324"/>
      <c r="JVG1" s="324"/>
      <c r="JVH1" s="324"/>
      <c r="JVI1" s="324"/>
      <c r="JVJ1" s="324"/>
      <c r="JVK1" s="324"/>
      <c r="JVL1" s="324"/>
      <c r="JVM1" s="324"/>
      <c r="JVN1" s="324"/>
      <c r="JVO1" s="324"/>
      <c r="JVP1" s="324"/>
      <c r="JVQ1" s="324"/>
      <c r="JVR1" s="324"/>
      <c r="JVS1" s="324"/>
      <c r="JVT1" s="324"/>
      <c r="JVU1" s="324"/>
      <c r="JVV1" s="324"/>
      <c r="JVW1" s="324"/>
      <c r="JVX1" s="324"/>
      <c r="JVY1" s="324"/>
      <c r="JVZ1" s="324"/>
      <c r="JWA1" s="324"/>
      <c r="JWB1" s="324"/>
      <c r="JWC1" s="324"/>
      <c r="JWD1" s="324"/>
      <c r="JWE1" s="324"/>
      <c r="JWF1" s="324"/>
      <c r="JWG1" s="324"/>
      <c r="JWH1" s="324"/>
      <c r="JWI1" s="324"/>
      <c r="JWJ1" s="324"/>
      <c r="JWK1" s="324"/>
      <c r="JWL1" s="324"/>
      <c r="JWM1" s="324"/>
      <c r="JWN1" s="324"/>
      <c r="JWO1" s="324"/>
      <c r="JWP1" s="324"/>
      <c r="JWQ1" s="324"/>
      <c r="JWR1" s="324"/>
      <c r="JWS1" s="324"/>
      <c r="JWT1" s="324"/>
      <c r="JWU1" s="324"/>
      <c r="JWV1" s="324"/>
      <c r="JWW1" s="324"/>
      <c r="JWX1" s="324"/>
      <c r="JWY1" s="324"/>
      <c r="JWZ1" s="324"/>
      <c r="JXA1" s="324"/>
      <c r="JXB1" s="324"/>
      <c r="JXC1" s="324"/>
      <c r="JXD1" s="324"/>
      <c r="JXE1" s="324"/>
      <c r="JXF1" s="324"/>
      <c r="JXG1" s="324"/>
      <c r="JXH1" s="324"/>
      <c r="JXI1" s="324"/>
      <c r="JXJ1" s="324"/>
      <c r="JXK1" s="324"/>
      <c r="JXL1" s="324"/>
      <c r="JXM1" s="324"/>
      <c r="JXN1" s="324"/>
      <c r="JXO1" s="324"/>
      <c r="JXP1" s="324"/>
      <c r="JXQ1" s="324"/>
      <c r="JXR1" s="324"/>
      <c r="JXS1" s="324"/>
      <c r="JXT1" s="324"/>
      <c r="JXU1" s="324"/>
      <c r="JXV1" s="324"/>
      <c r="JXW1" s="324"/>
      <c r="JXX1" s="324"/>
      <c r="JXY1" s="324"/>
      <c r="JXZ1" s="324"/>
      <c r="JYA1" s="324"/>
      <c r="JYB1" s="324"/>
      <c r="JYC1" s="324"/>
      <c r="JYD1" s="324"/>
      <c r="JYE1" s="324"/>
      <c r="JYF1" s="324"/>
      <c r="JYG1" s="324"/>
      <c r="JYH1" s="324"/>
      <c r="JYI1" s="324"/>
      <c r="JYJ1" s="324"/>
      <c r="JYK1" s="324"/>
      <c r="JYL1" s="324"/>
      <c r="JYM1" s="324"/>
      <c r="JYN1" s="324"/>
      <c r="JYO1" s="324"/>
      <c r="JYP1" s="324"/>
      <c r="JYQ1" s="324"/>
      <c r="JYR1" s="324"/>
      <c r="JYS1" s="324"/>
      <c r="JYT1" s="324"/>
      <c r="JYU1" s="324"/>
      <c r="JYV1" s="324"/>
      <c r="JYW1" s="324"/>
      <c r="JYX1" s="324"/>
      <c r="JYY1" s="324"/>
      <c r="JYZ1" s="324"/>
      <c r="JZA1" s="324"/>
      <c r="JZB1" s="324"/>
      <c r="JZC1" s="324"/>
      <c r="JZD1" s="324"/>
      <c r="JZE1" s="324"/>
      <c r="JZF1" s="324"/>
      <c r="JZG1" s="324"/>
      <c r="JZH1" s="324"/>
      <c r="JZI1" s="324"/>
      <c r="JZJ1" s="324"/>
      <c r="JZK1" s="324"/>
      <c r="JZL1" s="324"/>
      <c r="JZM1" s="324"/>
      <c r="JZN1" s="324"/>
      <c r="JZO1" s="324"/>
      <c r="JZP1" s="324"/>
      <c r="JZQ1" s="324"/>
      <c r="JZR1" s="324"/>
      <c r="JZS1" s="324"/>
      <c r="JZT1" s="324"/>
      <c r="JZU1" s="324"/>
      <c r="JZV1" s="324"/>
      <c r="JZW1" s="324"/>
      <c r="JZX1" s="324"/>
      <c r="JZY1" s="324"/>
      <c r="JZZ1" s="324"/>
      <c r="KAA1" s="324"/>
      <c r="KAB1" s="324"/>
      <c r="KAC1" s="324"/>
      <c r="KAD1" s="324"/>
      <c r="KAE1" s="324"/>
      <c r="KAF1" s="324"/>
      <c r="KAG1" s="324"/>
      <c r="KAH1" s="324"/>
      <c r="KAI1" s="324"/>
      <c r="KAJ1" s="324"/>
      <c r="KAK1" s="324"/>
      <c r="KAL1" s="324"/>
      <c r="KAM1" s="324"/>
      <c r="KAN1" s="324"/>
      <c r="KAO1" s="324"/>
      <c r="KAP1" s="324"/>
      <c r="KAQ1" s="324"/>
      <c r="KAR1" s="324"/>
      <c r="KAS1" s="324"/>
      <c r="KAT1" s="324"/>
      <c r="KAU1" s="324"/>
      <c r="KAV1" s="324"/>
      <c r="KAW1" s="324"/>
      <c r="KAX1" s="324"/>
      <c r="KAY1" s="324"/>
      <c r="KAZ1" s="324"/>
      <c r="KBA1" s="324"/>
      <c r="KBB1" s="324"/>
      <c r="KBC1" s="324"/>
      <c r="KBD1" s="324"/>
      <c r="KBE1" s="324"/>
      <c r="KBF1" s="324"/>
      <c r="KBG1" s="324"/>
      <c r="KBH1" s="324"/>
      <c r="KBI1" s="324"/>
      <c r="KBJ1" s="324"/>
      <c r="KBK1" s="324"/>
      <c r="KBL1" s="324"/>
      <c r="KBM1" s="324"/>
      <c r="KBN1" s="324"/>
      <c r="KBO1" s="324"/>
      <c r="KBP1" s="324"/>
      <c r="KBQ1" s="324"/>
      <c r="KBR1" s="324"/>
      <c r="KBS1" s="324"/>
      <c r="KBT1" s="324"/>
      <c r="KBU1" s="324"/>
      <c r="KBV1" s="324"/>
      <c r="KBW1" s="324"/>
      <c r="KBX1" s="324"/>
      <c r="KBY1" s="324"/>
      <c r="KBZ1" s="324"/>
      <c r="KCA1" s="324"/>
      <c r="KCB1" s="324"/>
      <c r="KCC1" s="324"/>
      <c r="KCD1" s="324"/>
      <c r="KCE1" s="324"/>
      <c r="KCF1" s="324"/>
      <c r="KCG1" s="324"/>
      <c r="KCH1" s="324"/>
      <c r="KCI1" s="324"/>
      <c r="KCJ1" s="324"/>
      <c r="KCK1" s="324"/>
      <c r="KCL1" s="324"/>
      <c r="KCM1" s="324"/>
      <c r="KCN1" s="324"/>
      <c r="KCO1" s="324"/>
      <c r="KCP1" s="324"/>
      <c r="KCQ1" s="324"/>
      <c r="KCR1" s="324"/>
      <c r="KCS1" s="324"/>
      <c r="KCT1" s="324"/>
      <c r="KCU1" s="324"/>
      <c r="KCV1" s="324"/>
      <c r="KCW1" s="324"/>
      <c r="KCX1" s="324"/>
      <c r="KCY1" s="324"/>
      <c r="KCZ1" s="324"/>
      <c r="KDA1" s="324"/>
      <c r="KDB1" s="324"/>
      <c r="KDC1" s="324"/>
      <c r="KDD1" s="324"/>
      <c r="KDE1" s="324"/>
      <c r="KDF1" s="324"/>
      <c r="KDG1" s="324"/>
      <c r="KDH1" s="324"/>
      <c r="KDI1" s="324"/>
      <c r="KDJ1" s="324"/>
      <c r="KDK1" s="324"/>
      <c r="KDL1" s="324"/>
      <c r="KDM1" s="324"/>
      <c r="KDN1" s="324"/>
      <c r="KDO1" s="324"/>
      <c r="KDP1" s="324"/>
      <c r="KDQ1" s="324"/>
      <c r="KDR1" s="324"/>
      <c r="KDS1" s="324"/>
      <c r="KDT1" s="324"/>
      <c r="KDU1" s="324"/>
      <c r="KDV1" s="324"/>
      <c r="KDW1" s="324"/>
      <c r="KDX1" s="324"/>
      <c r="KDY1" s="324"/>
      <c r="KDZ1" s="324"/>
      <c r="KEA1" s="324"/>
      <c r="KEB1" s="324"/>
      <c r="KEC1" s="324"/>
      <c r="KED1" s="324"/>
      <c r="KEE1" s="324"/>
      <c r="KEF1" s="324"/>
      <c r="KEG1" s="324"/>
      <c r="KEH1" s="324"/>
      <c r="KEI1" s="324"/>
      <c r="KEJ1" s="324"/>
      <c r="KEK1" s="324"/>
      <c r="KEL1" s="324"/>
      <c r="KEM1" s="324"/>
      <c r="KEN1" s="324"/>
      <c r="KEO1" s="324"/>
      <c r="KEP1" s="324"/>
      <c r="KEQ1" s="324"/>
      <c r="KER1" s="324"/>
      <c r="KES1" s="324"/>
      <c r="KET1" s="324"/>
      <c r="KEU1" s="324"/>
      <c r="KEV1" s="324"/>
      <c r="KEW1" s="324"/>
      <c r="KEX1" s="324"/>
      <c r="KEY1" s="324"/>
      <c r="KEZ1" s="324"/>
      <c r="KFA1" s="324"/>
      <c r="KFB1" s="324"/>
      <c r="KFC1" s="324"/>
      <c r="KFD1" s="324"/>
      <c r="KFE1" s="324"/>
      <c r="KFF1" s="324"/>
      <c r="KFG1" s="324"/>
      <c r="KFH1" s="324"/>
      <c r="KFI1" s="324"/>
      <c r="KFJ1" s="324"/>
      <c r="KFK1" s="324"/>
      <c r="KFL1" s="324"/>
      <c r="KFM1" s="324"/>
      <c r="KFN1" s="324"/>
      <c r="KFO1" s="324"/>
      <c r="KFP1" s="324"/>
      <c r="KFQ1" s="324"/>
      <c r="KFR1" s="324"/>
      <c r="KFS1" s="324"/>
      <c r="KFT1" s="324"/>
      <c r="KFU1" s="324"/>
      <c r="KFV1" s="324"/>
      <c r="KFW1" s="324"/>
      <c r="KFX1" s="324"/>
      <c r="KFY1" s="324"/>
      <c r="KFZ1" s="324"/>
      <c r="KGA1" s="324"/>
      <c r="KGB1" s="324"/>
      <c r="KGC1" s="324"/>
      <c r="KGD1" s="324"/>
      <c r="KGE1" s="324"/>
      <c r="KGF1" s="324"/>
      <c r="KGG1" s="324"/>
      <c r="KGH1" s="324"/>
      <c r="KGI1" s="324"/>
      <c r="KGJ1" s="324"/>
      <c r="KGK1" s="324"/>
      <c r="KGL1" s="324"/>
      <c r="KGM1" s="324"/>
      <c r="KGN1" s="324"/>
      <c r="KGO1" s="324"/>
      <c r="KGP1" s="324"/>
      <c r="KGQ1" s="324"/>
      <c r="KGR1" s="324"/>
      <c r="KGS1" s="324"/>
      <c r="KGT1" s="324"/>
      <c r="KGU1" s="324"/>
      <c r="KGV1" s="324"/>
      <c r="KGW1" s="324"/>
      <c r="KGX1" s="324"/>
      <c r="KGY1" s="324"/>
      <c r="KGZ1" s="324"/>
      <c r="KHA1" s="324"/>
      <c r="KHB1" s="324"/>
      <c r="KHC1" s="324"/>
      <c r="KHD1" s="324"/>
      <c r="KHE1" s="324"/>
      <c r="KHF1" s="324"/>
      <c r="KHG1" s="324"/>
      <c r="KHH1" s="324"/>
      <c r="KHI1" s="324"/>
      <c r="KHJ1" s="324"/>
      <c r="KHK1" s="324"/>
      <c r="KHL1" s="324"/>
      <c r="KHM1" s="324"/>
      <c r="KHN1" s="324"/>
      <c r="KHO1" s="324"/>
      <c r="KHP1" s="324"/>
      <c r="KHQ1" s="324"/>
      <c r="KHR1" s="324"/>
      <c r="KHS1" s="324"/>
      <c r="KHT1" s="324"/>
      <c r="KHU1" s="324"/>
      <c r="KHV1" s="324"/>
      <c r="KHW1" s="324"/>
      <c r="KHX1" s="324"/>
      <c r="KHY1" s="324"/>
      <c r="KHZ1" s="324"/>
      <c r="KIA1" s="324"/>
      <c r="KIB1" s="324"/>
      <c r="KIC1" s="324"/>
      <c r="KID1" s="324"/>
      <c r="KIE1" s="324"/>
      <c r="KIF1" s="324"/>
      <c r="KIG1" s="324"/>
      <c r="KIH1" s="324"/>
      <c r="KII1" s="324"/>
      <c r="KIJ1" s="324"/>
      <c r="KIK1" s="324"/>
      <c r="KIL1" s="324"/>
      <c r="KIM1" s="324"/>
      <c r="KIN1" s="324"/>
      <c r="KIO1" s="324"/>
      <c r="KIP1" s="324"/>
      <c r="KIQ1" s="324"/>
      <c r="KIR1" s="324"/>
      <c r="KIS1" s="324"/>
      <c r="KIT1" s="324"/>
      <c r="KIU1" s="324"/>
      <c r="KIV1" s="324"/>
      <c r="KIW1" s="324"/>
      <c r="KIX1" s="324"/>
      <c r="KIY1" s="324"/>
      <c r="KIZ1" s="324"/>
      <c r="KJA1" s="324"/>
      <c r="KJB1" s="324"/>
      <c r="KJC1" s="324"/>
      <c r="KJD1" s="324"/>
      <c r="KJE1" s="324"/>
      <c r="KJF1" s="324"/>
      <c r="KJG1" s="324"/>
      <c r="KJH1" s="324"/>
      <c r="KJI1" s="324"/>
      <c r="KJJ1" s="324"/>
      <c r="KJK1" s="324"/>
      <c r="KJL1" s="324"/>
      <c r="KJM1" s="324"/>
      <c r="KJN1" s="324"/>
      <c r="KJO1" s="324"/>
      <c r="KJP1" s="324"/>
      <c r="KJQ1" s="324"/>
      <c r="KJR1" s="324"/>
      <c r="KJS1" s="324"/>
      <c r="KJT1" s="324"/>
      <c r="KJU1" s="324"/>
      <c r="KJV1" s="324"/>
      <c r="KJW1" s="324"/>
      <c r="KJX1" s="324"/>
      <c r="KJY1" s="324"/>
      <c r="KJZ1" s="324"/>
      <c r="KKA1" s="324"/>
      <c r="KKB1" s="324"/>
      <c r="KKC1" s="324"/>
      <c r="KKD1" s="324"/>
      <c r="KKE1" s="324"/>
      <c r="KKF1" s="324"/>
      <c r="KKG1" s="324"/>
      <c r="KKH1" s="324"/>
      <c r="KKI1" s="324"/>
      <c r="KKJ1" s="324"/>
      <c r="KKK1" s="324"/>
      <c r="KKL1" s="324"/>
      <c r="KKM1" s="324"/>
      <c r="KKN1" s="324"/>
      <c r="KKO1" s="324"/>
      <c r="KKP1" s="324"/>
      <c r="KKQ1" s="324"/>
      <c r="KKR1" s="324"/>
      <c r="KKS1" s="324"/>
      <c r="KKT1" s="324"/>
      <c r="KKU1" s="324"/>
      <c r="KKV1" s="324"/>
      <c r="KKW1" s="324"/>
      <c r="KKX1" s="324"/>
      <c r="KKY1" s="324"/>
      <c r="KKZ1" s="324"/>
      <c r="KLA1" s="324"/>
      <c r="KLB1" s="324"/>
      <c r="KLC1" s="324"/>
      <c r="KLD1" s="324"/>
      <c r="KLE1" s="324"/>
      <c r="KLF1" s="324"/>
      <c r="KLG1" s="324"/>
      <c r="KLH1" s="324"/>
      <c r="KLI1" s="324"/>
      <c r="KLJ1" s="324"/>
      <c r="KLK1" s="324"/>
      <c r="KLL1" s="324"/>
      <c r="KLM1" s="324"/>
      <c r="KLN1" s="324"/>
      <c r="KLO1" s="324"/>
      <c r="KLP1" s="324"/>
      <c r="KLQ1" s="324"/>
      <c r="KLR1" s="324"/>
      <c r="KLS1" s="324"/>
      <c r="KLT1" s="324"/>
      <c r="KLU1" s="324"/>
      <c r="KLV1" s="324"/>
      <c r="KLW1" s="324"/>
      <c r="KLX1" s="324"/>
      <c r="KLY1" s="324"/>
      <c r="KLZ1" s="324"/>
      <c r="KMA1" s="324"/>
      <c r="KMB1" s="324"/>
      <c r="KMC1" s="324"/>
      <c r="KMD1" s="324"/>
      <c r="KME1" s="324"/>
      <c r="KMF1" s="324"/>
      <c r="KMG1" s="324"/>
      <c r="KMH1" s="324"/>
      <c r="KMI1" s="324"/>
      <c r="KMJ1" s="324"/>
      <c r="KMK1" s="324"/>
      <c r="KML1" s="324"/>
      <c r="KMM1" s="324"/>
      <c r="KMN1" s="324"/>
      <c r="KMO1" s="324"/>
      <c r="KMP1" s="324"/>
      <c r="KMQ1" s="324"/>
      <c r="KMR1" s="324"/>
      <c r="KMS1" s="324"/>
      <c r="KMT1" s="324"/>
      <c r="KMU1" s="324"/>
      <c r="KMV1" s="324"/>
      <c r="KMW1" s="324"/>
      <c r="KMX1" s="324"/>
      <c r="KMY1" s="324"/>
      <c r="KMZ1" s="324"/>
      <c r="KNA1" s="324"/>
      <c r="KNB1" s="324"/>
      <c r="KNC1" s="324"/>
      <c r="KND1" s="324"/>
      <c r="KNE1" s="324"/>
      <c r="KNF1" s="324"/>
      <c r="KNG1" s="324"/>
      <c r="KNH1" s="324"/>
      <c r="KNI1" s="324"/>
      <c r="KNJ1" s="324"/>
      <c r="KNK1" s="324"/>
      <c r="KNL1" s="324"/>
      <c r="KNM1" s="324"/>
      <c r="KNN1" s="324"/>
      <c r="KNO1" s="324"/>
      <c r="KNP1" s="324"/>
      <c r="KNQ1" s="324"/>
      <c r="KNR1" s="324"/>
      <c r="KNS1" s="324"/>
      <c r="KNT1" s="324"/>
      <c r="KNU1" s="324"/>
      <c r="KNV1" s="324"/>
      <c r="KNW1" s="324"/>
      <c r="KNX1" s="324"/>
      <c r="KNY1" s="324"/>
      <c r="KNZ1" s="324"/>
      <c r="KOA1" s="324"/>
      <c r="KOB1" s="324"/>
      <c r="KOC1" s="324"/>
      <c r="KOD1" s="324"/>
      <c r="KOE1" s="324"/>
      <c r="KOF1" s="324"/>
      <c r="KOG1" s="324"/>
      <c r="KOH1" s="324"/>
      <c r="KOI1" s="324"/>
      <c r="KOJ1" s="324"/>
      <c r="KOK1" s="324"/>
      <c r="KOL1" s="324"/>
      <c r="KOM1" s="324"/>
      <c r="KON1" s="324"/>
      <c r="KOO1" s="324"/>
      <c r="KOP1" s="324"/>
      <c r="KOQ1" s="324"/>
      <c r="KOR1" s="324"/>
      <c r="KOS1" s="324"/>
      <c r="KOT1" s="324"/>
      <c r="KOU1" s="324"/>
      <c r="KOV1" s="324"/>
      <c r="KOW1" s="324"/>
      <c r="KOX1" s="324"/>
      <c r="KOY1" s="324"/>
      <c r="KOZ1" s="324"/>
      <c r="KPA1" s="324"/>
      <c r="KPB1" s="324"/>
      <c r="KPC1" s="324"/>
      <c r="KPD1" s="324"/>
      <c r="KPE1" s="324"/>
      <c r="KPF1" s="324"/>
      <c r="KPG1" s="324"/>
      <c r="KPH1" s="324"/>
      <c r="KPI1" s="324"/>
      <c r="KPJ1" s="324"/>
      <c r="KPK1" s="324"/>
      <c r="KPL1" s="324"/>
      <c r="KPM1" s="324"/>
      <c r="KPN1" s="324"/>
      <c r="KPO1" s="324"/>
      <c r="KPP1" s="324"/>
      <c r="KPQ1" s="324"/>
      <c r="KPR1" s="324"/>
      <c r="KPS1" s="324"/>
      <c r="KPT1" s="324"/>
      <c r="KPU1" s="324"/>
      <c r="KPV1" s="324"/>
      <c r="KPW1" s="324"/>
      <c r="KPX1" s="324"/>
      <c r="KPY1" s="324"/>
      <c r="KPZ1" s="324"/>
      <c r="KQA1" s="324"/>
      <c r="KQB1" s="324"/>
      <c r="KQC1" s="324"/>
      <c r="KQD1" s="324"/>
      <c r="KQE1" s="324"/>
      <c r="KQF1" s="324"/>
      <c r="KQG1" s="324"/>
      <c r="KQH1" s="324"/>
      <c r="KQI1" s="324"/>
      <c r="KQJ1" s="324"/>
      <c r="KQK1" s="324"/>
      <c r="KQL1" s="324"/>
      <c r="KQM1" s="324"/>
      <c r="KQN1" s="324"/>
      <c r="KQO1" s="324"/>
      <c r="KQP1" s="324"/>
      <c r="KQQ1" s="324"/>
      <c r="KQR1" s="324"/>
      <c r="KQS1" s="324"/>
      <c r="KQT1" s="324"/>
      <c r="KQU1" s="324"/>
      <c r="KQV1" s="324"/>
      <c r="KQW1" s="324"/>
      <c r="KQX1" s="324"/>
      <c r="KQY1" s="324"/>
      <c r="KQZ1" s="324"/>
      <c r="KRA1" s="324"/>
      <c r="KRB1" s="324"/>
      <c r="KRC1" s="324"/>
      <c r="KRD1" s="324"/>
      <c r="KRE1" s="324"/>
      <c r="KRF1" s="324"/>
      <c r="KRG1" s="324"/>
      <c r="KRH1" s="324"/>
      <c r="KRI1" s="324"/>
      <c r="KRJ1" s="324"/>
      <c r="KRK1" s="324"/>
      <c r="KRL1" s="324"/>
      <c r="KRM1" s="324"/>
      <c r="KRN1" s="324"/>
      <c r="KRO1" s="324"/>
      <c r="KRP1" s="324"/>
      <c r="KRQ1" s="324"/>
      <c r="KRR1" s="324"/>
      <c r="KRS1" s="324"/>
      <c r="KRT1" s="324"/>
      <c r="KRU1" s="324"/>
      <c r="KRV1" s="324"/>
      <c r="KRW1" s="324"/>
      <c r="KRX1" s="324"/>
      <c r="KRY1" s="324"/>
      <c r="KRZ1" s="324"/>
      <c r="KSA1" s="324"/>
      <c r="KSB1" s="324"/>
      <c r="KSC1" s="324"/>
      <c r="KSD1" s="324"/>
      <c r="KSE1" s="324"/>
      <c r="KSF1" s="324"/>
      <c r="KSG1" s="324"/>
      <c r="KSH1" s="324"/>
      <c r="KSI1" s="324"/>
      <c r="KSJ1" s="324"/>
      <c r="KSK1" s="324"/>
      <c r="KSL1" s="324"/>
      <c r="KSM1" s="324"/>
      <c r="KSN1" s="324"/>
      <c r="KSO1" s="324"/>
      <c r="KSP1" s="324"/>
      <c r="KSQ1" s="324"/>
      <c r="KSR1" s="324"/>
      <c r="KSS1" s="324"/>
      <c r="KST1" s="324"/>
      <c r="KSU1" s="324"/>
      <c r="KSV1" s="324"/>
      <c r="KSW1" s="324"/>
      <c r="KSX1" s="324"/>
      <c r="KSY1" s="324"/>
      <c r="KSZ1" s="324"/>
      <c r="KTA1" s="324"/>
      <c r="KTB1" s="324"/>
      <c r="KTC1" s="324"/>
      <c r="KTD1" s="324"/>
      <c r="KTE1" s="324"/>
      <c r="KTF1" s="324"/>
      <c r="KTG1" s="324"/>
      <c r="KTH1" s="324"/>
      <c r="KTI1" s="324"/>
      <c r="KTJ1" s="324"/>
      <c r="KTK1" s="324"/>
      <c r="KTL1" s="324"/>
      <c r="KTM1" s="324"/>
      <c r="KTN1" s="324"/>
      <c r="KTO1" s="324"/>
      <c r="KTP1" s="324"/>
      <c r="KTQ1" s="324"/>
      <c r="KTR1" s="324"/>
      <c r="KTS1" s="324"/>
      <c r="KTT1" s="324"/>
      <c r="KTU1" s="324"/>
      <c r="KTV1" s="324"/>
      <c r="KTW1" s="324"/>
      <c r="KTX1" s="324"/>
      <c r="KTY1" s="324"/>
      <c r="KTZ1" s="324"/>
      <c r="KUA1" s="324"/>
      <c r="KUB1" s="324"/>
      <c r="KUC1" s="324"/>
      <c r="KUD1" s="324"/>
      <c r="KUE1" s="324"/>
      <c r="KUF1" s="324"/>
      <c r="KUG1" s="324"/>
      <c r="KUH1" s="324"/>
      <c r="KUI1" s="324"/>
      <c r="KUJ1" s="324"/>
      <c r="KUK1" s="324"/>
      <c r="KUL1" s="324"/>
      <c r="KUM1" s="324"/>
      <c r="KUN1" s="324"/>
      <c r="KUO1" s="324"/>
      <c r="KUP1" s="324"/>
      <c r="KUQ1" s="324"/>
      <c r="KUR1" s="324"/>
      <c r="KUS1" s="324"/>
      <c r="KUT1" s="324"/>
      <c r="KUU1" s="324"/>
      <c r="KUV1" s="324"/>
      <c r="KUW1" s="324"/>
      <c r="KUX1" s="324"/>
      <c r="KUY1" s="324"/>
      <c r="KUZ1" s="324"/>
      <c r="KVA1" s="324"/>
      <c r="KVB1" s="324"/>
      <c r="KVC1" s="324"/>
      <c r="KVD1" s="324"/>
      <c r="KVE1" s="324"/>
      <c r="KVF1" s="324"/>
      <c r="KVG1" s="324"/>
      <c r="KVH1" s="324"/>
      <c r="KVI1" s="324"/>
      <c r="KVJ1" s="324"/>
      <c r="KVK1" s="324"/>
      <c r="KVL1" s="324"/>
      <c r="KVM1" s="324"/>
      <c r="KVN1" s="324"/>
      <c r="KVO1" s="324"/>
      <c r="KVP1" s="324"/>
      <c r="KVQ1" s="324"/>
      <c r="KVR1" s="324"/>
      <c r="KVS1" s="324"/>
      <c r="KVT1" s="324"/>
      <c r="KVU1" s="324"/>
      <c r="KVV1" s="324"/>
      <c r="KVW1" s="324"/>
      <c r="KVX1" s="324"/>
      <c r="KVY1" s="324"/>
      <c r="KVZ1" s="324"/>
      <c r="KWA1" s="324"/>
      <c r="KWB1" s="324"/>
      <c r="KWC1" s="324"/>
      <c r="KWD1" s="324"/>
      <c r="KWE1" s="324"/>
      <c r="KWF1" s="324"/>
      <c r="KWG1" s="324"/>
      <c r="KWH1" s="324"/>
      <c r="KWI1" s="324"/>
      <c r="KWJ1" s="324"/>
      <c r="KWK1" s="324"/>
      <c r="KWL1" s="324"/>
      <c r="KWM1" s="324"/>
      <c r="KWN1" s="324"/>
      <c r="KWO1" s="324"/>
      <c r="KWP1" s="324"/>
      <c r="KWQ1" s="324"/>
      <c r="KWR1" s="324"/>
      <c r="KWS1" s="324"/>
      <c r="KWT1" s="324"/>
      <c r="KWU1" s="324"/>
      <c r="KWV1" s="324"/>
      <c r="KWW1" s="324"/>
      <c r="KWX1" s="324"/>
      <c r="KWY1" s="324"/>
      <c r="KWZ1" s="324"/>
      <c r="KXA1" s="324"/>
      <c r="KXB1" s="324"/>
      <c r="KXC1" s="324"/>
      <c r="KXD1" s="324"/>
      <c r="KXE1" s="324"/>
      <c r="KXF1" s="324"/>
      <c r="KXG1" s="324"/>
      <c r="KXH1" s="324"/>
      <c r="KXI1" s="324"/>
      <c r="KXJ1" s="324"/>
      <c r="KXK1" s="324"/>
      <c r="KXL1" s="324"/>
      <c r="KXM1" s="324"/>
      <c r="KXN1" s="324"/>
      <c r="KXO1" s="324"/>
      <c r="KXP1" s="324"/>
      <c r="KXQ1" s="324"/>
      <c r="KXR1" s="324"/>
      <c r="KXS1" s="324"/>
      <c r="KXT1" s="324"/>
      <c r="KXU1" s="324"/>
      <c r="KXV1" s="324"/>
      <c r="KXW1" s="324"/>
      <c r="KXX1" s="324"/>
      <c r="KXY1" s="324"/>
      <c r="KXZ1" s="324"/>
      <c r="KYA1" s="324"/>
      <c r="KYB1" s="324"/>
      <c r="KYC1" s="324"/>
      <c r="KYD1" s="324"/>
      <c r="KYE1" s="324"/>
      <c r="KYF1" s="324"/>
      <c r="KYG1" s="324"/>
      <c r="KYH1" s="324"/>
      <c r="KYI1" s="324"/>
      <c r="KYJ1" s="324"/>
      <c r="KYK1" s="324"/>
      <c r="KYL1" s="324"/>
      <c r="KYM1" s="324"/>
      <c r="KYN1" s="324"/>
      <c r="KYO1" s="324"/>
      <c r="KYP1" s="324"/>
      <c r="KYQ1" s="324"/>
      <c r="KYR1" s="324"/>
      <c r="KYS1" s="324"/>
      <c r="KYT1" s="324"/>
      <c r="KYU1" s="324"/>
      <c r="KYV1" s="324"/>
      <c r="KYW1" s="324"/>
      <c r="KYX1" s="324"/>
      <c r="KYY1" s="324"/>
      <c r="KYZ1" s="324"/>
      <c r="KZA1" s="324"/>
      <c r="KZB1" s="324"/>
      <c r="KZC1" s="324"/>
      <c r="KZD1" s="324"/>
      <c r="KZE1" s="324"/>
      <c r="KZF1" s="324"/>
      <c r="KZG1" s="324"/>
      <c r="KZH1" s="324"/>
      <c r="KZI1" s="324"/>
      <c r="KZJ1" s="324"/>
      <c r="KZK1" s="324"/>
      <c r="KZL1" s="324"/>
      <c r="KZM1" s="324"/>
      <c r="KZN1" s="324"/>
      <c r="KZO1" s="324"/>
      <c r="KZP1" s="324"/>
      <c r="KZQ1" s="324"/>
      <c r="KZR1" s="324"/>
      <c r="KZS1" s="324"/>
      <c r="KZT1" s="324"/>
      <c r="KZU1" s="324"/>
      <c r="KZV1" s="324"/>
      <c r="KZW1" s="324"/>
      <c r="KZX1" s="324"/>
      <c r="KZY1" s="324"/>
      <c r="KZZ1" s="324"/>
      <c r="LAA1" s="324"/>
      <c r="LAB1" s="324"/>
      <c r="LAC1" s="324"/>
      <c r="LAD1" s="324"/>
      <c r="LAE1" s="324"/>
      <c r="LAF1" s="324"/>
      <c r="LAG1" s="324"/>
      <c r="LAH1" s="324"/>
      <c r="LAI1" s="324"/>
      <c r="LAJ1" s="324"/>
      <c r="LAK1" s="324"/>
      <c r="LAL1" s="324"/>
      <c r="LAM1" s="324"/>
      <c r="LAN1" s="324"/>
      <c r="LAO1" s="324"/>
      <c r="LAP1" s="324"/>
      <c r="LAQ1" s="324"/>
      <c r="LAR1" s="324"/>
      <c r="LAS1" s="324"/>
      <c r="LAT1" s="324"/>
      <c r="LAU1" s="324"/>
      <c r="LAV1" s="324"/>
      <c r="LAW1" s="324"/>
      <c r="LAX1" s="324"/>
      <c r="LAY1" s="324"/>
      <c r="LAZ1" s="324"/>
      <c r="LBA1" s="324"/>
      <c r="LBB1" s="324"/>
      <c r="LBC1" s="324"/>
      <c r="LBD1" s="324"/>
      <c r="LBE1" s="324"/>
      <c r="LBF1" s="324"/>
      <c r="LBG1" s="324"/>
      <c r="LBH1" s="324"/>
      <c r="LBI1" s="324"/>
      <c r="LBJ1" s="324"/>
      <c r="LBK1" s="324"/>
      <c r="LBL1" s="324"/>
      <c r="LBM1" s="324"/>
      <c r="LBN1" s="324"/>
      <c r="LBO1" s="324"/>
      <c r="LBP1" s="324"/>
      <c r="LBQ1" s="324"/>
      <c r="LBR1" s="324"/>
      <c r="LBS1" s="324"/>
      <c r="LBT1" s="324"/>
      <c r="LBU1" s="324"/>
      <c r="LBV1" s="324"/>
      <c r="LBW1" s="324"/>
      <c r="LBX1" s="324"/>
      <c r="LBY1" s="324"/>
      <c r="LBZ1" s="324"/>
      <c r="LCA1" s="324"/>
      <c r="LCB1" s="324"/>
      <c r="LCC1" s="324"/>
      <c r="LCD1" s="324"/>
      <c r="LCE1" s="324"/>
      <c r="LCF1" s="324"/>
      <c r="LCG1" s="324"/>
      <c r="LCH1" s="324"/>
      <c r="LCI1" s="324"/>
      <c r="LCJ1" s="324"/>
      <c r="LCK1" s="324"/>
      <c r="LCL1" s="324"/>
      <c r="LCM1" s="324"/>
      <c r="LCN1" s="324"/>
      <c r="LCO1" s="324"/>
      <c r="LCP1" s="324"/>
      <c r="LCQ1" s="324"/>
      <c r="LCR1" s="324"/>
      <c r="LCS1" s="324"/>
      <c r="LCT1" s="324"/>
      <c r="LCU1" s="324"/>
      <c r="LCV1" s="324"/>
      <c r="LCW1" s="324"/>
      <c r="LCX1" s="324"/>
      <c r="LCY1" s="324"/>
      <c r="LCZ1" s="324"/>
      <c r="LDA1" s="324"/>
      <c r="LDB1" s="324"/>
      <c r="LDC1" s="324"/>
      <c r="LDD1" s="324"/>
      <c r="LDE1" s="324"/>
      <c r="LDF1" s="324"/>
      <c r="LDG1" s="324"/>
      <c r="LDH1" s="324"/>
      <c r="LDI1" s="324"/>
      <c r="LDJ1" s="324"/>
      <c r="LDK1" s="324"/>
      <c r="LDL1" s="324"/>
      <c r="LDM1" s="324"/>
      <c r="LDN1" s="324"/>
      <c r="LDO1" s="324"/>
      <c r="LDP1" s="324"/>
      <c r="LDQ1" s="324"/>
      <c r="LDR1" s="324"/>
      <c r="LDS1" s="324"/>
      <c r="LDT1" s="324"/>
      <c r="LDU1" s="324"/>
      <c r="LDV1" s="324"/>
      <c r="LDW1" s="324"/>
      <c r="LDX1" s="324"/>
      <c r="LDY1" s="324"/>
      <c r="LDZ1" s="324"/>
      <c r="LEA1" s="324"/>
      <c r="LEB1" s="324"/>
      <c r="LEC1" s="324"/>
      <c r="LED1" s="324"/>
      <c r="LEE1" s="324"/>
      <c r="LEF1" s="324"/>
      <c r="LEG1" s="324"/>
      <c r="LEH1" s="324"/>
      <c r="LEI1" s="324"/>
      <c r="LEJ1" s="324"/>
      <c r="LEK1" s="324"/>
      <c r="LEL1" s="324"/>
      <c r="LEM1" s="324"/>
      <c r="LEN1" s="324"/>
      <c r="LEO1" s="324"/>
      <c r="LEP1" s="324"/>
      <c r="LEQ1" s="324"/>
      <c r="LER1" s="324"/>
      <c r="LES1" s="324"/>
      <c r="LET1" s="324"/>
      <c r="LEU1" s="324"/>
      <c r="LEV1" s="324"/>
      <c r="LEW1" s="324"/>
      <c r="LEX1" s="324"/>
      <c r="LEY1" s="324"/>
      <c r="LEZ1" s="324"/>
      <c r="LFA1" s="324"/>
      <c r="LFB1" s="324"/>
      <c r="LFC1" s="324"/>
      <c r="LFD1" s="324"/>
      <c r="LFE1" s="324"/>
      <c r="LFF1" s="324"/>
      <c r="LFG1" s="324"/>
      <c r="LFH1" s="324"/>
      <c r="LFI1" s="324"/>
      <c r="LFJ1" s="324"/>
      <c r="LFK1" s="324"/>
      <c r="LFL1" s="324"/>
      <c r="LFM1" s="324"/>
      <c r="LFN1" s="324"/>
      <c r="LFO1" s="324"/>
      <c r="LFP1" s="324"/>
      <c r="LFQ1" s="324"/>
      <c r="LFR1" s="324"/>
      <c r="LFS1" s="324"/>
      <c r="LFT1" s="324"/>
      <c r="LFU1" s="324"/>
      <c r="LFV1" s="324"/>
      <c r="LFW1" s="324"/>
      <c r="LFX1" s="324"/>
      <c r="LFY1" s="324"/>
      <c r="LFZ1" s="324"/>
      <c r="LGA1" s="324"/>
      <c r="LGB1" s="324"/>
      <c r="LGC1" s="324"/>
      <c r="LGD1" s="324"/>
      <c r="LGE1" s="324"/>
      <c r="LGF1" s="324"/>
      <c r="LGG1" s="324"/>
      <c r="LGH1" s="324"/>
      <c r="LGI1" s="324"/>
      <c r="LGJ1" s="324"/>
      <c r="LGK1" s="324"/>
      <c r="LGL1" s="324"/>
      <c r="LGM1" s="324"/>
      <c r="LGN1" s="324"/>
      <c r="LGO1" s="324"/>
      <c r="LGP1" s="324"/>
      <c r="LGQ1" s="324"/>
      <c r="LGR1" s="324"/>
      <c r="LGS1" s="324"/>
      <c r="LGT1" s="324"/>
      <c r="LGU1" s="324"/>
      <c r="LGV1" s="324"/>
      <c r="LGW1" s="324"/>
      <c r="LGX1" s="324"/>
      <c r="LGY1" s="324"/>
      <c r="LGZ1" s="324"/>
      <c r="LHA1" s="324"/>
      <c r="LHB1" s="324"/>
      <c r="LHC1" s="324"/>
      <c r="LHD1" s="324"/>
      <c r="LHE1" s="324"/>
      <c r="LHF1" s="324"/>
      <c r="LHG1" s="324"/>
      <c r="LHH1" s="324"/>
      <c r="LHI1" s="324"/>
      <c r="LHJ1" s="324"/>
      <c r="LHK1" s="324"/>
      <c r="LHL1" s="324"/>
      <c r="LHM1" s="324"/>
      <c r="LHN1" s="324"/>
      <c r="LHO1" s="324"/>
      <c r="LHP1" s="324"/>
      <c r="LHQ1" s="324"/>
      <c r="LHR1" s="324"/>
      <c r="LHS1" s="324"/>
      <c r="LHT1" s="324"/>
      <c r="LHU1" s="324"/>
      <c r="LHV1" s="324"/>
      <c r="LHW1" s="324"/>
      <c r="LHX1" s="324"/>
      <c r="LHY1" s="324"/>
      <c r="LHZ1" s="324"/>
      <c r="LIA1" s="324"/>
      <c r="LIB1" s="324"/>
      <c r="LIC1" s="324"/>
      <c r="LID1" s="324"/>
      <c r="LIE1" s="324"/>
      <c r="LIF1" s="324"/>
      <c r="LIG1" s="324"/>
      <c r="LIH1" s="324"/>
      <c r="LII1" s="324"/>
      <c r="LIJ1" s="324"/>
      <c r="LIK1" s="324"/>
      <c r="LIL1" s="324"/>
      <c r="LIM1" s="324"/>
      <c r="LIN1" s="324"/>
      <c r="LIO1" s="324"/>
      <c r="LIP1" s="324"/>
      <c r="LIQ1" s="324"/>
      <c r="LIR1" s="324"/>
      <c r="LIS1" s="324"/>
      <c r="LIT1" s="324"/>
      <c r="LIU1" s="324"/>
      <c r="LIV1" s="324"/>
      <c r="LIW1" s="324"/>
      <c r="LIX1" s="324"/>
      <c r="LIY1" s="324"/>
      <c r="LIZ1" s="324"/>
      <c r="LJA1" s="324"/>
      <c r="LJB1" s="324"/>
      <c r="LJC1" s="324"/>
      <c r="LJD1" s="324"/>
      <c r="LJE1" s="324"/>
      <c r="LJF1" s="324"/>
      <c r="LJG1" s="324"/>
      <c r="LJH1" s="324"/>
      <c r="LJI1" s="324"/>
      <c r="LJJ1" s="324"/>
      <c r="LJK1" s="324"/>
      <c r="LJL1" s="324"/>
      <c r="LJM1" s="324"/>
      <c r="LJN1" s="324"/>
      <c r="LJO1" s="324"/>
      <c r="LJP1" s="324"/>
      <c r="LJQ1" s="324"/>
      <c r="LJR1" s="324"/>
      <c r="LJS1" s="324"/>
      <c r="LJT1" s="324"/>
      <c r="LJU1" s="324"/>
      <c r="LJV1" s="324"/>
      <c r="LJW1" s="324"/>
      <c r="LJX1" s="324"/>
      <c r="LJY1" s="324"/>
      <c r="LJZ1" s="324"/>
      <c r="LKA1" s="324"/>
      <c r="LKB1" s="324"/>
      <c r="LKC1" s="324"/>
      <c r="LKD1" s="324"/>
      <c r="LKE1" s="324"/>
      <c r="LKF1" s="324"/>
      <c r="LKG1" s="324"/>
      <c r="LKH1" s="324"/>
      <c r="LKI1" s="324"/>
      <c r="LKJ1" s="324"/>
      <c r="LKK1" s="324"/>
      <c r="LKL1" s="324"/>
      <c r="LKM1" s="324"/>
      <c r="LKN1" s="324"/>
      <c r="LKO1" s="324"/>
      <c r="LKP1" s="324"/>
      <c r="LKQ1" s="324"/>
      <c r="LKR1" s="324"/>
      <c r="LKS1" s="324"/>
      <c r="LKT1" s="324"/>
      <c r="LKU1" s="324"/>
      <c r="LKV1" s="324"/>
      <c r="LKW1" s="324"/>
      <c r="LKX1" s="324"/>
      <c r="LKY1" s="324"/>
      <c r="LKZ1" s="324"/>
      <c r="LLA1" s="324"/>
      <c r="LLB1" s="324"/>
      <c r="LLC1" s="324"/>
      <c r="LLD1" s="324"/>
      <c r="LLE1" s="324"/>
      <c r="LLF1" s="324"/>
      <c r="LLG1" s="324"/>
      <c r="LLH1" s="324"/>
      <c r="LLI1" s="324"/>
      <c r="LLJ1" s="324"/>
      <c r="LLK1" s="324"/>
      <c r="LLL1" s="324"/>
      <c r="LLM1" s="324"/>
      <c r="LLN1" s="324"/>
      <c r="LLO1" s="324"/>
      <c r="LLP1" s="324"/>
      <c r="LLQ1" s="324"/>
      <c r="LLR1" s="324"/>
      <c r="LLS1" s="324"/>
      <c r="LLT1" s="324"/>
      <c r="LLU1" s="324"/>
      <c r="LLV1" s="324"/>
      <c r="LLW1" s="324"/>
      <c r="LLX1" s="324"/>
      <c r="LLY1" s="324"/>
      <c r="LLZ1" s="324"/>
      <c r="LMA1" s="324"/>
      <c r="LMB1" s="324"/>
      <c r="LMC1" s="324"/>
      <c r="LMD1" s="324"/>
      <c r="LME1" s="324"/>
      <c r="LMF1" s="324"/>
      <c r="LMG1" s="324"/>
      <c r="LMH1" s="324"/>
      <c r="LMI1" s="324"/>
      <c r="LMJ1" s="324"/>
      <c r="LMK1" s="324"/>
      <c r="LML1" s="324"/>
      <c r="LMM1" s="324"/>
      <c r="LMN1" s="324"/>
      <c r="LMO1" s="324"/>
      <c r="LMP1" s="324"/>
      <c r="LMQ1" s="324"/>
      <c r="LMR1" s="324"/>
      <c r="LMS1" s="324"/>
      <c r="LMT1" s="324"/>
      <c r="LMU1" s="324"/>
      <c r="LMV1" s="324"/>
      <c r="LMW1" s="324"/>
      <c r="LMX1" s="324"/>
      <c r="LMY1" s="324"/>
      <c r="LMZ1" s="324"/>
      <c r="LNA1" s="324"/>
      <c r="LNB1" s="324"/>
      <c r="LNC1" s="324"/>
      <c r="LND1" s="324"/>
      <c r="LNE1" s="324"/>
      <c r="LNF1" s="324"/>
      <c r="LNG1" s="324"/>
      <c r="LNH1" s="324"/>
      <c r="LNI1" s="324"/>
      <c r="LNJ1" s="324"/>
      <c r="LNK1" s="324"/>
      <c r="LNL1" s="324"/>
      <c r="LNM1" s="324"/>
      <c r="LNN1" s="324"/>
      <c r="LNO1" s="324"/>
      <c r="LNP1" s="324"/>
      <c r="LNQ1" s="324"/>
      <c r="LNR1" s="324"/>
      <c r="LNS1" s="324"/>
      <c r="LNT1" s="324"/>
      <c r="LNU1" s="324"/>
      <c r="LNV1" s="324"/>
      <c r="LNW1" s="324"/>
      <c r="LNX1" s="324"/>
      <c r="LNY1" s="324"/>
      <c r="LNZ1" s="324"/>
      <c r="LOA1" s="324"/>
      <c r="LOB1" s="324"/>
      <c r="LOC1" s="324"/>
      <c r="LOD1" s="324"/>
      <c r="LOE1" s="324"/>
      <c r="LOF1" s="324"/>
      <c r="LOG1" s="324"/>
      <c r="LOH1" s="324"/>
      <c r="LOI1" s="324"/>
      <c r="LOJ1" s="324"/>
      <c r="LOK1" s="324"/>
      <c r="LOL1" s="324"/>
      <c r="LOM1" s="324"/>
      <c r="LON1" s="324"/>
      <c r="LOO1" s="324"/>
      <c r="LOP1" s="324"/>
      <c r="LOQ1" s="324"/>
      <c r="LOR1" s="324"/>
      <c r="LOS1" s="324"/>
      <c r="LOT1" s="324"/>
      <c r="LOU1" s="324"/>
      <c r="LOV1" s="324"/>
      <c r="LOW1" s="324"/>
      <c r="LOX1" s="324"/>
      <c r="LOY1" s="324"/>
      <c r="LOZ1" s="324"/>
      <c r="LPA1" s="324"/>
      <c r="LPB1" s="324"/>
      <c r="LPC1" s="324"/>
      <c r="LPD1" s="324"/>
      <c r="LPE1" s="324"/>
      <c r="LPF1" s="324"/>
      <c r="LPG1" s="324"/>
      <c r="LPH1" s="324"/>
      <c r="LPI1" s="324"/>
      <c r="LPJ1" s="324"/>
      <c r="LPK1" s="324"/>
      <c r="LPL1" s="324"/>
      <c r="LPM1" s="324"/>
      <c r="LPN1" s="324"/>
      <c r="LPO1" s="324"/>
      <c r="LPP1" s="324"/>
      <c r="LPQ1" s="324"/>
      <c r="LPR1" s="324"/>
      <c r="LPS1" s="324"/>
      <c r="LPT1" s="324"/>
      <c r="LPU1" s="324"/>
      <c r="LPV1" s="324"/>
      <c r="LPW1" s="324"/>
      <c r="LPX1" s="324"/>
      <c r="LPY1" s="324"/>
      <c r="LPZ1" s="324"/>
      <c r="LQA1" s="324"/>
      <c r="LQB1" s="324"/>
      <c r="LQC1" s="324"/>
      <c r="LQD1" s="324"/>
      <c r="LQE1" s="324"/>
      <c r="LQF1" s="324"/>
      <c r="LQG1" s="324"/>
      <c r="LQH1" s="324"/>
      <c r="LQI1" s="324"/>
      <c r="LQJ1" s="324"/>
      <c r="LQK1" s="324"/>
      <c r="LQL1" s="324"/>
      <c r="LQM1" s="324"/>
      <c r="LQN1" s="324"/>
      <c r="LQO1" s="324"/>
      <c r="LQP1" s="324"/>
      <c r="LQQ1" s="324"/>
      <c r="LQR1" s="324"/>
      <c r="LQS1" s="324"/>
      <c r="LQT1" s="324"/>
      <c r="LQU1" s="324"/>
      <c r="LQV1" s="324"/>
      <c r="LQW1" s="324"/>
      <c r="LQX1" s="324"/>
      <c r="LQY1" s="324"/>
      <c r="LQZ1" s="324"/>
      <c r="LRA1" s="324"/>
      <c r="LRB1" s="324"/>
      <c r="LRC1" s="324"/>
      <c r="LRD1" s="324"/>
      <c r="LRE1" s="324"/>
      <c r="LRF1" s="324"/>
      <c r="LRG1" s="324"/>
      <c r="LRH1" s="324"/>
      <c r="LRI1" s="324"/>
      <c r="LRJ1" s="324"/>
      <c r="LRK1" s="324"/>
      <c r="LRL1" s="324"/>
      <c r="LRM1" s="324"/>
      <c r="LRN1" s="324"/>
      <c r="LRO1" s="324"/>
      <c r="LRP1" s="324"/>
      <c r="LRQ1" s="324"/>
      <c r="LRR1" s="324"/>
      <c r="LRS1" s="324"/>
      <c r="LRT1" s="324"/>
      <c r="LRU1" s="324"/>
      <c r="LRV1" s="324"/>
      <c r="LRW1" s="324"/>
      <c r="LRX1" s="324"/>
      <c r="LRY1" s="324"/>
      <c r="LRZ1" s="324"/>
      <c r="LSA1" s="324"/>
      <c r="LSB1" s="324"/>
      <c r="LSC1" s="324"/>
      <c r="LSD1" s="324"/>
      <c r="LSE1" s="324"/>
      <c r="LSF1" s="324"/>
      <c r="LSG1" s="324"/>
      <c r="LSH1" s="324"/>
      <c r="LSI1" s="324"/>
      <c r="LSJ1" s="324"/>
      <c r="LSK1" s="324"/>
      <c r="LSL1" s="324"/>
      <c r="LSM1" s="324"/>
      <c r="LSN1" s="324"/>
      <c r="LSO1" s="324"/>
      <c r="LSP1" s="324"/>
      <c r="LSQ1" s="324"/>
      <c r="LSR1" s="324"/>
      <c r="LSS1" s="324"/>
      <c r="LST1" s="324"/>
      <c r="LSU1" s="324"/>
      <c r="LSV1" s="324"/>
      <c r="LSW1" s="324"/>
      <c r="LSX1" s="324"/>
      <c r="LSY1" s="324"/>
      <c r="LSZ1" s="324"/>
      <c r="LTA1" s="324"/>
      <c r="LTB1" s="324"/>
      <c r="LTC1" s="324"/>
      <c r="LTD1" s="324"/>
      <c r="LTE1" s="324"/>
      <c r="LTF1" s="324"/>
      <c r="LTG1" s="324"/>
      <c r="LTH1" s="324"/>
      <c r="LTI1" s="324"/>
      <c r="LTJ1" s="324"/>
      <c r="LTK1" s="324"/>
      <c r="LTL1" s="324"/>
      <c r="LTM1" s="324"/>
      <c r="LTN1" s="324"/>
      <c r="LTO1" s="324"/>
      <c r="LTP1" s="324"/>
      <c r="LTQ1" s="324"/>
      <c r="LTR1" s="324"/>
      <c r="LTS1" s="324"/>
      <c r="LTT1" s="324"/>
      <c r="LTU1" s="324"/>
      <c r="LTV1" s="324"/>
      <c r="LTW1" s="324"/>
      <c r="LTX1" s="324"/>
      <c r="LTY1" s="324"/>
      <c r="LTZ1" s="324"/>
      <c r="LUA1" s="324"/>
      <c r="LUB1" s="324"/>
      <c r="LUC1" s="324"/>
      <c r="LUD1" s="324"/>
      <c r="LUE1" s="324"/>
      <c r="LUF1" s="324"/>
      <c r="LUG1" s="324"/>
      <c r="LUH1" s="324"/>
      <c r="LUI1" s="324"/>
      <c r="LUJ1" s="324"/>
      <c r="LUK1" s="324"/>
      <c r="LUL1" s="324"/>
      <c r="LUM1" s="324"/>
      <c r="LUN1" s="324"/>
      <c r="LUO1" s="324"/>
      <c r="LUP1" s="324"/>
      <c r="LUQ1" s="324"/>
      <c r="LUR1" s="324"/>
      <c r="LUS1" s="324"/>
      <c r="LUT1" s="324"/>
      <c r="LUU1" s="324"/>
      <c r="LUV1" s="324"/>
      <c r="LUW1" s="324"/>
      <c r="LUX1" s="324"/>
      <c r="LUY1" s="324"/>
      <c r="LUZ1" s="324"/>
      <c r="LVA1" s="324"/>
      <c r="LVB1" s="324"/>
      <c r="LVC1" s="324"/>
      <c r="LVD1" s="324"/>
      <c r="LVE1" s="324"/>
      <c r="LVF1" s="324"/>
      <c r="LVG1" s="324"/>
      <c r="LVH1" s="324"/>
      <c r="LVI1" s="324"/>
      <c r="LVJ1" s="324"/>
      <c r="LVK1" s="324"/>
      <c r="LVL1" s="324"/>
      <c r="LVM1" s="324"/>
      <c r="LVN1" s="324"/>
      <c r="LVO1" s="324"/>
      <c r="LVP1" s="324"/>
      <c r="LVQ1" s="324"/>
      <c r="LVR1" s="324"/>
      <c r="LVS1" s="324"/>
      <c r="LVT1" s="324"/>
      <c r="LVU1" s="324"/>
      <c r="LVV1" s="324"/>
      <c r="LVW1" s="324"/>
      <c r="LVX1" s="324"/>
      <c r="LVY1" s="324"/>
      <c r="LVZ1" s="324"/>
      <c r="LWA1" s="324"/>
      <c r="LWB1" s="324"/>
      <c r="LWC1" s="324"/>
      <c r="LWD1" s="324"/>
      <c r="LWE1" s="324"/>
      <c r="LWF1" s="324"/>
      <c r="LWG1" s="324"/>
      <c r="LWH1" s="324"/>
      <c r="LWI1" s="324"/>
      <c r="LWJ1" s="324"/>
      <c r="LWK1" s="324"/>
      <c r="LWL1" s="324"/>
      <c r="LWM1" s="324"/>
      <c r="LWN1" s="324"/>
      <c r="LWO1" s="324"/>
      <c r="LWP1" s="324"/>
      <c r="LWQ1" s="324"/>
      <c r="LWR1" s="324"/>
      <c r="LWS1" s="324"/>
      <c r="LWT1" s="324"/>
      <c r="LWU1" s="324"/>
      <c r="LWV1" s="324"/>
      <c r="LWW1" s="324"/>
      <c r="LWX1" s="324"/>
      <c r="LWY1" s="324"/>
      <c r="LWZ1" s="324"/>
      <c r="LXA1" s="324"/>
      <c r="LXB1" s="324"/>
      <c r="LXC1" s="324"/>
      <c r="LXD1" s="324"/>
      <c r="LXE1" s="324"/>
      <c r="LXF1" s="324"/>
      <c r="LXG1" s="324"/>
      <c r="LXH1" s="324"/>
      <c r="LXI1" s="324"/>
      <c r="LXJ1" s="324"/>
      <c r="LXK1" s="324"/>
      <c r="LXL1" s="324"/>
      <c r="LXM1" s="324"/>
      <c r="LXN1" s="324"/>
      <c r="LXO1" s="324"/>
      <c r="LXP1" s="324"/>
      <c r="LXQ1" s="324"/>
      <c r="LXR1" s="324"/>
      <c r="LXS1" s="324"/>
      <c r="LXT1" s="324"/>
      <c r="LXU1" s="324"/>
      <c r="LXV1" s="324"/>
      <c r="LXW1" s="324"/>
      <c r="LXX1" s="324"/>
      <c r="LXY1" s="324"/>
      <c r="LXZ1" s="324"/>
      <c r="LYA1" s="324"/>
      <c r="LYB1" s="324"/>
      <c r="LYC1" s="324"/>
      <c r="LYD1" s="324"/>
      <c r="LYE1" s="324"/>
      <c r="LYF1" s="324"/>
      <c r="LYG1" s="324"/>
      <c r="LYH1" s="324"/>
      <c r="LYI1" s="324"/>
      <c r="LYJ1" s="324"/>
      <c r="LYK1" s="324"/>
      <c r="LYL1" s="324"/>
      <c r="LYM1" s="324"/>
      <c r="LYN1" s="324"/>
      <c r="LYO1" s="324"/>
      <c r="LYP1" s="324"/>
      <c r="LYQ1" s="324"/>
      <c r="LYR1" s="324"/>
      <c r="LYS1" s="324"/>
      <c r="LYT1" s="324"/>
      <c r="LYU1" s="324"/>
      <c r="LYV1" s="324"/>
      <c r="LYW1" s="324"/>
      <c r="LYX1" s="324"/>
      <c r="LYY1" s="324"/>
      <c r="LYZ1" s="324"/>
      <c r="LZA1" s="324"/>
      <c r="LZB1" s="324"/>
      <c r="LZC1" s="324"/>
      <c r="LZD1" s="324"/>
      <c r="LZE1" s="324"/>
      <c r="LZF1" s="324"/>
      <c r="LZG1" s="324"/>
      <c r="LZH1" s="324"/>
      <c r="LZI1" s="324"/>
      <c r="LZJ1" s="324"/>
      <c r="LZK1" s="324"/>
      <c r="LZL1" s="324"/>
      <c r="LZM1" s="324"/>
      <c r="LZN1" s="324"/>
      <c r="LZO1" s="324"/>
      <c r="LZP1" s="324"/>
      <c r="LZQ1" s="324"/>
      <c r="LZR1" s="324"/>
      <c r="LZS1" s="324"/>
      <c r="LZT1" s="324"/>
      <c r="LZU1" s="324"/>
      <c r="LZV1" s="324"/>
      <c r="LZW1" s="324"/>
      <c r="LZX1" s="324"/>
      <c r="LZY1" s="324"/>
      <c r="LZZ1" s="324"/>
      <c r="MAA1" s="324"/>
      <c r="MAB1" s="324"/>
      <c r="MAC1" s="324"/>
      <c r="MAD1" s="324"/>
      <c r="MAE1" s="324"/>
      <c r="MAF1" s="324"/>
      <c r="MAG1" s="324"/>
      <c r="MAH1" s="324"/>
      <c r="MAI1" s="324"/>
      <c r="MAJ1" s="324"/>
      <c r="MAK1" s="324"/>
      <c r="MAL1" s="324"/>
      <c r="MAM1" s="324"/>
      <c r="MAN1" s="324"/>
      <c r="MAO1" s="324"/>
      <c r="MAP1" s="324"/>
      <c r="MAQ1" s="324"/>
      <c r="MAR1" s="324"/>
      <c r="MAS1" s="324"/>
      <c r="MAT1" s="324"/>
      <c r="MAU1" s="324"/>
      <c r="MAV1" s="324"/>
      <c r="MAW1" s="324"/>
      <c r="MAX1" s="324"/>
      <c r="MAY1" s="324"/>
      <c r="MAZ1" s="324"/>
      <c r="MBA1" s="324"/>
      <c r="MBB1" s="324"/>
      <c r="MBC1" s="324"/>
      <c r="MBD1" s="324"/>
      <c r="MBE1" s="324"/>
      <c r="MBF1" s="324"/>
      <c r="MBG1" s="324"/>
      <c r="MBH1" s="324"/>
      <c r="MBI1" s="324"/>
      <c r="MBJ1" s="324"/>
      <c r="MBK1" s="324"/>
      <c r="MBL1" s="324"/>
      <c r="MBM1" s="324"/>
      <c r="MBN1" s="324"/>
      <c r="MBO1" s="324"/>
      <c r="MBP1" s="324"/>
      <c r="MBQ1" s="324"/>
      <c r="MBR1" s="324"/>
      <c r="MBS1" s="324"/>
      <c r="MBT1" s="324"/>
      <c r="MBU1" s="324"/>
      <c r="MBV1" s="324"/>
      <c r="MBW1" s="324"/>
      <c r="MBX1" s="324"/>
      <c r="MBY1" s="324"/>
      <c r="MBZ1" s="324"/>
      <c r="MCA1" s="324"/>
      <c r="MCB1" s="324"/>
      <c r="MCC1" s="324"/>
      <c r="MCD1" s="324"/>
      <c r="MCE1" s="324"/>
      <c r="MCF1" s="324"/>
      <c r="MCG1" s="324"/>
      <c r="MCH1" s="324"/>
      <c r="MCI1" s="324"/>
      <c r="MCJ1" s="324"/>
      <c r="MCK1" s="324"/>
      <c r="MCL1" s="324"/>
      <c r="MCM1" s="324"/>
      <c r="MCN1" s="324"/>
      <c r="MCO1" s="324"/>
      <c r="MCP1" s="324"/>
      <c r="MCQ1" s="324"/>
      <c r="MCR1" s="324"/>
      <c r="MCS1" s="324"/>
      <c r="MCT1" s="324"/>
      <c r="MCU1" s="324"/>
      <c r="MCV1" s="324"/>
      <c r="MCW1" s="324"/>
      <c r="MCX1" s="324"/>
      <c r="MCY1" s="324"/>
      <c r="MCZ1" s="324"/>
      <c r="MDA1" s="324"/>
      <c r="MDB1" s="324"/>
      <c r="MDC1" s="324"/>
      <c r="MDD1" s="324"/>
      <c r="MDE1" s="324"/>
      <c r="MDF1" s="324"/>
      <c r="MDG1" s="324"/>
      <c r="MDH1" s="324"/>
      <c r="MDI1" s="324"/>
      <c r="MDJ1" s="324"/>
      <c r="MDK1" s="324"/>
      <c r="MDL1" s="324"/>
      <c r="MDM1" s="324"/>
      <c r="MDN1" s="324"/>
      <c r="MDO1" s="324"/>
      <c r="MDP1" s="324"/>
      <c r="MDQ1" s="324"/>
      <c r="MDR1" s="324"/>
      <c r="MDS1" s="324"/>
      <c r="MDT1" s="324"/>
      <c r="MDU1" s="324"/>
      <c r="MDV1" s="324"/>
      <c r="MDW1" s="324"/>
      <c r="MDX1" s="324"/>
      <c r="MDY1" s="324"/>
      <c r="MDZ1" s="324"/>
      <c r="MEA1" s="324"/>
      <c r="MEB1" s="324"/>
      <c r="MEC1" s="324"/>
      <c r="MED1" s="324"/>
      <c r="MEE1" s="324"/>
      <c r="MEF1" s="324"/>
      <c r="MEG1" s="324"/>
      <c r="MEH1" s="324"/>
      <c r="MEI1" s="324"/>
      <c r="MEJ1" s="324"/>
      <c r="MEK1" s="324"/>
      <c r="MEL1" s="324"/>
      <c r="MEM1" s="324"/>
      <c r="MEN1" s="324"/>
      <c r="MEO1" s="324"/>
      <c r="MEP1" s="324"/>
      <c r="MEQ1" s="324"/>
      <c r="MER1" s="324"/>
      <c r="MES1" s="324"/>
      <c r="MET1" s="324"/>
      <c r="MEU1" s="324"/>
      <c r="MEV1" s="324"/>
      <c r="MEW1" s="324"/>
      <c r="MEX1" s="324"/>
      <c r="MEY1" s="324"/>
      <c r="MEZ1" s="324"/>
      <c r="MFA1" s="324"/>
      <c r="MFB1" s="324"/>
      <c r="MFC1" s="324"/>
      <c r="MFD1" s="324"/>
      <c r="MFE1" s="324"/>
      <c r="MFF1" s="324"/>
      <c r="MFG1" s="324"/>
      <c r="MFH1" s="324"/>
      <c r="MFI1" s="324"/>
      <c r="MFJ1" s="324"/>
      <c r="MFK1" s="324"/>
      <c r="MFL1" s="324"/>
      <c r="MFM1" s="324"/>
      <c r="MFN1" s="324"/>
      <c r="MFO1" s="324"/>
      <c r="MFP1" s="324"/>
      <c r="MFQ1" s="324"/>
      <c r="MFR1" s="324"/>
      <c r="MFS1" s="324"/>
      <c r="MFT1" s="324"/>
      <c r="MFU1" s="324"/>
      <c r="MFV1" s="324"/>
      <c r="MFW1" s="324"/>
      <c r="MFX1" s="324"/>
      <c r="MFY1" s="324"/>
      <c r="MFZ1" s="324"/>
      <c r="MGA1" s="324"/>
      <c r="MGB1" s="324"/>
      <c r="MGC1" s="324"/>
      <c r="MGD1" s="324"/>
      <c r="MGE1" s="324"/>
      <c r="MGF1" s="324"/>
      <c r="MGG1" s="324"/>
      <c r="MGH1" s="324"/>
      <c r="MGI1" s="324"/>
      <c r="MGJ1" s="324"/>
      <c r="MGK1" s="324"/>
      <c r="MGL1" s="324"/>
      <c r="MGM1" s="324"/>
      <c r="MGN1" s="324"/>
      <c r="MGO1" s="324"/>
      <c r="MGP1" s="324"/>
      <c r="MGQ1" s="324"/>
      <c r="MGR1" s="324"/>
      <c r="MGS1" s="324"/>
      <c r="MGT1" s="324"/>
      <c r="MGU1" s="324"/>
      <c r="MGV1" s="324"/>
      <c r="MGW1" s="324"/>
      <c r="MGX1" s="324"/>
      <c r="MGY1" s="324"/>
      <c r="MGZ1" s="324"/>
      <c r="MHA1" s="324"/>
      <c r="MHB1" s="324"/>
      <c r="MHC1" s="324"/>
      <c r="MHD1" s="324"/>
      <c r="MHE1" s="324"/>
      <c r="MHF1" s="324"/>
      <c r="MHG1" s="324"/>
      <c r="MHH1" s="324"/>
      <c r="MHI1" s="324"/>
      <c r="MHJ1" s="324"/>
      <c r="MHK1" s="324"/>
      <c r="MHL1" s="324"/>
      <c r="MHM1" s="324"/>
      <c r="MHN1" s="324"/>
      <c r="MHO1" s="324"/>
      <c r="MHP1" s="324"/>
      <c r="MHQ1" s="324"/>
      <c r="MHR1" s="324"/>
      <c r="MHS1" s="324"/>
      <c r="MHT1" s="324"/>
      <c r="MHU1" s="324"/>
      <c r="MHV1" s="324"/>
      <c r="MHW1" s="324"/>
      <c r="MHX1" s="324"/>
      <c r="MHY1" s="324"/>
      <c r="MHZ1" s="324"/>
      <c r="MIA1" s="324"/>
      <c r="MIB1" s="324"/>
      <c r="MIC1" s="324"/>
      <c r="MID1" s="324"/>
      <c r="MIE1" s="324"/>
      <c r="MIF1" s="324"/>
      <c r="MIG1" s="324"/>
      <c r="MIH1" s="324"/>
      <c r="MII1" s="324"/>
      <c r="MIJ1" s="324"/>
      <c r="MIK1" s="324"/>
      <c r="MIL1" s="324"/>
      <c r="MIM1" s="324"/>
      <c r="MIN1" s="324"/>
      <c r="MIO1" s="324"/>
      <c r="MIP1" s="324"/>
      <c r="MIQ1" s="324"/>
      <c r="MIR1" s="324"/>
      <c r="MIS1" s="324"/>
      <c r="MIT1" s="324"/>
      <c r="MIU1" s="324"/>
      <c r="MIV1" s="324"/>
      <c r="MIW1" s="324"/>
      <c r="MIX1" s="324"/>
      <c r="MIY1" s="324"/>
      <c r="MIZ1" s="324"/>
      <c r="MJA1" s="324"/>
      <c r="MJB1" s="324"/>
      <c r="MJC1" s="324"/>
      <c r="MJD1" s="324"/>
      <c r="MJE1" s="324"/>
      <c r="MJF1" s="324"/>
      <c r="MJG1" s="324"/>
      <c r="MJH1" s="324"/>
      <c r="MJI1" s="324"/>
      <c r="MJJ1" s="324"/>
      <c r="MJK1" s="324"/>
      <c r="MJL1" s="324"/>
      <c r="MJM1" s="324"/>
      <c r="MJN1" s="324"/>
      <c r="MJO1" s="324"/>
      <c r="MJP1" s="324"/>
      <c r="MJQ1" s="324"/>
      <c r="MJR1" s="324"/>
      <c r="MJS1" s="324"/>
      <c r="MJT1" s="324"/>
      <c r="MJU1" s="324"/>
      <c r="MJV1" s="324"/>
      <c r="MJW1" s="324"/>
      <c r="MJX1" s="324"/>
      <c r="MJY1" s="324"/>
      <c r="MJZ1" s="324"/>
      <c r="MKA1" s="324"/>
      <c r="MKB1" s="324"/>
      <c r="MKC1" s="324"/>
      <c r="MKD1" s="324"/>
      <c r="MKE1" s="324"/>
      <c r="MKF1" s="324"/>
      <c r="MKG1" s="324"/>
      <c r="MKH1" s="324"/>
      <c r="MKI1" s="324"/>
      <c r="MKJ1" s="324"/>
      <c r="MKK1" s="324"/>
      <c r="MKL1" s="324"/>
      <c r="MKM1" s="324"/>
      <c r="MKN1" s="324"/>
      <c r="MKO1" s="324"/>
      <c r="MKP1" s="324"/>
      <c r="MKQ1" s="324"/>
      <c r="MKR1" s="324"/>
      <c r="MKS1" s="324"/>
      <c r="MKT1" s="324"/>
      <c r="MKU1" s="324"/>
      <c r="MKV1" s="324"/>
      <c r="MKW1" s="324"/>
      <c r="MKX1" s="324"/>
      <c r="MKY1" s="324"/>
      <c r="MKZ1" s="324"/>
      <c r="MLA1" s="324"/>
      <c r="MLB1" s="324"/>
      <c r="MLC1" s="324"/>
      <c r="MLD1" s="324"/>
      <c r="MLE1" s="324"/>
      <c r="MLF1" s="324"/>
      <c r="MLG1" s="324"/>
      <c r="MLH1" s="324"/>
      <c r="MLI1" s="324"/>
      <c r="MLJ1" s="324"/>
      <c r="MLK1" s="324"/>
      <c r="MLL1" s="324"/>
      <c r="MLM1" s="324"/>
      <c r="MLN1" s="324"/>
      <c r="MLO1" s="324"/>
      <c r="MLP1" s="324"/>
      <c r="MLQ1" s="324"/>
      <c r="MLR1" s="324"/>
      <c r="MLS1" s="324"/>
      <c r="MLT1" s="324"/>
      <c r="MLU1" s="324"/>
      <c r="MLV1" s="324"/>
      <c r="MLW1" s="324"/>
      <c r="MLX1" s="324"/>
      <c r="MLY1" s="324"/>
      <c r="MLZ1" s="324"/>
      <c r="MMA1" s="324"/>
      <c r="MMB1" s="324"/>
      <c r="MMC1" s="324"/>
      <c r="MMD1" s="324"/>
      <c r="MME1" s="324"/>
      <c r="MMF1" s="324"/>
      <c r="MMG1" s="324"/>
      <c r="MMH1" s="324"/>
      <c r="MMI1" s="324"/>
      <c r="MMJ1" s="324"/>
      <c r="MMK1" s="324"/>
      <c r="MML1" s="324"/>
      <c r="MMM1" s="324"/>
      <c r="MMN1" s="324"/>
      <c r="MMO1" s="324"/>
      <c r="MMP1" s="324"/>
      <c r="MMQ1" s="324"/>
      <c r="MMR1" s="324"/>
      <c r="MMS1" s="324"/>
      <c r="MMT1" s="324"/>
      <c r="MMU1" s="324"/>
      <c r="MMV1" s="324"/>
      <c r="MMW1" s="324"/>
      <c r="MMX1" s="324"/>
      <c r="MMY1" s="324"/>
      <c r="MMZ1" s="324"/>
      <c r="MNA1" s="324"/>
      <c r="MNB1" s="324"/>
      <c r="MNC1" s="324"/>
      <c r="MND1" s="324"/>
      <c r="MNE1" s="324"/>
      <c r="MNF1" s="324"/>
      <c r="MNG1" s="324"/>
      <c r="MNH1" s="324"/>
      <c r="MNI1" s="324"/>
      <c r="MNJ1" s="324"/>
      <c r="MNK1" s="324"/>
      <c r="MNL1" s="324"/>
      <c r="MNM1" s="324"/>
      <c r="MNN1" s="324"/>
      <c r="MNO1" s="324"/>
      <c r="MNP1" s="324"/>
      <c r="MNQ1" s="324"/>
      <c r="MNR1" s="324"/>
      <c r="MNS1" s="324"/>
      <c r="MNT1" s="324"/>
      <c r="MNU1" s="324"/>
      <c r="MNV1" s="324"/>
      <c r="MNW1" s="324"/>
      <c r="MNX1" s="324"/>
      <c r="MNY1" s="324"/>
      <c r="MNZ1" s="324"/>
      <c r="MOA1" s="324"/>
      <c r="MOB1" s="324"/>
      <c r="MOC1" s="324"/>
      <c r="MOD1" s="324"/>
      <c r="MOE1" s="324"/>
      <c r="MOF1" s="324"/>
      <c r="MOG1" s="324"/>
      <c r="MOH1" s="324"/>
      <c r="MOI1" s="324"/>
      <c r="MOJ1" s="324"/>
      <c r="MOK1" s="324"/>
      <c r="MOL1" s="324"/>
      <c r="MOM1" s="324"/>
      <c r="MON1" s="324"/>
      <c r="MOO1" s="324"/>
      <c r="MOP1" s="324"/>
      <c r="MOQ1" s="324"/>
      <c r="MOR1" s="324"/>
      <c r="MOS1" s="324"/>
      <c r="MOT1" s="324"/>
      <c r="MOU1" s="324"/>
      <c r="MOV1" s="324"/>
      <c r="MOW1" s="324"/>
      <c r="MOX1" s="324"/>
      <c r="MOY1" s="324"/>
      <c r="MOZ1" s="324"/>
      <c r="MPA1" s="324"/>
      <c r="MPB1" s="324"/>
      <c r="MPC1" s="324"/>
      <c r="MPD1" s="324"/>
      <c r="MPE1" s="324"/>
      <c r="MPF1" s="324"/>
      <c r="MPG1" s="324"/>
      <c r="MPH1" s="324"/>
      <c r="MPI1" s="324"/>
      <c r="MPJ1" s="324"/>
      <c r="MPK1" s="324"/>
      <c r="MPL1" s="324"/>
      <c r="MPM1" s="324"/>
      <c r="MPN1" s="324"/>
      <c r="MPO1" s="324"/>
      <c r="MPP1" s="324"/>
      <c r="MPQ1" s="324"/>
      <c r="MPR1" s="324"/>
      <c r="MPS1" s="324"/>
      <c r="MPT1" s="324"/>
      <c r="MPU1" s="324"/>
      <c r="MPV1" s="324"/>
      <c r="MPW1" s="324"/>
      <c r="MPX1" s="324"/>
      <c r="MPY1" s="324"/>
      <c r="MPZ1" s="324"/>
      <c r="MQA1" s="324"/>
      <c r="MQB1" s="324"/>
      <c r="MQC1" s="324"/>
      <c r="MQD1" s="324"/>
      <c r="MQE1" s="324"/>
      <c r="MQF1" s="324"/>
      <c r="MQG1" s="324"/>
      <c r="MQH1" s="324"/>
      <c r="MQI1" s="324"/>
      <c r="MQJ1" s="324"/>
      <c r="MQK1" s="324"/>
      <c r="MQL1" s="324"/>
      <c r="MQM1" s="324"/>
      <c r="MQN1" s="324"/>
      <c r="MQO1" s="324"/>
      <c r="MQP1" s="324"/>
      <c r="MQQ1" s="324"/>
      <c r="MQR1" s="324"/>
      <c r="MQS1" s="324"/>
      <c r="MQT1" s="324"/>
      <c r="MQU1" s="324"/>
      <c r="MQV1" s="324"/>
      <c r="MQW1" s="324"/>
      <c r="MQX1" s="324"/>
      <c r="MQY1" s="324"/>
      <c r="MQZ1" s="324"/>
      <c r="MRA1" s="324"/>
      <c r="MRB1" s="324"/>
      <c r="MRC1" s="324"/>
      <c r="MRD1" s="324"/>
      <c r="MRE1" s="324"/>
      <c r="MRF1" s="324"/>
      <c r="MRG1" s="324"/>
      <c r="MRH1" s="324"/>
      <c r="MRI1" s="324"/>
      <c r="MRJ1" s="324"/>
      <c r="MRK1" s="324"/>
      <c r="MRL1" s="324"/>
      <c r="MRM1" s="324"/>
      <c r="MRN1" s="324"/>
      <c r="MRO1" s="324"/>
      <c r="MRP1" s="324"/>
      <c r="MRQ1" s="324"/>
      <c r="MRR1" s="324"/>
      <c r="MRS1" s="324"/>
      <c r="MRT1" s="324"/>
      <c r="MRU1" s="324"/>
      <c r="MRV1" s="324"/>
      <c r="MRW1" s="324"/>
      <c r="MRX1" s="324"/>
      <c r="MRY1" s="324"/>
      <c r="MRZ1" s="324"/>
      <c r="MSA1" s="324"/>
      <c r="MSB1" s="324"/>
      <c r="MSC1" s="324"/>
      <c r="MSD1" s="324"/>
      <c r="MSE1" s="324"/>
      <c r="MSF1" s="324"/>
      <c r="MSG1" s="324"/>
      <c r="MSH1" s="324"/>
      <c r="MSI1" s="324"/>
      <c r="MSJ1" s="324"/>
      <c r="MSK1" s="324"/>
      <c r="MSL1" s="324"/>
      <c r="MSM1" s="324"/>
      <c r="MSN1" s="324"/>
      <c r="MSO1" s="324"/>
      <c r="MSP1" s="324"/>
      <c r="MSQ1" s="324"/>
      <c r="MSR1" s="324"/>
      <c r="MSS1" s="324"/>
      <c r="MST1" s="324"/>
      <c r="MSU1" s="324"/>
      <c r="MSV1" s="324"/>
      <c r="MSW1" s="324"/>
      <c r="MSX1" s="324"/>
      <c r="MSY1" s="324"/>
      <c r="MSZ1" s="324"/>
      <c r="MTA1" s="324"/>
      <c r="MTB1" s="324"/>
      <c r="MTC1" s="324"/>
      <c r="MTD1" s="324"/>
      <c r="MTE1" s="324"/>
      <c r="MTF1" s="324"/>
      <c r="MTG1" s="324"/>
      <c r="MTH1" s="324"/>
      <c r="MTI1" s="324"/>
      <c r="MTJ1" s="324"/>
      <c r="MTK1" s="324"/>
      <c r="MTL1" s="324"/>
      <c r="MTM1" s="324"/>
      <c r="MTN1" s="324"/>
      <c r="MTO1" s="324"/>
      <c r="MTP1" s="324"/>
      <c r="MTQ1" s="324"/>
      <c r="MTR1" s="324"/>
      <c r="MTS1" s="324"/>
      <c r="MTT1" s="324"/>
      <c r="MTU1" s="324"/>
      <c r="MTV1" s="324"/>
      <c r="MTW1" s="324"/>
      <c r="MTX1" s="324"/>
      <c r="MTY1" s="324"/>
      <c r="MTZ1" s="324"/>
      <c r="MUA1" s="324"/>
      <c r="MUB1" s="324"/>
      <c r="MUC1" s="324"/>
      <c r="MUD1" s="324"/>
      <c r="MUE1" s="324"/>
      <c r="MUF1" s="324"/>
      <c r="MUG1" s="324"/>
      <c r="MUH1" s="324"/>
      <c r="MUI1" s="324"/>
      <c r="MUJ1" s="324"/>
      <c r="MUK1" s="324"/>
      <c r="MUL1" s="324"/>
      <c r="MUM1" s="324"/>
      <c r="MUN1" s="324"/>
      <c r="MUO1" s="324"/>
      <c r="MUP1" s="324"/>
      <c r="MUQ1" s="324"/>
      <c r="MUR1" s="324"/>
      <c r="MUS1" s="324"/>
      <c r="MUT1" s="324"/>
      <c r="MUU1" s="324"/>
      <c r="MUV1" s="324"/>
      <c r="MUW1" s="324"/>
      <c r="MUX1" s="324"/>
      <c r="MUY1" s="324"/>
      <c r="MUZ1" s="324"/>
      <c r="MVA1" s="324"/>
      <c r="MVB1" s="324"/>
      <c r="MVC1" s="324"/>
      <c r="MVD1" s="324"/>
      <c r="MVE1" s="324"/>
      <c r="MVF1" s="324"/>
      <c r="MVG1" s="324"/>
      <c r="MVH1" s="324"/>
      <c r="MVI1" s="324"/>
      <c r="MVJ1" s="324"/>
      <c r="MVK1" s="324"/>
      <c r="MVL1" s="324"/>
      <c r="MVM1" s="324"/>
      <c r="MVN1" s="324"/>
      <c r="MVO1" s="324"/>
      <c r="MVP1" s="324"/>
      <c r="MVQ1" s="324"/>
      <c r="MVR1" s="324"/>
      <c r="MVS1" s="324"/>
      <c r="MVT1" s="324"/>
      <c r="MVU1" s="324"/>
      <c r="MVV1" s="324"/>
      <c r="MVW1" s="324"/>
      <c r="MVX1" s="324"/>
      <c r="MVY1" s="324"/>
      <c r="MVZ1" s="324"/>
      <c r="MWA1" s="324"/>
      <c r="MWB1" s="324"/>
      <c r="MWC1" s="324"/>
      <c r="MWD1" s="324"/>
      <c r="MWE1" s="324"/>
      <c r="MWF1" s="324"/>
      <c r="MWG1" s="324"/>
      <c r="MWH1" s="324"/>
      <c r="MWI1" s="324"/>
      <c r="MWJ1" s="324"/>
      <c r="MWK1" s="324"/>
      <c r="MWL1" s="324"/>
      <c r="MWM1" s="324"/>
      <c r="MWN1" s="324"/>
      <c r="MWO1" s="324"/>
      <c r="MWP1" s="324"/>
      <c r="MWQ1" s="324"/>
      <c r="MWR1" s="324"/>
      <c r="MWS1" s="324"/>
      <c r="MWT1" s="324"/>
      <c r="MWU1" s="324"/>
      <c r="MWV1" s="324"/>
      <c r="MWW1" s="324"/>
      <c r="MWX1" s="324"/>
      <c r="MWY1" s="324"/>
      <c r="MWZ1" s="324"/>
      <c r="MXA1" s="324"/>
      <c r="MXB1" s="324"/>
      <c r="MXC1" s="324"/>
      <c r="MXD1" s="324"/>
      <c r="MXE1" s="324"/>
      <c r="MXF1" s="324"/>
      <c r="MXG1" s="324"/>
      <c r="MXH1" s="324"/>
      <c r="MXI1" s="324"/>
      <c r="MXJ1" s="324"/>
      <c r="MXK1" s="324"/>
      <c r="MXL1" s="324"/>
      <c r="MXM1" s="324"/>
      <c r="MXN1" s="324"/>
      <c r="MXO1" s="324"/>
      <c r="MXP1" s="324"/>
      <c r="MXQ1" s="324"/>
      <c r="MXR1" s="324"/>
      <c r="MXS1" s="324"/>
      <c r="MXT1" s="324"/>
      <c r="MXU1" s="324"/>
      <c r="MXV1" s="324"/>
      <c r="MXW1" s="324"/>
      <c r="MXX1" s="324"/>
      <c r="MXY1" s="324"/>
      <c r="MXZ1" s="324"/>
      <c r="MYA1" s="324"/>
      <c r="MYB1" s="324"/>
      <c r="MYC1" s="324"/>
      <c r="MYD1" s="324"/>
      <c r="MYE1" s="324"/>
      <c r="MYF1" s="324"/>
      <c r="MYG1" s="324"/>
      <c r="MYH1" s="324"/>
      <c r="MYI1" s="324"/>
      <c r="MYJ1" s="324"/>
      <c r="MYK1" s="324"/>
      <c r="MYL1" s="324"/>
      <c r="MYM1" s="324"/>
      <c r="MYN1" s="324"/>
      <c r="MYO1" s="324"/>
      <c r="MYP1" s="324"/>
      <c r="MYQ1" s="324"/>
      <c r="MYR1" s="324"/>
      <c r="MYS1" s="324"/>
      <c r="MYT1" s="324"/>
      <c r="MYU1" s="324"/>
      <c r="MYV1" s="324"/>
      <c r="MYW1" s="324"/>
      <c r="MYX1" s="324"/>
      <c r="MYY1" s="324"/>
      <c r="MYZ1" s="324"/>
      <c r="MZA1" s="324"/>
      <c r="MZB1" s="324"/>
      <c r="MZC1" s="324"/>
      <c r="MZD1" s="324"/>
      <c r="MZE1" s="324"/>
      <c r="MZF1" s="324"/>
      <c r="MZG1" s="324"/>
      <c r="MZH1" s="324"/>
      <c r="MZI1" s="324"/>
      <c r="MZJ1" s="324"/>
      <c r="MZK1" s="324"/>
      <c r="MZL1" s="324"/>
      <c r="MZM1" s="324"/>
      <c r="MZN1" s="324"/>
      <c r="MZO1" s="324"/>
      <c r="MZP1" s="324"/>
      <c r="MZQ1" s="324"/>
      <c r="MZR1" s="324"/>
      <c r="MZS1" s="324"/>
      <c r="MZT1" s="324"/>
      <c r="MZU1" s="324"/>
      <c r="MZV1" s="324"/>
      <c r="MZW1" s="324"/>
      <c r="MZX1" s="324"/>
      <c r="MZY1" s="324"/>
      <c r="MZZ1" s="324"/>
      <c r="NAA1" s="324"/>
      <c r="NAB1" s="324"/>
      <c r="NAC1" s="324"/>
      <c r="NAD1" s="324"/>
      <c r="NAE1" s="324"/>
      <c r="NAF1" s="324"/>
      <c r="NAG1" s="324"/>
      <c r="NAH1" s="324"/>
      <c r="NAI1" s="324"/>
      <c r="NAJ1" s="324"/>
      <c r="NAK1" s="324"/>
      <c r="NAL1" s="324"/>
      <c r="NAM1" s="324"/>
      <c r="NAN1" s="324"/>
      <c r="NAO1" s="324"/>
      <c r="NAP1" s="324"/>
      <c r="NAQ1" s="324"/>
      <c r="NAR1" s="324"/>
      <c r="NAS1" s="324"/>
      <c r="NAT1" s="324"/>
      <c r="NAU1" s="324"/>
      <c r="NAV1" s="324"/>
      <c r="NAW1" s="324"/>
      <c r="NAX1" s="324"/>
      <c r="NAY1" s="324"/>
      <c r="NAZ1" s="324"/>
      <c r="NBA1" s="324"/>
      <c r="NBB1" s="324"/>
      <c r="NBC1" s="324"/>
      <c r="NBD1" s="324"/>
      <c r="NBE1" s="324"/>
      <c r="NBF1" s="324"/>
      <c r="NBG1" s="324"/>
      <c r="NBH1" s="324"/>
      <c r="NBI1" s="324"/>
      <c r="NBJ1" s="324"/>
      <c r="NBK1" s="324"/>
      <c r="NBL1" s="324"/>
      <c r="NBM1" s="324"/>
      <c r="NBN1" s="324"/>
      <c r="NBO1" s="324"/>
      <c r="NBP1" s="324"/>
      <c r="NBQ1" s="324"/>
      <c r="NBR1" s="324"/>
      <c r="NBS1" s="324"/>
      <c r="NBT1" s="324"/>
      <c r="NBU1" s="324"/>
      <c r="NBV1" s="324"/>
      <c r="NBW1" s="324"/>
      <c r="NBX1" s="324"/>
      <c r="NBY1" s="324"/>
      <c r="NBZ1" s="324"/>
      <c r="NCA1" s="324"/>
      <c r="NCB1" s="324"/>
      <c r="NCC1" s="324"/>
      <c r="NCD1" s="324"/>
      <c r="NCE1" s="324"/>
      <c r="NCF1" s="324"/>
      <c r="NCG1" s="324"/>
      <c r="NCH1" s="324"/>
      <c r="NCI1" s="324"/>
      <c r="NCJ1" s="324"/>
      <c r="NCK1" s="324"/>
      <c r="NCL1" s="324"/>
      <c r="NCM1" s="324"/>
      <c r="NCN1" s="324"/>
      <c r="NCO1" s="324"/>
      <c r="NCP1" s="324"/>
      <c r="NCQ1" s="324"/>
      <c r="NCR1" s="324"/>
      <c r="NCS1" s="324"/>
      <c r="NCT1" s="324"/>
      <c r="NCU1" s="324"/>
      <c r="NCV1" s="324"/>
      <c r="NCW1" s="324"/>
      <c r="NCX1" s="324"/>
      <c r="NCY1" s="324"/>
      <c r="NCZ1" s="324"/>
      <c r="NDA1" s="324"/>
      <c r="NDB1" s="324"/>
      <c r="NDC1" s="324"/>
      <c r="NDD1" s="324"/>
      <c r="NDE1" s="324"/>
      <c r="NDF1" s="324"/>
      <c r="NDG1" s="324"/>
      <c r="NDH1" s="324"/>
      <c r="NDI1" s="324"/>
      <c r="NDJ1" s="324"/>
      <c r="NDK1" s="324"/>
      <c r="NDL1" s="324"/>
      <c r="NDM1" s="324"/>
      <c r="NDN1" s="324"/>
      <c r="NDO1" s="324"/>
      <c r="NDP1" s="324"/>
      <c r="NDQ1" s="324"/>
      <c r="NDR1" s="324"/>
      <c r="NDS1" s="324"/>
      <c r="NDT1" s="324"/>
      <c r="NDU1" s="324"/>
      <c r="NDV1" s="324"/>
      <c r="NDW1" s="324"/>
      <c r="NDX1" s="324"/>
      <c r="NDY1" s="324"/>
      <c r="NDZ1" s="324"/>
      <c r="NEA1" s="324"/>
      <c r="NEB1" s="324"/>
      <c r="NEC1" s="324"/>
      <c r="NED1" s="324"/>
      <c r="NEE1" s="324"/>
      <c r="NEF1" s="324"/>
      <c r="NEG1" s="324"/>
      <c r="NEH1" s="324"/>
      <c r="NEI1" s="324"/>
      <c r="NEJ1" s="324"/>
      <c r="NEK1" s="324"/>
      <c r="NEL1" s="324"/>
      <c r="NEM1" s="324"/>
      <c r="NEN1" s="324"/>
      <c r="NEO1" s="324"/>
      <c r="NEP1" s="324"/>
      <c r="NEQ1" s="324"/>
      <c r="NER1" s="324"/>
      <c r="NES1" s="324"/>
      <c r="NET1" s="324"/>
      <c r="NEU1" s="324"/>
      <c r="NEV1" s="324"/>
      <c r="NEW1" s="324"/>
      <c r="NEX1" s="324"/>
      <c r="NEY1" s="324"/>
      <c r="NEZ1" s="324"/>
      <c r="NFA1" s="324"/>
      <c r="NFB1" s="324"/>
      <c r="NFC1" s="324"/>
      <c r="NFD1" s="324"/>
      <c r="NFE1" s="324"/>
      <c r="NFF1" s="324"/>
      <c r="NFG1" s="324"/>
      <c r="NFH1" s="324"/>
      <c r="NFI1" s="324"/>
      <c r="NFJ1" s="324"/>
      <c r="NFK1" s="324"/>
      <c r="NFL1" s="324"/>
      <c r="NFM1" s="324"/>
      <c r="NFN1" s="324"/>
      <c r="NFO1" s="324"/>
      <c r="NFP1" s="324"/>
      <c r="NFQ1" s="324"/>
      <c r="NFR1" s="324"/>
      <c r="NFS1" s="324"/>
      <c r="NFT1" s="324"/>
      <c r="NFU1" s="324"/>
      <c r="NFV1" s="324"/>
      <c r="NFW1" s="324"/>
      <c r="NFX1" s="324"/>
      <c r="NFY1" s="324"/>
      <c r="NFZ1" s="324"/>
      <c r="NGA1" s="324"/>
      <c r="NGB1" s="324"/>
      <c r="NGC1" s="324"/>
      <c r="NGD1" s="324"/>
      <c r="NGE1" s="324"/>
      <c r="NGF1" s="324"/>
      <c r="NGG1" s="324"/>
      <c r="NGH1" s="324"/>
      <c r="NGI1" s="324"/>
      <c r="NGJ1" s="324"/>
      <c r="NGK1" s="324"/>
      <c r="NGL1" s="324"/>
      <c r="NGM1" s="324"/>
      <c r="NGN1" s="324"/>
      <c r="NGO1" s="324"/>
      <c r="NGP1" s="324"/>
      <c r="NGQ1" s="324"/>
      <c r="NGR1" s="324"/>
      <c r="NGS1" s="324"/>
      <c r="NGT1" s="324"/>
      <c r="NGU1" s="324"/>
      <c r="NGV1" s="324"/>
      <c r="NGW1" s="324"/>
      <c r="NGX1" s="324"/>
      <c r="NGY1" s="324"/>
      <c r="NGZ1" s="324"/>
      <c r="NHA1" s="324"/>
      <c r="NHB1" s="324"/>
      <c r="NHC1" s="324"/>
      <c r="NHD1" s="324"/>
      <c r="NHE1" s="324"/>
      <c r="NHF1" s="324"/>
      <c r="NHG1" s="324"/>
      <c r="NHH1" s="324"/>
      <c r="NHI1" s="324"/>
      <c r="NHJ1" s="324"/>
      <c r="NHK1" s="324"/>
      <c r="NHL1" s="324"/>
      <c r="NHM1" s="324"/>
      <c r="NHN1" s="324"/>
      <c r="NHO1" s="324"/>
      <c r="NHP1" s="324"/>
      <c r="NHQ1" s="324"/>
      <c r="NHR1" s="324"/>
      <c r="NHS1" s="324"/>
      <c r="NHT1" s="324"/>
      <c r="NHU1" s="324"/>
      <c r="NHV1" s="324"/>
      <c r="NHW1" s="324"/>
      <c r="NHX1" s="324"/>
      <c r="NHY1" s="324"/>
      <c r="NHZ1" s="324"/>
      <c r="NIA1" s="324"/>
      <c r="NIB1" s="324"/>
      <c r="NIC1" s="324"/>
      <c r="NID1" s="324"/>
      <c r="NIE1" s="324"/>
      <c r="NIF1" s="324"/>
      <c r="NIG1" s="324"/>
      <c r="NIH1" s="324"/>
      <c r="NII1" s="324"/>
      <c r="NIJ1" s="324"/>
      <c r="NIK1" s="324"/>
      <c r="NIL1" s="324"/>
      <c r="NIM1" s="324"/>
      <c r="NIN1" s="324"/>
      <c r="NIO1" s="324"/>
      <c r="NIP1" s="324"/>
      <c r="NIQ1" s="324"/>
      <c r="NIR1" s="324"/>
      <c r="NIS1" s="324"/>
      <c r="NIT1" s="324"/>
      <c r="NIU1" s="324"/>
      <c r="NIV1" s="324"/>
      <c r="NIW1" s="324"/>
      <c r="NIX1" s="324"/>
      <c r="NIY1" s="324"/>
      <c r="NIZ1" s="324"/>
      <c r="NJA1" s="324"/>
      <c r="NJB1" s="324"/>
      <c r="NJC1" s="324"/>
      <c r="NJD1" s="324"/>
      <c r="NJE1" s="324"/>
      <c r="NJF1" s="324"/>
      <c r="NJG1" s="324"/>
      <c r="NJH1" s="324"/>
      <c r="NJI1" s="324"/>
      <c r="NJJ1" s="324"/>
      <c r="NJK1" s="324"/>
      <c r="NJL1" s="324"/>
      <c r="NJM1" s="324"/>
      <c r="NJN1" s="324"/>
      <c r="NJO1" s="324"/>
      <c r="NJP1" s="324"/>
      <c r="NJQ1" s="324"/>
      <c r="NJR1" s="324"/>
      <c r="NJS1" s="324"/>
      <c r="NJT1" s="324"/>
      <c r="NJU1" s="324"/>
      <c r="NJV1" s="324"/>
      <c r="NJW1" s="324"/>
      <c r="NJX1" s="324"/>
      <c r="NJY1" s="324"/>
      <c r="NJZ1" s="324"/>
      <c r="NKA1" s="324"/>
      <c r="NKB1" s="324"/>
      <c r="NKC1" s="324"/>
      <c r="NKD1" s="324"/>
      <c r="NKE1" s="324"/>
      <c r="NKF1" s="324"/>
      <c r="NKG1" s="324"/>
      <c r="NKH1" s="324"/>
      <c r="NKI1" s="324"/>
      <c r="NKJ1" s="324"/>
      <c r="NKK1" s="324"/>
      <c r="NKL1" s="324"/>
      <c r="NKM1" s="324"/>
      <c r="NKN1" s="324"/>
      <c r="NKO1" s="324"/>
      <c r="NKP1" s="324"/>
      <c r="NKQ1" s="324"/>
      <c r="NKR1" s="324"/>
      <c r="NKS1" s="324"/>
      <c r="NKT1" s="324"/>
      <c r="NKU1" s="324"/>
      <c r="NKV1" s="324"/>
      <c r="NKW1" s="324"/>
      <c r="NKX1" s="324"/>
      <c r="NKY1" s="324"/>
      <c r="NKZ1" s="324"/>
      <c r="NLA1" s="324"/>
      <c r="NLB1" s="324"/>
      <c r="NLC1" s="324"/>
      <c r="NLD1" s="324"/>
      <c r="NLE1" s="324"/>
      <c r="NLF1" s="324"/>
      <c r="NLG1" s="324"/>
      <c r="NLH1" s="324"/>
      <c r="NLI1" s="324"/>
      <c r="NLJ1" s="324"/>
      <c r="NLK1" s="324"/>
      <c r="NLL1" s="324"/>
      <c r="NLM1" s="324"/>
      <c r="NLN1" s="324"/>
      <c r="NLO1" s="324"/>
      <c r="NLP1" s="324"/>
      <c r="NLQ1" s="324"/>
      <c r="NLR1" s="324"/>
      <c r="NLS1" s="324"/>
      <c r="NLT1" s="324"/>
      <c r="NLU1" s="324"/>
      <c r="NLV1" s="324"/>
      <c r="NLW1" s="324"/>
      <c r="NLX1" s="324"/>
      <c r="NLY1" s="324"/>
      <c r="NLZ1" s="324"/>
      <c r="NMA1" s="324"/>
      <c r="NMB1" s="324"/>
      <c r="NMC1" s="324"/>
      <c r="NMD1" s="324"/>
      <c r="NME1" s="324"/>
      <c r="NMF1" s="324"/>
      <c r="NMG1" s="324"/>
      <c r="NMH1" s="324"/>
      <c r="NMI1" s="324"/>
      <c r="NMJ1" s="324"/>
      <c r="NMK1" s="324"/>
      <c r="NML1" s="324"/>
      <c r="NMM1" s="324"/>
      <c r="NMN1" s="324"/>
      <c r="NMO1" s="324"/>
      <c r="NMP1" s="324"/>
      <c r="NMQ1" s="324"/>
      <c r="NMR1" s="324"/>
      <c r="NMS1" s="324"/>
      <c r="NMT1" s="324"/>
      <c r="NMU1" s="324"/>
      <c r="NMV1" s="324"/>
      <c r="NMW1" s="324"/>
      <c r="NMX1" s="324"/>
      <c r="NMY1" s="324"/>
      <c r="NMZ1" s="324"/>
      <c r="NNA1" s="324"/>
      <c r="NNB1" s="324"/>
      <c r="NNC1" s="324"/>
      <c r="NND1" s="324"/>
      <c r="NNE1" s="324"/>
      <c r="NNF1" s="324"/>
      <c r="NNG1" s="324"/>
      <c r="NNH1" s="324"/>
      <c r="NNI1" s="324"/>
      <c r="NNJ1" s="324"/>
      <c r="NNK1" s="324"/>
      <c r="NNL1" s="324"/>
      <c r="NNM1" s="324"/>
      <c r="NNN1" s="324"/>
      <c r="NNO1" s="324"/>
      <c r="NNP1" s="324"/>
      <c r="NNQ1" s="324"/>
      <c r="NNR1" s="324"/>
      <c r="NNS1" s="324"/>
      <c r="NNT1" s="324"/>
      <c r="NNU1" s="324"/>
      <c r="NNV1" s="324"/>
      <c r="NNW1" s="324"/>
      <c r="NNX1" s="324"/>
      <c r="NNY1" s="324"/>
      <c r="NNZ1" s="324"/>
      <c r="NOA1" s="324"/>
      <c r="NOB1" s="324"/>
      <c r="NOC1" s="324"/>
      <c r="NOD1" s="324"/>
      <c r="NOE1" s="324"/>
      <c r="NOF1" s="324"/>
      <c r="NOG1" s="324"/>
      <c r="NOH1" s="324"/>
      <c r="NOI1" s="324"/>
      <c r="NOJ1" s="324"/>
      <c r="NOK1" s="324"/>
      <c r="NOL1" s="324"/>
      <c r="NOM1" s="324"/>
      <c r="NON1" s="324"/>
      <c r="NOO1" s="324"/>
      <c r="NOP1" s="324"/>
      <c r="NOQ1" s="324"/>
      <c r="NOR1" s="324"/>
      <c r="NOS1" s="324"/>
      <c r="NOT1" s="324"/>
      <c r="NOU1" s="324"/>
      <c r="NOV1" s="324"/>
      <c r="NOW1" s="324"/>
      <c r="NOX1" s="324"/>
      <c r="NOY1" s="324"/>
      <c r="NOZ1" s="324"/>
      <c r="NPA1" s="324"/>
      <c r="NPB1" s="324"/>
      <c r="NPC1" s="324"/>
      <c r="NPD1" s="324"/>
      <c r="NPE1" s="324"/>
      <c r="NPF1" s="324"/>
      <c r="NPG1" s="324"/>
      <c r="NPH1" s="324"/>
      <c r="NPI1" s="324"/>
      <c r="NPJ1" s="324"/>
      <c r="NPK1" s="324"/>
      <c r="NPL1" s="324"/>
      <c r="NPM1" s="324"/>
      <c r="NPN1" s="324"/>
      <c r="NPO1" s="324"/>
      <c r="NPP1" s="324"/>
      <c r="NPQ1" s="324"/>
      <c r="NPR1" s="324"/>
      <c r="NPS1" s="324"/>
      <c r="NPT1" s="324"/>
      <c r="NPU1" s="324"/>
      <c r="NPV1" s="324"/>
      <c r="NPW1" s="324"/>
      <c r="NPX1" s="324"/>
      <c r="NPY1" s="324"/>
      <c r="NPZ1" s="324"/>
      <c r="NQA1" s="324"/>
      <c r="NQB1" s="324"/>
      <c r="NQC1" s="324"/>
      <c r="NQD1" s="324"/>
      <c r="NQE1" s="324"/>
      <c r="NQF1" s="324"/>
      <c r="NQG1" s="324"/>
      <c r="NQH1" s="324"/>
      <c r="NQI1" s="324"/>
      <c r="NQJ1" s="324"/>
      <c r="NQK1" s="324"/>
      <c r="NQL1" s="324"/>
      <c r="NQM1" s="324"/>
      <c r="NQN1" s="324"/>
      <c r="NQO1" s="324"/>
      <c r="NQP1" s="324"/>
      <c r="NQQ1" s="324"/>
      <c r="NQR1" s="324"/>
      <c r="NQS1" s="324"/>
      <c r="NQT1" s="324"/>
      <c r="NQU1" s="324"/>
      <c r="NQV1" s="324"/>
      <c r="NQW1" s="324"/>
      <c r="NQX1" s="324"/>
      <c r="NQY1" s="324"/>
      <c r="NQZ1" s="324"/>
      <c r="NRA1" s="324"/>
      <c r="NRB1" s="324"/>
      <c r="NRC1" s="324"/>
      <c r="NRD1" s="324"/>
      <c r="NRE1" s="324"/>
      <c r="NRF1" s="324"/>
      <c r="NRG1" s="324"/>
      <c r="NRH1" s="324"/>
      <c r="NRI1" s="324"/>
      <c r="NRJ1" s="324"/>
      <c r="NRK1" s="324"/>
      <c r="NRL1" s="324"/>
      <c r="NRM1" s="324"/>
      <c r="NRN1" s="324"/>
      <c r="NRO1" s="324"/>
      <c r="NRP1" s="324"/>
      <c r="NRQ1" s="324"/>
      <c r="NRR1" s="324"/>
      <c r="NRS1" s="324"/>
      <c r="NRT1" s="324"/>
      <c r="NRU1" s="324"/>
      <c r="NRV1" s="324"/>
      <c r="NRW1" s="324"/>
      <c r="NRX1" s="324"/>
      <c r="NRY1" s="324"/>
      <c r="NRZ1" s="324"/>
      <c r="NSA1" s="324"/>
      <c r="NSB1" s="324"/>
      <c r="NSC1" s="324"/>
      <c r="NSD1" s="324"/>
      <c r="NSE1" s="324"/>
      <c r="NSF1" s="324"/>
      <c r="NSG1" s="324"/>
      <c r="NSH1" s="324"/>
      <c r="NSI1" s="324"/>
      <c r="NSJ1" s="324"/>
      <c r="NSK1" s="324"/>
      <c r="NSL1" s="324"/>
      <c r="NSM1" s="324"/>
      <c r="NSN1" s="324"/>
      <c r="NSO1" s="324"/>
      <c r="NSP1" s="324"/>
      <c r="NSQ1" s="324"/>
      <c r="NSR1" s="324"/>
      <c r="NSS1" s="324"/>
      <c r="NST1" s="324"/>
      <c r="NSU1" s="324"/>
      <c r="NSV1" s="324"/>
      <c r="NSW1" s="324"/>
      <c r="NSX1" s="324"/>
      <c r="NSY1" s="324"/>
      <c r="NSZ1" s="324"/>
      <c r="NTA1" s="324"/>
      <c r="NTB1" s="324"/>
      <c r="NTC1" s="324"/>
      <c r="NTD1" s="324"/>
      <c r="NTE1" s="324"/>
      <c r="NTF1" s="324"/>
      <c r="NTG1" s="324"/>
      <c r="NTH1" s="324"/>
      <c r="NTI1" s="324"/>
      <c r="NTJ1" s="324"/>
      <c r="NTK1" s="324"/>
      <c r="NTL1" s="324"/>
      <c r="NTM1" s="324"/>
      <c r="NTN1" s="324"/>
      <c r="NTO1" s="324"/>
      <c r="NTP1" s="324"/>
      <c r="NTQ1" s="324"/>
      <c r="NTR1" s="324"/>
      <c r="NTS1" s="324"/>
      <c r="NTT1" s="324"/>
      <c r="NTU1" s="324"/>
      <c r="NTV1" s="324"/>
      <c r="NTW1" s="324"/>
      <c r="NTX1" s="324"/>
      <c r="NTY1" s="324"/>
      <c r="NTZ1" s="324"/>
      <c r="NUA1" s="324"/>
      <c r="NUB1" s="324"/>
      <c r="NUC1" s="324"/>
      <c r="NUD1" s="324"/>
      <c r="NUE1" s="324"/>
      <c r="NUF1" s="324"/>
      <c r="NUG1" s="324"/>
      <c r="NUH1" s="324"/>
      <c r="NUI1" s="324"/>
      <c r="NUJ1" s="324"/>
      <c r="NUK1" s="324"/>
      <c r="NUL1" s="324"/>
      <c r="NUM1" s="324"/>
      <c r="NUN1" s="324"/>
      <c r="NUO1" s="324"/>
      <c r="NUP1" s="324"/>
      <c r="NUQ1" s="324"/>
      <c r="NUR1" s="324"/>
      <c r="NUS1" s="324"/>
      <c r="NUT1" s="324"/>
      <c r="NUU1" s="324"/>
      <c r="NUV1" s="324"/>
      <c r="NUW1" s="324"/>
      <c r="NUX1" s="324"/>
      <c r="NUY1" s="324"/>
      <c r="NUZ1" s="324"/>
      <c r="NVA1" s="324"/>
      <c r="NVB1" s="324"/>
      <c r="NVC1" s="324"/>
      <c r="NVD1" s="324"/>
      <c r="NVE1" s="324"/>
      <c r="NVF1" s="324"/>
      <c r="NVG1" s="324"/>
      <c r="NVH1" s="324"/>
      <c r="NVI1" s="324"/>
      <c r="NVJ1" s="324"/>
      <c r="NVK1" s="324"/>
      <c r="NVL1" s="324"/>
      <c r="NVM1" s="324"/>
      <c r="NVN1" s="324"/>
      <c r="NVO1" s="324"/>
      <c r="NVP1" s="324"/>
      <c r="NVQ1" s="324"/>
      <c r="NVR1" s="324"/>
      <c r="NVS1" s="324"/>
      <c r="NVT1" s="324"/>
      <c r="NVU1" s="324"/>
      <c r="NVV1" s="324"/>
      <c r="NVW1" s="324"/>
      <c r="NVX1" s="324"/>
      <c r="NVY1" s="324"/>
      <c r="NVZ1" s="324"/>
      <c r="NWA1" s="324"/>
      <c r="NWB1" s="324"/>
      <c r="NWC1" s="324"/>
      <c r="NWD1" s="324"/>
      <c r="NWE1" s="324"/>
      <c r="NWF1" s="324"/>
      <c r="NWG1" s="324"/>
      <c r="NWH1" s="324"/>
      <c r="NWI1" s="324"/>
      <c r="NWJ1" s="324"/>
      <c r="NWK1" s="324"/>
      <c r="NWL1" s="324"/>
      <c r="NWM1" s="324"/>
      <c r="NWN1" s="324"/>
      <c r="NWO1" s="324"/>
      <c r="NWP1" s="324"/>
      <c r="NWQ1" s="324"/>
      <c r="NWR1" s="324"/>
      <c r="NWS1" s="324"/>
      <c r="NWT1" s="324"/>
      <c r="NWU1" s="324"/>
      <c r="NWV1" s="324"/>
      <c r="NWW1" s="324"/>
      <c r="NWX1" s="324"/>
      <c r="NWY1" s="324"/>
      <c r="NWZ1" s="324"/>
      <c r="NXA1" s="324"/>
      <c r="NXB1" s="324"/>
      <c r="NXC1" s="324"/>
      <c r="NXD1" s="324"/>
      <c r="NXE1" s="324"/>
      <c r="NXF1" s="324"/>
      <c r="NXG1" s="324"/>
      <c r="NXH1" s="324"/>
      <c r="NXI1" s="324"/>
      <c r="NXJ1" s="324"/>
      <c r="NXK1" s="324"/>
      <c r="NXL1" s="324"/>
      <c r="NXM1" s="324"/>
      <c r="NXN1" s="324"/>
      <c r="NXO1" s="324"/>
      <c r="NXP1" s="324"/>
      <c r="NXQ1" s="324"/>
      <c r="NXR1" s="324"/>
      <c r="NXS1" s="324"/>
      <c r="NXT1" s="324"/>
      <c r="NXU1" s="324"/>
      <c r="NXV1" s="324"/>
      <c r="NXW1" s="324"/>
      <c r="NXX1" s="324"/>
      <c r="NXY1" s="324"/>
      <c r="NXZ1" s="324"/>
      <c r="NYA1" s="324"/>
      <c r="NYB1" s="324"/>
      <c r="NYC1" s="324"/>
      <c r="NYD1" s="324"/>
      <c r="NYE1" s="324"/>
      <c r="NYF1" s="324"/>
      <c r="NYG1" s="324"/>
      <c r="NYH1" s="324"/>
      <c r="NYI1" s="324"/>
      <c r="NYJ1" s="324"/>
      <c r="NYK1" s="324"/>
      <c r="NYL1" s="324"/>
      <c r="NYM1" s="324"/>
      <c r="NYN1" s="324"/>
      <c r="NYO1" s="324"/>
      <c r="NYP1" s="324"/>
      <c r="NYQ1" s="324"/>
      <c r="NYR1" s="324"/>
      <c r="NYS1" s="324"/>
      <c r="NYT1" s="324"/>
      <c r="NYU1" s="324"/>
      <c r="NYV1" s="324"/>
      <c r="NYW1" s="324"/>
      <c r="NYX1" s="324"/>
      <c r="NYY1" s="324"/>
      <c r="NYZ1" s="324"/>
      <c r="NZA1" s="324"/>
      <c r="NZB1" s="324"/>
      <c r="NZC1" s="324"/>
      <c r="NZD1" s="324"/>
      <c r="NZE1" s="324"/>
      <c r="NZF1" s="324"/>
      <c r="NZG1" s="324"/>
      <c r="NZH1" s="324"/>
      <c r="NZI1" s="324"/>
      <c r="NZJ1" s="324"/>
      <c r="NZK1" s="324"/>
      <c r="NZL1" s="324"/>
      <c r="NZM1" s="324"/>
      <c r="NZN1" s="324"/>
      <c r="NZO1" s="324"/>
      <c r="NZP1" s="324"/>
      <c r="NZQ1" s="324"/>
      <c r="NZR1" s="324"/>
      <c r="NZS1" s="324"/>
      <c r="NZT1" s="324"/>
      <c r="NZU1" s="324"/>
      <c r="NZV1" s="324"/>
      <c r="NZW1" s="324"/>
      <c r="NZX1" s="324"/>
      <c r="NZY1" s="324"/>
      <c r="NZZ1" s="324"/>
      <c r="OAA1" s="324"/>
      <c r="OAB1" s="324"/>
      <c r="OAC1" s="324"/>
      <c r="OAD1" s="324"/>
      <c r="OAE1" s="324"/>
      <c r="OAF1" s="324"/>
      <c r="OAG1" s="324"/>
      <c r="OAH1" s="324"/>
      <c r="OAI1" s="324"/>
      <c r="OAJ1" s="324"/>
      <c r="OAK1" s="324"/>
      <c r="OAL1" s="324"/>
      <c r="OAM1" s="324"/>
      <c r="OAN1" s="324"/>
      <c r="OAO1" s="324"/>
      <c r="OAP1" s="324"/>
      <c r="OAQ1" s="324"/>
      <c r="OAR1" s="324"/>
      <c r="OAS1" s="324"/>
      <c r="OAT1" s="324"/>
      <c r="OAU1" s="324"/>
      <c r="OAV1" s="324"/>
      <c r="OAW1" s="324"/>
      <c r="OAX1" s="324"/>
      <c r="OAY1" s="324"/>
      <c r="OAZ1" s="324"/>
      <c r="OBA1" s="324"/>
      <c r="OBB1" s="324"/>
      <c r="OBC1" s="324"/>
      <c r="OBD1" s="324"/>
      <c r="OBE1" s="324"/>
      <c r="OBF1" s="324"/>
      <c r="OBG1" s="324"/>
      <c r="OBH1" s="324"/>
      <c r="OBI1" s="324"/>
      <c r="OBJ1" s="324"/>
      <c r="OBK1" s="324"/>
      <c r="OBL1" s="324"/>
      <c r="OBM1" s="324"/>
      <c r="OBN1" s="324"/>
      <c r="OBO1" s="324"/>
      <c r="OBP1" s="324"/>
      <c r="OBQ1" s="324"/>
      <c r="OBR1" s="324"/>
      <c r="OBS1" s="324"/>
      <c r="OBT1" s="324"/>
      <c r="OBU1" s="324"/>
      <c r="OBV1" s="324"/>
      <c r="OBW1" s="324"/>
      <c r="OBX1" s="324"/>
      <c r="OBY1" s="324"/>
      <c r="OBZ1" s="324"/>
      <c r="OCA1" s="324"/>
      <c r="OCB1" s="324"/>
      <c r="OCC1" s="324"/>
      <c r="OCD1" s="324"/>
      <c r="OCE1" s="324"/>
      <c r="OCF1" s="324"/>
      <c r="OCG1" s="324"/>
      <c r="OCH1" s="324"/>
      <c r="OCI1" s="324"/>
      <c r="OCJ1" s="324"/>
      <c r="OCK1" s="324"/>
      <c r="OCL1" s="324"/>
      <c r="OCM1" s="324"/>
      <c r="OCN1" s="324"/>
      <c r="OCO1" s="324"/>
      <c r="OCP1" s="324"/>
      <c r="OCQ1" s="324"/>
      <c r="OCR1" s="324"/>
      <c r="OCS1" s="324"/>
      <c r="OCT1" s="324"/>
      <c r="OCU1" s="324"/>
      <c r="OCV1" s="324"/>
      <c r="OCW1" s="324"/>
      <c r="OCX1" s="324"/>
      <c r="OCY1" s="324"/>
      <c r="OCZ1" s="324"/>
      <c r="ODA1" s="324"/>
      <c r="ODB1" s="324"/>
      <c r="ODC1" s="324"/>
      <c r="ODD1" s="324"/>
      <c r="ODE1" s="324"/>
      <c r="ODF1" s="324"/>
      <c r="ODG1" s="324"/>
      <c r="ODH1" s="324"/>
      <c r="ODI1" s="324"/>
      <c r="ODJ1" s="324"/>
      <c r="ODK1" s="324"/>
      <c r="ODL1" s="324"/>
      <c r="ODM1" s="324"/>
      <c r="ODN1" s="324"/>
      <c r="ODO1" s="324"/>
      <c r="ODP1" s="324"/>
      <c r="ODQ1" s="324"/>
      <c r="ODR1" s="324"/>
      <c r="ODS1" s="324"/>
      <c r="ODT1" s="324"/>
      <c r="ODU1" s="324"/>
      <c r="ODV1" s="324"/>
      <c r="ODW1" s="324"/>
      <c r="ODX1" s="324"/>
      <c r="ODY1" s="324"/>
      <c r="ODZ1" s="324"/>
      <c r="OEA1" s="324"/>
      <c r="OEB1" s="324"/>
      <c r="OEC1" s="324"/>
      <c r="OED1" s="324"/>
      <c r="OEE1" s="324"/>
      <c r="OEF1" s="324"/>
      <c r="OEG1" s="324"/>
      <c r="OEH1" s="324"/>
      <c r="OEI1" s="324"/>
      <c r="OEJ1" s="324"/>
      <c r="OEK1" s="324"/>
      <c r="OEL1" s="324"/>
      <c r="OEM1" s="324"/>
      <c r="OEN1" s="324"/>
      <c r="OEO1" s="324"/>
      <c r="OEP1" s="324"/>
      <c r="OEQ1" s="324"/>
      <c r="OER1" s="324"/>
      <c r="OES1" s="324"/>
      <c r="OET1" s="324"/>
      <c r="OEU1" s="324"/>
      <c r="OEV1" s="324"/>
      <c r="OEW1" s="324"/>
      <c r="OEX1" s="324"/>
      <c r="OEY1" s="324"/>
      <c r="OEZ1" s="324"/>
      <c r="OFA1" s="324"/>
      <c r="OFB1" s="324"/>
      <c r="OFC1" s="324"/>
      <c r="OFD1" s="324"/>
      <c r="OFE1" s="324"/>
      <c r="OFF1" s="324"/>
      <c r="OFG1" s="324"/>
      <c r="OFH1" s="324"/>
      <c r="OFI1" s="324"/>
      <c r="OFJ1" s="324"/>
      <c r="OFK1" s="324"/>
      <c r="OFL1" s="324"/>
      <c r="OFM1" s="324"/>
      <c r="OFN1" s="324"/>
      <c r="OFO1" s="324"/>
      <c r="OFP1" s="324"/>
      <c r="OFQ1" s="324"/>
      <c r="OFR1" s="324"/>
      <c r="OFS1" s="324"/>
      <c r="OFT1" s="324"/>
      <c r="OFU1" s="324"/>
      <c r="OFV1" s="324"/>
      <c r="OFW1" s="324"/>
      <c r="OFX1" s="324"/>
      <c r="OFY1" s="324"/>
      <c r="OFZ1" s="324"/>
      <c r="OGA1" s="324"/>
      <c r="OGB1" s="324"/>
      <c r="OGC1" s="324"/>
      <c r="OGD1" s="324"/>
      <c r="OGE1" s="324"/>
      <c r="OGF1" s="324"/>
      <c r="OGG1" s="324"/>
      <c r="OGH1" s="324"/>
      <c r="OGI1" s="324"/>
      <c r="OGJ1" s="324"/>
      <c r="OGK1" s="324"/>
      <c r="OGL1" s="324"/>
      <c r="OGM1" s="324"/>
      <c r="OGN1" s="324"/>
      <c r="OGO1" s="324"/>
      <c r="OGP1" s="324"/>
      <c r="OGQ1" s="324"/>
      <c r="OGR1" s="324"/>
      <c r="OGS1" s="324"/>
      <c r="OGT1" s="324"/>
      <c r="OGU1" s="324"/>
      <c r="OGV1" s="324"/>
      <c r="OGW1" s="324"/>
      <c r="OGX1" s="324"/>
      <c r="OGY1" s="324"/>
      <c r="OGZ1" s="324"/>
      <c r="OHA1" s="324"/>
      <c r="OHB1" s="324"/>
      <c r="OHC1" s="324"/>
      <c r="OHD1" s="324"/>
      <c r="OHE1" s="324"/>
      <c r="OHF1" s="324"/>
      <c r="OHG1" s="324"/>
      <c r="OHH1" s="324"/>
      <c r="OHI1" s="324"/>
      <c r="OHJ1" s="324"/>
      <c r="OHK1" s="324"/>
      <c r="OHL1" s="324"/>
      <c r="OHM1" s="324"/>
      <c r="OHN1" s="324"/>
      <c r="OHO1" s="324"/>
      <c r="OHP1" s="324"/>
      <c r="OHQ1" s="324"/>
      <c r="OHR1" s="324"/>
      <c r="OHS1" s="324"/>
      <c r="OHT1" s="324"/>
      <c r="OHU1" s="324"/>
      <c r="OHV1" s="324"/>
      <c r="OHW1" s="324"/>
      <c r="OHX1" s="324"/>
      <c r="OHY1" s="324"/>
      <c r="OHZ1" s="324"/>
      <c r="OIA1" s="324"/>
      <c r="OIB1" s="324"/>
      <c r="OIC1" s="324"/>
      <c r="OID1" s="324"/>
      <c r="OIE1" s="324"/>
      <c r="OIF1" s="324"/>
      <c r="OIG1" s="324"/>
      <c r="OIH1" s="324"/>
      <c r="OII1" s="324"/>
      <c r="OIJ1" s="324"/>
      <c r="OIK1" s="324"/>
      <c r="OIL1" s="324"/>
      <c r="OIM1" s="324"/>
      <c r="OIN1" s="324"/>
      <c r="OIO1" s="324"/>
      <c r="OIP1" s="324"/>
      <c r="OIQ1" s="324"/>
      <c r="OIR1" s="324"/>
      <c r="OIS1" s="324"/>
      <c r="OIT1" s="324"/>
      <c r="OIU1" s="324"/>
      <c r="OIV1" s="324"/>
      <c r="OIW1" s="324"/>
      <c r="OIX1" s="324"/>
      <c r="OIY1" s="324"/>
      <c r="OIZ1" s="324"/>
      <c r="OJA1" s="324"/>
      <c r="OJB1" s="324"/>
      <c r="OJC1" s="324"/>
      <c r="OJD1" s="324"/>
      <c r="OJE1" s="324"/>
      <c r="OJF1" s="324"/>
      <c r="OJG1" s="324"/>
      <c r="OJH1" s="324"/>
      <c r="OJI1" s="324"/>
      <c r="OJJ1" s="324"/>
      <c r="OJK1" s="324"/>
      <c r="OJL1" s="324"/>
      <c r="OJM1" s="324"/>
      <c r="OJN1" s="324"/>
      <c r="OJO1" s="324"/>
      <c r="OJP1" s="324"/>
      <c r="OJQ1" s="324"/>
      <c r="OJR1" s="324"/>
      <c r="OJS1" s="324"/>
      <c r="OJT1" s="324"/>
      <c r="OJU1" s="324"/>
      <c r="OJV1" s="324"/>
      <c r="OJW1" s="324"/>
      <c r="OJX1" s="324"/>
      <c r="OJY1" s="324"/>
      <c r="OJZ1" s="324"/>
      <c r="OKA1" s="324"/>
      <c r="OKB1" s="324"/>
      <c r="OKC1" s="324"/>
      <c r="OKD1" s="324"/>
      <c r="OKE1" s="324"/>
      <c r="OKF1" s="324"/>
      <c r="OKG1" s="324"/>
      <c r="OKH1" s="324"/>
      <c r="OKI1" s="324"/>
      <c r="OKJ1" s="324"/>
      <c r="OKK1" s="324"/>
      <c r="OKL1" s="324"/>
      <c r="OKM1" s="324"/>
      <c r="OKN1" s="324"/>
      <c r="OKO1" s="324"/>
      <c r="OKP1" s="324"/>
      <c r="OKQ1" s="324"/>
      <c r="OKR1" s="324"/>
      <c r="OKS1" s="324"/>
      <c r="OKT1" s="324"/>
      <c r="OKU1" s="324"/>
      <c r="OKV1" s="324"/>
      <c r="OKW1" s="324"/>
      <c r="OKX1" s="324"/>
      <c r="OKY1" s="324"/>
      <c r="OKZ1" s="324"/>
      <c r="OLA1" s="324"/>
      <c r="OLB1" s="324"/>
      <c r="OLC1" s="324"/>
      <c r="OLD1" s="324"/>
      <c r="OLE1" s="324"/>
      <c r="OLF1" s="324"/>
      <c r="OLG1" s="324"/>
      <c r="OLH1" s="324"/>
      <c r="OLI1" s="324"/>
      <c r="OLJ1" s="324"/>
      <c r="OLK1" s="324"/>
      <c r="OLL1" s="324"/>
      <c r="OLM1" s="324"/>
      <c r="OLN1" s="324"/>
      <c r="OLO1" s="324"/>
      <c r="OLP1" s="324"/>
      <c r="OLQ1" s="324"/>
      <c r="OLR1" s="324"/>
      <c r="OLS1" s="324"/>
      <c r="OLT1" s="324"/>
      <c r="OLU1" s="324"/>
      <c r="OLV1" s="324"/>
      <c r="OLW1" s="324"/>
      <c r="OLX1" s="324"/>
      <c r="OLY1" s="324"/>
      <c r="OLZ1" s="324"/>
      <c r="OMA1" s="324"/>
      <c r="OMB1" s="324"/>
      <c r="OMC1" s="324"/>
      <c r="OMD1" s="324"/>
      <c r="OME1" s="324"/>
      <c r="OMF1" s="324"/>
      <c r="OMG1" s="324"/>
      <c r="OMH1" s="324"/>
      <c r="OMI1" s="324"/>
      <c r="OMJ1" s="324"/>
      <c r="OMK1" s="324"/>
      <c r="OML1" s="324"/>
      <c r="OMM1" s="324"/>
      <c r="OMN1" s="324"/>
      <c r="OMO1" s="324"/>
      <c r="OMP1" s="324"/>
      <c r="OMQ1" s="324"/>
      <c r="OMR1" s="324"/>
      <c r="OMS1" s="324"/>
      <c r="OMT1" s="324"/>
      <c r="OMU1" s="324"/>
      <c r="OMV1" s="324"/>
      <c r="OMW1" s="324"/>
      <c r="OMX1" s="324"/>
      <c r="OMY1" s="324"/>
      <c r="OMZ1" s="324"/>
      <c r="ONA1" s="324"/>
      <c r="ONB1" s="324"/>
      <c r="ONC1" s="324"/>
      <c r="OND1" s="324"/>
      <c r="ONE1" s="324"/>
      <c r="ONF1" s="324"/>
      <c r="ONG1" s="324"/>
      <c r="ONH1" s="324"/>
      <c r="ONI1" s="324"/>
      <c r="ONJ1" s="324"/>
      <c r="ONK1" s="324"/>
      <c r="ONL1" s="324"/>
      <c r="ONM1" s="324"/>
      <c r="ONN1" s="324"/>
      <c r="ONO1" s="324"/>
      <c r="ONP1" s="324"/>
      <c r="ONQ1" s="324"/>
      <c r="ONR1" s="324"/>
      <c r="ONS1" s="324"/>
      <c r="ONT1" s="324"/>
      <c r="ONU1" s="324"/>
      <c r="ONV1" s="324"/>
      <c r="ONW1" s="324"/>
      <c r="ONX1" s="324"/>
      <c r="ONY1" s="324"/>
      <c r="ONZ1" s="324"/>
      <c r="OOA1" s="324"/>
      <c r="OOB1" s="324"/>
      <c r="OOC1" s="324"/>
      <c r="OOD1" s="324"/>
      <c r="OOE1" s="324"/>
      <c r="OOF1" s="324"/>
      <c r="OOG1" s="324"/>
      <c r="OOH1" s="324"/>
      <c r="OOI1" s="324"/>
      <c r="OOJ1" s="324"/>
      <c r="OOK1" s="324"/>
      <c r="OOL1" s="324"/>
      <c r="OOM1" s="324"/>
      <c r="OON1" s="324"/>
      <c r="OOO1" s="324"/>
      <c r="OOP1" s="324"/>
      <c r="OOQ1" s="324"/>
      <c r="OOR1" s="324"/>
      <c r="OOS1" s="324"/>
      <c r="OOT1" s="324"/>
      <c r="OOU1" s="324"/>
      <c r="OOV1" s="324"/>
      <c r="OOW1" s="324"/>
      <c r="OOX1" s="324"/>
      <c r="OOY1" s="324"/>
      <c r="OOZ1" s="324"/>
      <c r="OPA1" s="324"/>
      <c r="OPB1" s="324"/>
      <c r="OPC1" s="324"/>
      <c r="OPD1" s="324"/>
      <c r="OPE1" s="324"/>
      <c r="OPF1" s="324"/>
      <c r="OPG1" s="324"/>
      <c r="OPH1" s="324"/>
      <c r="OPI1" s="324"/>
      <c r="OPJ1" s="324"/>
      <c r="OPK1" s="324"/>
      <c r="OPL1" s="324"/>
      <c r="OPM1" s="324"/>
      <c r="OPN1" s="324"/>
      <c r="OPO1" s="324"/>
      <c r="OPP1" s="324"/>
      <c r="OPQ1" s="324"/>
      <c r="OPR1" s="324"/>
      <c r="OPS1" s="324"/>
      <c r="OPT1" s="324"/>
      <c r="OPU1" s="324"/>
      <c r="OPV1" s="324"/>
      <c r="OPW1" s="324"/>
      <c r="OPX1" s="324"/>
      <c r="OPY1" s="324"/>
      <c r="OPZ1" s="324"/>
      <c r="OQA1" s="324"/>
      <c r="OQB1" s="324"/>
      <c r="OQC1" s="324"/>
      <c r="OQD1" s="324"/>
      <c r="OQE1" s="324"/>
      <c r="OQF1" s="324"/>
      <c r="OQG1" s="324"/>
      <c r="OQH1" s="324"/>
      <c r="OQI1" s="324"/>
      <c r="OQJ1" s="324"/>
      <c r="OQK1" s="324"/>
      <c r="OQL1" s="324"/>
      <c r="OQM1" s="324"/>
      <c r="OQN1" s="324"/>
      <c r="OQO1" s="324"/>
      <c r="OQP1" s="324"/>
      <c r="OQQ1" s="324"/>
      <c r="OQR1" s="324"/>
      <c r="OQS1" s="324"/>
      <c r="OQT1" s="324"/>
      <c r="OQU1" s="324"/>
      <c r="OQV1" s="324"/>
      <c r="OQW1" s="324"/>
      <c r="OQX1" s="324"/>
      <c r="OQY1" s="324"/>
      <c r="OQZ1" s="324"/>
      <c r="ORA1" s="324"/>
      <c r="ORB1" s="324"/>
      <c r="ORC1" s="324"/>
      <c r="ORD1" s="324"/>
      <c r="ORE1" s="324"/>
      <c r="ORF1" s="324"/>
      <c r="ORG1" s="324"/>
      <c r="ORH1" s="324"/>
      <c r="ORI1" s="324"/>
      <c r="ORJ1" s="324"/>
      <c r="ORK1" s="324"/>
      <c r="ORL1" s="324"/>
      <c r="ORM1" s="324"/>
      <c r="ORN1" s="324"/>
      <c r="ORO1" s="324"/>
      <c r="ORP1" s="324"/>
      <c r="ORQ1" s="324"/>
      <c r="ORR1" s="324"/>
      <c r="ORS1" s="324"/>
      <c r="ORT1" s="324"/>
      <c r="ORU1" s="324"/>
      <c r="ORV1" s="324"/>
      <c r="ORW1" s="324"/>
      <c r="ORX1" s="324"/>
      <c r="ORY1" s="324"/>
      <c r="ORZ1" s="324"/>
      <c r="OSA1" s="324"/>
      <c r="OSB1" s="324"/>
      <c r="OSC1" s="324"/>
      <c r="OSD1" s="324"/>
      <c r="OSE1" s="324"/>
      <c r="OSF1" s="324"/>
      <c r="OSG1" s="324"/>
      <c r="OSH1" s="324"/>
      <c r="OSI1" s="324"/>
      <c r="OSJ1" s="324"/>
      <c r="OSK1" s="324"/>
      <c r="OSL1" s="324"/>
      <c r="OSM1" s="324"/>
      <c r="OSN1" s="324"/>
      <c r="OSO1" s="324"/>
      <c r="OSP1" s="324"/>
      <c r="OSQ1" s="324"/>
      <c r="OSR1" s="324"/>
      <c r="OSS1" s="324"/>
      <c r="OST1" s="324"/>
      <c r="OSU1" s="324"/>
      <c r="OSV1" s="324"/>
      <c r="OSW1" s="324"/>
      <c r="OSX1" s="324"/>
      <c r="OSY1" s="324"/>
      <c r="OSZ1" s="324"/>
      <c r="OTA1" s="324"/>
      <c r="OTB1" s="324"/>
      <c r="OTC1" s="324"/>
      <c r="OTD1" s="324"/>
      <c r="OTE1" s="324"/>
      <c r="OTF1" s="324"/>
      <c r="OTG1" s="324"/>
      <c r="OTH1" s="324"/>
      <c r="OTI1" s="324"/>
      <c r="OTJ1" s="324"/>
      <c r="OTK1" s="324"/>
      <c r="OTL1" s="324"/>
      <c r="OTM1" s="324"/>
      <c r="OTN1" s="324"/>
      <c r="OTO1" s="324"/>
      <c r="OTP1" s="324"/>
      <c r="OTQ1" s="324"/>
      <c r="OTR1" s="324"/>
      <c r="OTS1" s="324"/>
      <c r="OTT1" s="324"/>
      <c r="OTU1" s="324"/>
      <c r="OTV1" s="324"/>
      <c r="OTW1" s="324"/>
      <c r="OTX1" s="324"/>
      <c r="OTY1" s="324"/>
      <c r="OTZ1" s="324"/>
      <c r="OUA1" s="324"/>
      <c r="OUB1" s="324"/>
      <c r="OUC1" s="324"/>
      <c r="OUD1" s="324"/>
      <c r="OUE1" s="324"/>
      <c r="OUF1" s="324"/>
      <c r="OUG1" s="324"/>
      <c r="OUH1" s="324"/>
      <c r="OUI1" s="324"/>
      <c r="OUJ1" s="324"/>
      <c r="OUK1" s="324"/>
      <c r="OUL1" s="324"/>
      <c r="OUM1" s="324"/>
      <c r="OUN1" s="324"/>
      <c r="OUO1" s="324"/>
      <c r="OUP1" s="324"/>
      <c r="OUQ1" s="324"/>
      <c r="OUR1" s="324"/>
      <c r="OUS1" s="324"/>
      <c r="OUT1" s="324"/>
      <c r="OUU1" s="324"/>
      <c r="OUV1" s="324"/>
      <c r="OUW1" s="324"/>
      <c r="OUX1" s="324"/>
      <c r="OUY1" s="324"/>
      <c r="OUZ1" s="324"/>
      <c r="OVA1" s="324"/>
      <c r="OVB1" s="324"/>
      <c r="OVC1" s="324"/>
      <c r="OVD1" s="324"/>
      <c r="OVE1" s="324"/>
      <c r="OVF1" s="324"/>
      <c r="OVG1" s="324"/>
      <c r="OVH1" s="324"/>
      <c r="OVI1" s="324"/>
      <c r="OVJ1" s="324"/>
      <c r="OVK1" s="324"/>
      <c r="OVL1" s="324"/>
      <c r="OVM1" s="324"/>
      <c r="OVN1" s="324"/>
      <c r="OVO1" s="324"/>
      <c r="OVP1" s="324"/>
      <c r="OVQ1" s="324"/>
      <c r="OVR1" s="324"/>
      <c r="OVS1" s="324"/>
      <c r="OVT1" s="324"/>
      <c r="OVU1" s="324"/>
      <c r="OVV1" s="324"/>
      <c r="OVW1" s="324"/>
      <c r="OVX1" s="324"/>
      <c r="OVY1" s="324"/>
      <c r="OVZ1" s="324"/>
      <c r="OWA1" s="324"/>
      <c r="OWB1" s="324"/>
      <c r="OWC1" s="324"/>
      <c r="OWD1" s="324"/>
      <c r="OWE1" s="324"/>
      <c r="OWF1" s="324"/>
      <c r="OWG1" s="324"/>
      <c r="OWH1" s="324"/>
      <c r="OWI1" s="324"/>
      <c r="OWJ1" s="324"/>
      <c r="OWK1" s="324"/>
      <c r="OWL1" s="324"/>
      <c r="OWM1" s="324"/>
      <c r="OWN1" s="324"/>
      <c r="OWO1" s="324"/>
      <c r="OWP1" s="324"/>
      <c r="OWQ1" s="324"/>
      <c r="OWR1" s="324"/>
      <c r="OWS1" s="324"/>
      <c r="OWT1" s="324"/>
      <c r="OWU1" s="324"/>
      <c r="OWV1" s="324"/>
      <c r="OWW1" s="324"/>
      <c r="OWX1" s="324"/>
      <c r="OWY1" s="324"/>
      <c r="OWZ1" s="324"/>
      <c r="OXA1" s="324"/>
      <c r="OXB1" s="324"/>
      <c r="OXC1" s="324"/>
      <c r="OXD1" s="324"/>
      <c r="OXE1" s="324"/>
      <c r="OXF1" s="324"/>
      <c r="OXG1" s="324"/>
      <c r="OXH1" s="324"/>
      <c r="OXI1" s="324"/>
      <c r="OXJ1" s="324"/>
      <c r="OXK1" s="324"/>
      <c r="OXL1" s="324"/>
      <c r="OXM1" s="324"/>
      <c r="OXN1" s="324"/>
      <c r="OXO1" s="324"/>
      <c r="OXP1" s="324"/>
      <c r="OXQ1" s="324"/>
      <c r="OXR1" s="324"/>
      <c r="OXS1" s="324"/>
      <c r="OXT1" s="324"/>
      <c r="OXU1" s="324"/>
      <c r="OXV1" s="324"/>
      <c r="OXW1" s="324"/>
      <c r="OXX1" s="324"/>
      <c r="OXY1" s="324"/>
      <c r="OXZ1" s="324"/>
      <c r="OYA1" s="324"/>
      <c r="OYB1" s="324"/>
      <c r="OYC1" s="324"/>
      <c r="OYD1" s="324"/>
      <c r="OYE1" s="324"/>
      <c r="OYF1" s="324"/>
      <c r="OYG1" s="324"/>
      <c r="OYH1" s="324"/>
      <c r="OYI1" s="324"/>
      <c r="OYJ1" s="324"/>
      <c r="OYK1" s="324"/>
      <c r="OYL1" s="324"/>
      <c r="OYM1" s="324"/>
      <c r="OYN1" s="324"/>
      <c r="OYO1" s="324"/>
      <c r="OYP1" s="324"/>
      <c r="OYQ1" s="324"/>
      <c r="OYR1" s="324"/>
      <c r="OYS1" s="324"/>
      <c r="OYT1" s="324"/>
      <c r="OYU1" s="324"/>
      <c r="OYV1" s="324"/>
      <c r="OYW1" s="324"/>
      <c r="OYX1" s="324"/>
      <c r="OYY1" s="324"/>
      <c r="OYZ1" s="324"/>
      <c r="OZA1" s="324"/>
      <c r="OZB1" s="324"/>
      <c r="OZC1" s="324"/>
      <c r="OZD1" s="324"/>
      <c r="OZE1" s="324"/>
      <c r="OZF1" s="324"/>
      <c r="OZG1" s="324"/>
      <c r="OZH1" s="324"/>
      <c r="OZI1" s="324"/>
      <c r="OZJ1" s="324"/>
      <c r="OZK1" s="324"/>
      <c r="OZL1" s="324"/>
      <c r="OZM1" s="324"/>
      <c r="OZN1" s="324"/>
      <c r="OZO1" s="324"/>
      <c r="OZP1" s="324"/>
      <c r="OZQ1" s="324"/>
      <c r="OZR1" s="324"/>
      <c r="OZS1" s="324"/>
      <c r="OZT1" s="324"/>
      <c r="OZU1" s="324"/>
      <c r="OZV1" s="324"/>
      <c r="OZW1" s="324"/>
      <c r="OZX1" s="324"/>
      <c r="OZY1" s="324"/>
      <c r="OZZ1" s="324"/>
      <c r="PAA1" s="324"/>
      <c r="PAB1" s="324"/>
      <c r="PAC1" s="324"/>
      <c r="PAD1" s="324"/>
      <c r="PAE1" s="324"/>
      <c r="PAF1" s="324"/>
      <c r="PAG1" s="324"/>
      <c r="PAH1" s="324"/>
      <c r="PAI1" s="324"/>
      <c r="PAJ1" s="324"/>
      <c r="PAK1" s="324"/>
      <c r="PAL1" s="324"/>
      <c r="PAM1" s="324"/>
      <c r="PAN1" s="324"/>
      <c r="PAO1" s="324"/>
      <c r="PAP1" s="324"/>
      <c r="PAQ1" s="324"/>
      <c r="PAR1" s="324"/>
      <c r="PAS1" s="324"/>
      <c r="PAT1" s="324"/>
      <c r="PAU1" s="324"/>
      <c r="PAV1" s="324"/>
      <c r="PAW1" s="324"/>
      <c r="PAX1" s="324"/>
      <c r="PAY1" s="324"/>
      <c r="PAZ1" s="324"/>
      <c r="PBA1" s="324"/>
      <c r="PBB1" s="324"/>
      <c r="PBC1" s="324"/>
      <c r="PBD1" s="324"/>
      <c r="PBE1" s="324"/>
      <c r="PBF1" s="324"/>
      <c r="PBG1" s="324"/>
      <c r="PBH1" s="324"/>
      <c r="PBI1" s="324"/>
      <c r="PBJ1" s="324"/>
      <c r="PBK1" s="324"/>
      <c r="PBL1" s="324"/>
      <c r="PBM1" s="324"/>
      <c r="PBN1" s="324"/>
      <c r="PBO1" s="324"/>
      <c r="PBP1" s="324"/>
      <c r="PBQ1" s="324"/>
      <c r="PBR1" s="324"/>
      <c r="PBS1" s="324"/>
      <c r="PBT1" s="324"/>
      <c r="PBU1" s="324"/>
      <c r="PBV1" s="324"/>
      <c r="PBW1" s="324"/>
      <c r="PBX1" s="324"/>
      <c r="PBY1" s="324"/>
      <c r="PBZ1" s="324"/>
      <c r="PCA1" s="324"/>
      <c r="PCB1" s="324"/>
      <c r="PCC1" s="324"/>
      <c r="PCD1" s="324"/>
      <c r="PCE1" s="324"/>
      <c r="PCF1" s="324"/>
      <c r="PCG1" s="324"/>
      <c r="PCH1" s="324"/>
      <c r="PCI1" s="324"/>
      <c r="PCJ1" s="324"/>
      <c r="PCK1" s="324"/>
      <c r="PCL1" s="324"/>
      <c r="PCM1" s="324"/>
      <c r="PCN1" s="324"/>
      <c r="PCO1" s="324"/>
      <c r="PCP1" s="324"/>
      <c r="PCQ1" s="324"/>
      <c r="PCR1" s="324"/>
      <c r="PCS1" s="324"/>
      <c r="PCT1" s="324"/>
      <c r="PCU1" s="324"/>
      <c r="PCV1" s="324"/>
      <c r="PCW1" s="324"/>
      <c r="PCX1" s="324"/>
      <c r="PCY1" s="324"/>
      <c r="PCZ1" s="324"/>
      <c r="PDA1" s="324"/>
      <c r="PDB1" s="324"/>
      <c r="PDC1" s="324"/>
      <c r="PDD1" s="324"/>
      <c r="PDE1" s="324"/>
      <c r="PDF1" s="324"/>
      <c r="PDG1" s="324"/>
      <c r="PDH1" s="324"/>
      <c r="PDI1" s="324"/>
      <c r="PDJ1" s="324"/>
      <c r="PDK1" s="324"/>
      <c r="PDL1" s="324"/>
      <c r="PDM1" s="324"/>
      <c r="PDN1" s="324"/>
      <c r="PDO1" s="324"/>
      <c r="PDP1" s="324"/>
      <c r="PDQ1" s="324"/>
      <c r="PDR1" s="324"/>
      <c r="PDS1" s="324"/>
      <c r="PDT1" s="324"/>
      <c r="PDU1" s="324"/>
      <c r="PDV1" s="324"/>
      <c r="PDW1" s="324"/>
      <c r="PDX1" s="324"/>
      <c r="PDY1" s="324"/>
      <c r="PDZ1" s="324"/>
      <c r="PEA1" s="324"/>
      <c r="PEB1" s="324"/>
      <c r="PEC1" s="324"/>
      <c r="PED1" s="324"/>
      <c r="PEE1" s="324"/>
      <c r="PEF1" s="324"/>
      <c r="PEG1" s="324"/>
      <c r="PEH1" s="324"/>
      <c r="PEI1" s="324"/>
      <c r="PEJ1" s="324"/>
      <c r="PEK1" s="324"/>
      <c r="PEL1" s="324"/>
      <c r="PEM1" s="324"/>
      <c r="PEN1" s="324"/>
      <c r="PEO1" s="324"/>
      <c r="PEP1" s="324"/>
      <c r="PEQ1" s="324"/>
      <c r="PER1" s="324"/>
      <c r="PES1" s="324"/>
      <c r="PET1" s="324"/>
      <c r="PEU1" s="324"/>
      <c r="PEV1" s="324"/>
      <c r="PEW1" s="324"/>
      <c r="PEX1" s="324"/>
      <c r="PEY1" s="324"/>
      <c r="PEZ1" s="324"/>
      <c r="PFA1" s="324"/>
      <c r="PFB1" s="324"/>
      <c r="PFC1" s="324"/>
      <c r="PFD1" s="324"/>
      <c r="PFE1" s="324"/>
      <c r="PFF1" s="324"/>
      <c r="PFG1" s="324"/>
      <c r="PFH1" s="324"/>
      <c r="PFI1" s="324"/>
      <c r="PFJ1" s="324"/>
      <c r="PFK1" s="324"/>
      <c r="PFL1" s="324"/>
      <c r="PFM1" s="324"/>
      <c r="PFN1" s="324"/>
      <c r="PFO1" s="324"/>
      <c r="PFP1" s="324"/>
      <c r="PFQ1" s="324"/>
      <c r="PFR1" s="324"/>
      <c r="PFS1" s="324"/>
      <c r="PFT1" s="324"/>
      <c r="PFU1" s="324"/>
      <c r="PFV1" s="324"/>
      <c r="PFW1" s="324"/>
      <c r="PFX1" s="324"/>
      <c r="PFY1" s="324"/>
      <c r="PFZ1" s="324"/>
      <c r="PGA1" s="324"/>
      <c r="PGB1" s="324"/>
      <c r="PGC1" s="324"/>
      <c r="PGD1" s="324"/>
      <c r="PGE1" s="324"/>
      <c r="PGF1" s="324"/>
      <c r="PGG1" s="324"/>
      <c r="PGH1" s="324"/>
      <c r="PGI1" s="324"/>
      <c r="PGJ1" s="324"/>
      <c r="PGK1" s="324"/>
      <c r="PGL1" s="324"/>
      <c r="PGM1" s="324"/>
      <c r="PGN1" s="324"/>
      <c r="PGO1" s="324"/>
      <c r="PGP1" s="324"/>
      <c r="PGQ1" s="324"/>
      <c r="PGR1" s="324"/>
      <c r="PGS1" s="324"/>
      <c r="PGT1" s="324"/>
      <c r="PGU1" s="324"/>
      <c r="PGV1" s="324"/>
      <c r="PGW1" s="324"/>
      <c r="PGX1" s="324"/>
      <c r="PGY1" s="324"/>
      <c r="PGZ1" s="324"/>
      <c r="PHA1" s="324"/>
      <c r="PHB1" s="324"/>
      <c r="PHC1" s="324"/>
      <c r="PHD1" s="324"/>
      <c r="PHE1" s="324"/>
      <c r="PHF1" s="324"/>
      <c r="PHG1" s="324"/>
      <c r="PHH1" s="324"/>
      <c r="PHI1" s="324"/>
      <c r="PHJ1" s="324"/>
      <c r="PHK1" s="324"/>
      <c r="PHL1" s="324"/>
      <c r="PHM1" s="324"/>
      <c r="PHN1" s="324"/>
      <c r="PHO1" s="324"/>
      <c r="PHP1" s="324"/>
      <c r="PHQ1" s="324"/>
      <c r="PHR1" s="324"/>
      <c r="PHS1" s="324"/>
      <c r="PHT1" s="324"/>
      <c r="PHU1" s="324"/>
      <c r="PHV1" s="324"/>
      <c r="PHW1" s="324"/>
      <c r="PHX1" s="324"/>
      <c r="PHY1" s="324"/>
      <c r="PHZ1" s="324"/>
      <c r="PIA1" s="324"/>
      <c r="PIB1" s="324"/>
      <c r="PIC1" s="324"/>
      <c r="PID1" s="324"/>
      <c r="PIE1" s="324"/>
      <c r="PIF1" s="324"/>
      <c r="PIG1" s="324"/>
      <c r="PIH1" s="324"/>
      <c r="PII1" s="324"/>
      <c r="PIJ1" s="324"/>
      <c r="PIK1" s="324"/>
      <c r="PIL1" s="324"/>
      <c r="PIM1" s="324"/>
      <c r="PIN1" s="324"/>
      <c r="PIO1" s="324"/>
      <c r="PIP1" s="324"/>
      <c r="PIQ1" s="324"/>
      <c r="PIR1" s="324"/>
      <c r="PIS1" s="324"/>
      <c r="PIT1" s="324"/>
      <c r="PIU1" s="324"/>
      <c r="PIV1" s="324"/>
      <c r="PIW1" s="324"/>
      <c r="PIX1" s="324"/>
      <c r="PIY1" s="324"/>
      <c r="PIZ1" s="324"/>
      <c r="PJA1" s="324"/>
      <c r="PJB1" s="324"/>
      <c r="PJC1" s="324"/>
      <c r="PJD1" s="324"/>
      <c r="PJE1" s="324"/>
      <c r="PJF1" s="324"/>
      <c r="PJG1" s="324"/>
      <c r="PJH1" s="324"/>
      <c r="PJI1" s="324"/>
      <c r="PJJ1" s="324"/>
      <c r="PJK1" s="324"/>
      <c r="PJL1" s="324"/>
      <c r="PJM1" s="324"/>
      <c r="PJN1" s="324"/>
      <c r="PJO1" s="324"/>
      <c r="PJP1" s="324"/>
      <c r="PJQ1" s="324"/>
      <c r="PJR1" s="324"/>
      <c r="PJS1" s="324"/>
      <c r="PJT1" s="324"/>
      <c r="PJU1" s="324"/>
      <c r="PJV1" s="324"/>
      <c r="PJW1" s="324"/>
      <c r="PJX1" s="324"/>
      <c r="PJY1" s="324"/>
      <c r="PJZ1" s="324"/>
      <c r="PKA1" s="324"/>
      <c r="PKB1" s="324"/>
      <c r="PKC1" s="324"/>
      <c r="PKD1" s="324"/>
      <c r="PKE1" s="324"/>
      <c r="PKF1" s="324"/>
      <c r="PKG1" s="324"/>
      <c r="PKH1" s="324"/>
      <c r="PKI1" s="324"/>
      <c r="PKJ1" s="324"/>
      <c r="PKK1" s="324"/>
      <c r="PKL1" s="324"/>
      <c r="PKM1" s="324"/>
      <c r="PKN1" s="324"/>
      <c r="PKO1" s="324"/>
      <c r="PKP1" s="324"/>
      <c r="PKQ1" s="324"/>
      <c r="PKR1" s="324"/>
      <c r="PKS1" s="324"/>
      <c r="PKT1" s="324"/>
      <c r="PKU1" s="324"/>
      <c r="PKV1" s="324"/>
      <c r="PKW1" s="324"/>
      <c r="PKX1" s="324"/>
      <c r="PKY1" s="324"/>
      <c r="PKZ1" s="324"/>
      <c r="PLA1" s="324"/>
      <c r="PLB1" s="324"/>
      <c r="PLC1" s="324"/>
      <c r="PLD1" s="324"/>
      <c r="PLE1" s="324"/>
      <c r="PLF1" s="324"/>
      <c r="PLG1" s="324"/>
      <c r="PLH1" s="324"/>
      <c r="PLI1" s="324"/>
      <c r="PLJ1" s="324"/>
      <c r="PLK1" s="324"/>
      <c r="PLL1" s="324"/>
      <c r="PLM1" s="324"/>
      <c r="PLN1" s="324"/>
      <c r="PLO1" s="324"/>
      <c r="PLP1" s="324"/>
      <c r="PLQ1" s="324"/>
      <c r="PLR1" s="324"/>
      <c r="PLS1" s="324"/>
      <c r="PLT1" s="324"/>
      <c r="PLU1" s="324"/>
      <c r="PLV1" s="324"/>
      <c r="PLW1" s="324"/>
      <c r="PLX1" s="324"/>
      <c r="PLY1" s="324"/>
      <c r="PLZ1" s="324"/>
      <c r="PMA1" s="324"/>
      <c r="PMB1" s="324"/>
      <c r="PMC1" s="324"/>
      <c r="PMD1" s="324"/>
      <c r="PME1" s="324"/>
      <c r="PMF1" s="324"/>
      <c r="PMG1" s="324"/>
      <c r="PMH1" s="324"/>
      <c r="PMI1" s="324"/>
      <c r="PMJ1" s="324"/>
      <c r="PMK1" s="324"/>
      <c r="PML1" s="324"/>
      <c r="PMM1" s="324"/>
      <c r="PMN1" s="324"/>
      <c r="PMO1" s="324"/>
      <c r="PMP1" s="324"/>
      <c r="PMQ1" s="324"/>
      <c r="PMR1" s="324"/>
      <c r="PMS1" s="324"/>
      <c r="PMT1" s="324"/>
      <c r="PMU1" s="324"/>
      <c r="PMV1" s="324"/>
      <c r="PMW1" s="324"/>
      <c r="PMX1" s="324"/>
      <c r="PMY1" s="324"/>
      <c r="PMZ1" s="324"/>
      <c r="PNA1" s="324"/>
      <c r="PNB1" s="324"/>
      <c r="PNC1" s="324"/>
      <c r="PND1" s="324"/>
      <c r="PNE1" s="324"/>
      <c r="PNF1" s="324"/>
      <c r="PNG1" s="324"/>
      <c r="PNH1" s="324"/>
      <c r="PNI1" s="324"/>
      <c r="PNJ1" s="324"/>
      <c r="PNK1" s="324"/>
      <c r="PNL1" s="324"/>
      <c r="PNM1" s="324"/>
      <c r="PNN1" s="324"/>
      <c r="PNO1" s="324"/>
      <c r="PNP1" s="324"/>
      <c r="PNQ1" s="324"/>
      <c r="PNR1" s="324"/>
      <c r="PNS1" s="324"/>
      <c r="PNT1" s="324"/>
      <c r="PNU1" s="324"/>
      <c r="PNV1" s="324"/>
      <c r="PNW1" s="324"/>
      <c r="PNX1" s="324"/>
      <c r="PNY1" s="324"/>
      <c r="PNZ1" s="324"/>
      <c r="POA1" s="324"/>
      <c r="POB1" s="324"/>
      <c r="POC1" s="324"/>
      <c r="POD1" s="324"/>
      <c r="POE1" s="324"/>
      <c r="POF1" s="324"/>
      <c r="POG1" s="324"/>
      <c r="POH1" s="324"/>
      <c r="POI1" s="324"/>
      <c r="POJ1" s="324"/>
      <c r="POK1" s="324"/>
      <c r="POL1" s="324"/>
      <c r="POM1" s="324"/>
      <c r="PON1" s="324"/>
      <c r="POO1" s="324"/>
      <c r="POP1" s="324"/>
      <c r="POQ1" s="324"/>
      <c r="POR1" s="324"/>
      <c r="POS1" s="324"/>
      <c r="POT1" s="324"/>
      <c r="POU1" s="324"/>
      <c r="POV1" s="324"/>
      <c r="POW1" s="324"/>
      <c r="POX1" s="324"/>
      <c r="POY1" s="324"/>
      <c r="POZ1" s="324"/>
      <c r="PPA1" s="324"/>
      <c r="PPB1" s="324"/>
      <c r="PPC1" s="324"/>
      <c r="PPD1" s="324"/>
      <c r="PPE1" s="324"/>
      <c r="PPF1" s="324"/>
      <c r="PPG1" s="324"/>
      <c r="PPH1" s="324"/>
      <c r="PPI1" s="324"/>
      <c r="PPJ1" s="324"/>
      <c r="PPK1" s="324"/>
      <c r="PPL1" s="324"/>
      <c r="PPM1" s="324"/>
      <c r="PPN1" s="324"/>
      <c r="PPO1" s="324"/>
      <c r="PPP1" s="324"/>
      <c r="PPQ1" s="324"/>
      <c r="PPR1" s="324"/>
      <c r="PPS1" s="324"/>
      <c r="PPT1" s="324"/>
      <c r="PPU1" s="324"/>
      <c r="PPV1" s="324"/>
      <c r="PPW1" s="324"/>
      <c r="PPX1" s="324"/>
      <c r="PPY1" s="324"/>
      <c r="PPZ1" s="324"/>
      <c r="PQA1" s="324"/>
      <c r="PQB1" s="324"/>
      <c r="PQC1" s="324"/>
      <c r="PQD1" s="324"/>
      <c r="PQE1" s="324"/>
      <c r="PQF1" s="324"/>
      <c r="PQG1" s="324"/>
      <c r="PQH1" s="324"/>
      <c r="PQI1" s="324"/>
      <c r="PQJ1" s="324"/>
      <c r="PQK1" s="324"/>
      <c r="PQL1" s="324"/>
      <c r="PQM1" s="324"/>
      <c r="PQN1" s="324"/>
      <c r="PQO1" s="324"/>
      <c r="PQP1" s="324"/>
      <c r="PQQ1" s="324"/>
      <c r="PQR1" s="324"/>
      <c r="PQS1" s="324"/>
      <c r="PQT1" s="324"/>
      <c r="PQU1" s="324"/>
      <c r="PQV1" s="324"/>
      <c r="PQW1" s="324"/>
      <c r="PQX1" s="324"/>
      <c r="PQY1" s="324"/>
      <c r="PQZ1" s="324"/>
      <c r="PRA1" s="324"/>
      <c r="PRB1" s="324"/>
      <c r="PRC1" s="324"/>
      <c r="PRD1" s="324"/>
      <c r="PRE1" s="324"/>
      <c r="PRF1" s="324"/>
      <c r="PRG1" s="324"/>
      <c r="PRH1" s="324"/>
      <c r="PRI1" s="324"/>
      <c r="PRJ1" s="324"/>
      <c r="PRK1" s="324"/>
      <c r="PRL1" s="324"/>
      <c r="PRM1" s="324"/>
      <c r="PRN1" s="324"/>
      <c r="PRO1" s="324"/>
      <c r="PRP1" s="324"/>
      <c r="PRQ1" s="324"/>
      <c r="PRR1" s="324"/>
      <c r="PRS1" s="324"/>
      <c r="PRT1" s="324"/>
      <c r="PRU1" s="324"/>
      <c r="PRV1" s="324"/>
      <c r="PRW1" s="324"/>
      <c r="PRX1" s="324"/>
      <c r="PRY1" s="324"/>
      <c r="PRZ1" s="324"/>
      <c r="PSA1" s="324"/>
      <c r="PSB1" s="324"/>
      <c r="PSC1" s="324"/>
      <c r="PSD1" s="324"/>
      <c r="PSE1" s="324"/>
      <c r="PSF1" s="324"/>
      <c r="PSG1" s="324"/>
      <c r="PSH1" s="324"/>
      <c r="PSI1" s="324"/>
      <c r="PSJ1" s="324"/>
      <c r="PSK1" s="324"/>
      <c r="PSL1" s="324"/>
      <c r="PSM1" s="324"/>
      <c r="PSN1" s="324"/>
      <c r="PSO1" s="324"/>
      <c r="PSP1" s="324"/>
      <c r="PSQ1" s="324"/>
      <c r="PSR1" s="324"/>
      <c r="PSS1" s="324"/>
      <c r="PST1" s="324"/>
      <c r="PSU1" s="324"/>
      <c r="PSV1" s="324"/>
      <c r="PSW1" s="324"/>
      <c r="PSX1" s="324"/>
      <c r="PSY1" s="324"/>
      <c r="PSZ1" s="324"/>
      <c r="PTA1" s="324"/>
      <c r="PTB1" s="324"/>
      <c r="PTC1" s="324"/>
      <c r="PTD1" s="324"/>
      <c r="PTE1" s="324"/>
      <c r="PTF1" s="324"/>
      <c r="PTG1" s="324"/>
      <c r="PTH1" s="324"/>
      <c r="PTI1" s="324"/>
      <c r="PTJ1" s="324"/>
      <c r="PTK1" s="324"/>
      <c r="PTL1" s="324"/>
      <c r="PTM1" s="324"/>
      <c r="PTN1" s="324"/>
      <c r="PTO1" s="324"/>
      <c r="PTP1" s="324"/>
      <c r="PTQ1" s="324"/>
      <c r="PTR1" s="324"/>
      <c r="PTS1" s="324"/>
      <c r="PTT1" s="324"/>
      <c r="PTU1" s="324"/>
      <c r="PTV1" s="324"/>
      <c r="PTW1" s="324"/>
      <c r="PTX1" s="324"/>
      <c r="PTY1" s="324"/>
      <c r="PTZ1" s="324"/>
      <c r="PUA1" s="324"/>
      <c r="PUB1" s="324"/>
      <c r="PUC1" s="324"/>
      <c r="PUD1" s="324"/>
      <c r="PUE1" s="324"/>
      <c r="PUF1" s="324"/>
      <c r="PUG1" s="324"/>
      <c r="PUH1" s="324"/>
      <c r="PUI1" s="324"/>
      <c r="PUJ1" s="324"/>
      <c r="PUK1" s="324"/>
      <c r="PUL1" s="324"/>
      <c r="PUM1" s="324"/>
      <c r="PUN1" s="324"/>
      <c r="PUO1" s="324"/>
      <c r="PUP1" s="324"/>
      <c r="PUQ1" s="324"/>
      <c r="PUR1" s="324"/>
      <c r="PUS1" s="324"/>
      <c r="PUT1" s="324"/>
      <c r="PUU1" s="324"/>
      <c r="PUV1" s="324"/>
      <c r="PUW1" s="324"/>
      <c r="PUX1" s="324"/>
      <c r="PUY1" s="324"/>
      <c r="PUZ1" s="324"/>
      <c r="PVA1" s="324"/>
      <c r="PVB1" s="324"/>
      <c r="PVC1" s="324"/>
      <c r="PVD1" s="324"/>
      <c r="PVE1" s="324"/>
      <c r="PVF1" s="324"/>
      <c r="PVG1" s="324"/>
      <c r="PVH1" s="324"/>
      <c r="PVI1" s="324"/>
      <c r="PVJ1" s="324"/>
      <c r="PVK1" s="324"/>
      <c r="PVL1" s="324"/>
      <c r="PVM1" s="324"/>
      <c r="PVN1" s="324"/>
      <c r="PVO1" s="324"/>
      <c r="PVP1" s="324"/>
      <c r="PVQ1" s="324"/>
      <c r="PVR1" s="324"/>
      <c r="PVS1" s="324"/>
      <c r="PVT1" s="324"/>
      <c r="PVU1" s="324"/>
      <c r="PVV1" s="324"/>
      <c r="PVW1" s="324"/>
      <c r="PVX1" s="324"/>
      <c r="PVY1" s="324"/>
      <c r="PVZ1" s="324"/>
      <c r="PWA1" s="324"/>
      <c r="PWB1" s="324"/>
      <c r="PWC1" s="324"/>
      <c r="PWD1" s="324"/>
      <c r="PWE1" s="324"/>
      <c r="PWF1" s="324"/>
      <c r="PWG1" s="324"/>
      <c r="PWH1" s="324"/>
      <c r="PWI1" s="324"/>
      <c r="PWJ1" s="324"/>
      <c r="PWK1" s="324"/>
      <c r="PWL1" s="324"/>
      <c r="PWM1" s="324"/>
      <c r="PWN1" s="324"/>
      <c r="PWO1" s="324"/>
      <c r="PWP1" s="324"/>
      <c r="PWQ1" s="324"/>
      <c r="PWR1" s="324"/>
      <c r="PWS1" s="324"/>
      <c r="PWT1" s="324"/>
      <c r="PWU1" s="324"/>
      <c r="PWV1" s="324"/>
      <c r="PWW1" s="324"/>
      <c r="PWX1" s="324"/>
      <c r="PWY1" s="324"/>
      <c r="PWZ1" s="324"/>
      <c r="PXA1" s="324"/>
      <c r="PXB1" s="324"/>
      <c r="PXC1" s="324"/>
      <c r="PXD1" s="324"/>
      <c r="PXE1" s="324"/>
      <c r="PXF1" s="324"/>
      <c r="PXG1" s="324"/>
      <c r="PXH1" s="324"/>
      <c r="PXI1" s="324"/>
      <c r="PXJ1" s="324"/>
      <c r="PXK1" s="324"/>
      <c r="PXL1" s="324"/>
      <c r="PXM1" s="324"/>
      <c r="PXN1" s="324"/>
      <c r="PXO1" s="324"/>
      <c r="PXP1" s="324"/>
      <c r="PXQ1" s="324"/>
      <c r="PXR1" s="324"/>
      <c r="PXS1" s="324"/>
      <c r="PXT1" s="324"/>
      <c r="PXU1" s="324"/>
      <c r="PXV1" s="324"/>
      <c r="PXW1" s="324"/>
      <c r="PXX1" s="324"/>
      <c r="PXY1" s="324"/>
      <c r="PXZ1" s="324"/>
      <c r="PYA1" s="324"/>
      <c r="PYB1" s="324"/>
      <c r="PYC1" s="324"/>
      <c r="PYD1" s="324"/>
      <c r="PYE1" s="324"/>
      <c r="PYF1" s="324"/>
      <c r="PYG1" s="324"/>
      <c r="PYH1" s="324"/>
      <c r="PYI1" s="324"/>
      <c r="PYJ1" s="324"/>
      <c r="PYK1" s="324"/>
      <c r="PYL1" s="324"/>
      <c r="PYM1" s="324"/>
      <c r="PYN1" s="324"/>
      <c r="PYO1" s="324"/>
      <c r="PYP1" s="324"/>
      <c r="PYQ1" s="324"/>
      <c r="PYR1" s="324"/>
      <c r="PYS1" s="324"/>
      <c r="PYT1" s="324"/>
      <c r="PYU1" s="324"/>
      <c r="PYV1" s="324"/>
      <c r="PYW1" s="324"/>
      <c r="PYX1" s="324"/>
      <c r="PYY1" s="324"/>
      <c r="PYZ1" s="324"/>
      <c r="PZA1" s="324"/>
      <c r="PZB1" s="324"/>
      <c r="PZC1" s="324"/>
      <c r="PZD1" s="324"/>
      <c r="PZE1" s="324"/>
      <c r="PZF1" s="324"/>
      <c r="PZG1" s="324"/>
      <c r="PZH1" s="324"/>
      <c r="PZI1" s="324"/>
      <c r="PZJ1" s="324"/>
      <c r="PZK1" s="324"/>
      <c r="PZL1" s="324"/>
      <c r="PZM1" s="324"/>
      <c r="PZN1" s="324"/>
      <c r="PZO1" s="324"/>
      <c r="PZP1" s="324"/>
      <c r="PZQ1" s="324"/>
      <c r="PZR1" s="324"/>
      <c r="PZS1" s="324"/>
      <c r="PZT1" s="324"/>
      <c r="PZU1" s="324"/>
      <c r="PZV1" s="324"/>
      <c r="PZW1" s="324"/>
      <c r="PZX1" s="324"/>
      <c r="PZY1" s="324"/>
      <c r="PZZ1" s="324"/>
      <c r="QAA1" s="324"/>
      <c r="QAB1" s="324"/>
      <c r="QAC1" s="324"/>
      <c r="QAD1" s="324"/>
      <c r="QAE1" s="324"/>
      <c r="QAF1" s="324"/>
      <c r="QAG1" s="324"/>
      <c r="QAH1" s="324"/>
      <c r="QAI1" s="324"/>
      <c r="QAJ1" s="324"/>
      <c r="QAK1" s="324"/>
      <c r="QAL1" s="324"/>
      <c r="QAM1" s="324"/>
      <c r="QAN1" s="324"/>
      <c r="QAO1" s="324"/>
      <c r="QAP1" s="324"/>
      <c r="QAQ1" s="324"/>
      <c r="QAR1" s="324"/>
      <c r="QAS1" s="324"/>
      <c r="QAT1" s="324"/>
      <c r="QAU1" s="324"/>
      <c r="QAV1" s="324"/>
      <c r="QAW1" s="324"/>
      <c r="QAX1" s="324"/>
      <c r="QAY1" s="324"/>
      <c r="QAZ1" s="324"/>
      <c r="QBA1" s="324"/>
      <c r="QBB1" s="324"/>
      <c r="QBC1" s="324"/>
      <c r="QBD1" s="324"/>
      <c r="QBE1" s="324"/>
      <c r="QBF1" s="324"/>
      <c r="QBG1" s="324"/>
      <c r="QBH1" s="324"/>
      <c r="QBI1" s="324"/>
      <c r="QBJ1" s="324"/>
      <c r="QBK1" s="324"/>
      <c r="QBL1" s="324"/>
      <c r="QBM1" s="324"/>
      <c r="QBN1" s="324"/>
      <c r="QBO1" s="324"/>
      <c r="QBP1" s="324"/>
      <c r="QBQ1" s="324"/>
      <c r="QBR1" s="324"/>
      <c r="QBS1" s="324"/>
      <c r="QBT1" s="324"/>
      <c r="QBU1" s="324"/>
      <c r="QBV1" s="324"/>
      <c r="QBW1" s="324"/>
      <c r="QBX1" s="324"/>
      <c r="QBY1" s="324"/>
      <c r="QBZ1" s="324"/>
      <c r="QCA1" s="324"/>
      <c r="QCB1" s="324"/>
      <c r="QCC1" s="324"/>
      <c r="QCD1" s="324"/>
      <c r="QCE1" s="324"/>
      <c r="QCF1" s="324"/>
      <c r="QCG1" s="324"/>
      <c r="QCH1" s="324"/>
      <c r="QCI1" s="324"/>
      <c r="QCJ1" s="324"/>
      <c r="QCK1" s="324"/>
      <c r="QCL1" s="324"/>
      <c r="QCM1" s="324"/>
      <c r="QCN1" s="324"/>
      <c r="QCO1" s="324"/>
      <c r="QCP1" s="324"/>
      <c r="QCQ1" s="324"/>
      <c r="QCR1" s="324"/>
      <c r="QCS1" s="324"/>
      <c r="QCT1" s="324"/>
      <c r="QCU1" s="324"/>
      <c r="QCV1" s="324"/>
      <c r="QCW1" s="324"/>
      <c r="QCX1" s="324"/>
      <c r="QCY1" s="324"/>
      <c r="QCZ1" s="324"/>
      <c r="QDA1" s="324"/>
      <c r="QDB1" s="324"/>
      <c r="QDC1" s="324"/>
      <c r="QDD1" s="324"/>
      <c r="QDE1" s="324"/>
      <c r="QDF1" s="324"/>
      <c r="QDG1" s="324"/>
      <c r="QDH1" s="324"/>
      <c r="QDI1" s="324"/>
      <c r="QDJ1" s="324"/>
      <c r="QDK1" s="324"/>
      <c r="QDL1" s="324"/>
      <c r="QDM1" s="324"/>
      <c r="QDN1" s="324"/>
      <c r="QDO1" s="324"/>
      <c r="QDP1" s="324"/>
      <c r="QDQ1" s="324"/>
      <c r="QDR1" s="324"/>
      <c r="QDS1" s="324"/>
      <c r="QDT1" s="324"/>
      <c r="QDU1" s="324"/>
      <c r="QDV1" s="324"/>
      <c r="QDW1" s="324"/>
      <c r="QDX1" s="324"/>
      <c r="QDY1" s="324"/>
      <c r="QDZ1" s="324"/>
      <c r="QEA1" s="324"/>
      <c r="QEB1" s="324"/>
      <c r="QEC1" s="324"/>
      <c r="QED1" s="324"/>
      <c r="QEE1" s="324"/>
      <c r="QEF1" s="324"/>
      <c r="QEG1" s="324"/>
      <c r="QEH1" s="324"/>
      <c r="QEI1" s="324"/>
      <c r="QEJ1" s="324"/>
      <c r="QEK1" s="324"/>
      <c r="QEL1" s="324"/>
      <c r="QEM1" s="324"/>
      <c r="QEN1" s="324"/>
      <c r="QEO1" s="324"/>
      <c r="QEP1" s="324"/>
      <c r="QEQ1" s="324"/>
      <c r="QER1" s="324"/>
      <c r="QES1" s="324"/>
      <c r="QET1" s="324"/>
      <c r="QEU1" s="324"/>
      <c r="QEV1" s="324"/>
      <c r="QEW1" s="324"/>
      <c r="QEX1" s="324"/>
      <c r="QEY1" s="324"/>
      <c r="QEZ1" s="324"/>
      <c r="QFA1" s="324"/>
      <c r="QFB1" s="324"/>
      <c r="QFC1" s="324"/>
      <c r="QFD1" s="324"/>
      <c r="QFE1" s="324"/>
      <c r="QFF1" s="324"/>
      <c r="QFG1" s="324"/>
      <c r="QFH1" s="324"/>
      <c r="QFI1" s="324"/>
      <c r="QFJ1" s="324"/>
      <c r="QFK1" s="324"/>
      <c r="QFL1" s="324"/>
      <c r="QFM1" s="324"/>
      <c r="QFN1" s="324"/>
      <c r="QFO1" s="324"/>
      <c r="QFP1" s="324"/>
      <c r="QFQ1" s="324"/>
      <c r="QFR1" s="324"/>
      <c r="QFS1" s="324"/>
      <c r="QFT1" s="324"/>
      <c r="QFU1" s="324"/>
      <c r="QFV1" s="324"/>
      <c r="QFW1" s="324"/>
      <c r="QFX1" s="324"/>
      <c r="QFY1" s="324"/>
      <c r="QFZ1" s="324"/>
      <c r="QGA1" s="324"/>
      <c r="QGB1" s="324"/>
      <c r="QGC1" s="324"/>
      <c r="QGD1" s="324"/>
      <c r="QGE1" s="324"/>
      <c r="QGF1" s="324"/>
      <c r="QGG1" s="324"/>
      <c r="QGH1" s="324"/>
      <c r="QGI1" s="324"/>
      <c r="QGJ1" s="324"/>
      <c r="QGK1" s="324"/>
      <c r="QGL1" s="324"/>
      <c r="QGM1" s="324"/>
      <c r="QGN1" s="324"/>
      <c r="QGO1" s="324"/>
      <c r="QGP1" s="324"/>
      <c r="QGQ1" s="324"/>
      <c r="QGR1" s="324"/>
      <c r="QGS1" s="324"/>
      <c r="QGT1" s="324"/>
      <c r="QGU1" s="324"/>
      <c r="QGV1" s="324"/>
      <c r="QGW1" s="324"/>
      <c r="QGX1" s="324"/>
      <c r="QGY1" s="324"/>
      <c r="QGZ1" s="324"/>
      <c r="QHA1" s="324"/>
      <c r="QHB1" s="324"/>
      <c r="QHC1" s="324"/>
      <c r="QHD1" s="324"/>
      <c r="QHE1" s="324"/>
      <c r="QHF1" s="324"/>
      <c r="QHG1" s="324"/>
      <c r="QHH1" s="324"/>
      <c r="QHI1" s="324"/>
      <c r="QHJ1" s="324"/>
      <c r="QHK1" s="324"/>
      <c r="QHL1" s="324"/>
      <c r="QHM1" s="324"/>
      <c r="QHN1" s="324"/>
      <c r="QHO1" s="324"/>
      <c r="QHP1" s="324"/>
      <c r="QHQ1" s="324"/>
      <c r="QHR1" s="324"/>
      <c r="QHS1" s="324"/>
      <c r="QHT1" s="324"/>
      <c r="QHU1" s="324"/>
      <c r="QHV1" s="324"/>
      <c r="QHW1" s="324"/>
      <c r="QHX1" s="324"/>
      <c r="QHY1" s="324"/>
      <c r="QHZ1" s="324"/>
      <c r="QIA1" s="324"/>
      <c r="QIB1" s="324"/>
      <c r="QIC1" s="324"/>
      <c r="QID1" s="324"/>
      <c r="QIE1" s="324"/>
      <c r="QIF1" s="324"/>
      <c r="QIG1" s="324"/>
      <c r="QIH1" s="324"/>
      <c r="QII1" s="324"/>
      <c r="QIJ1" s="324"/>
      <c r="QIK1" s="324"/>
      <c r="QIL1" s="324"/>
      <c r="QIM1" s="324"/>
      <c r="QIN1" s="324"/>
      <c r="QIO1" s="324"/>
      <c r="QIP1" s="324"/>
      <c r="QIQ1" s="324"/>
      <c r="QIR1" s="324"/>
      <c r="QIS1" s="324"/>
      <c r="QIT1" s="324"/>
      <c r="QIU1" s="324"/>
      <c r="QIV1" s="324"/>
      <c r="QIW1" s="324"/>
      <c r="QIX1" s="324"/>
      <c r="QIY1" s="324"/>
      <c r="QIZ1" s="324"/>
      <c r="QJA1" s="324"/>
      <c r="QJB1" s="324"/>
      <c r="QJC1" s="324"/>
      <c r="QJD1" s="324"/>
      <c r="QJE1" s="324"/>
      <c r="QJF1" s="324"/>
      <c r="QJG1" s="324"/>
      <c r="QJH1" s="324"/>
      <c r="QJI1" s="324"/>
      <c r="QJJ1" s="324"/>
      <c r="QJK1" s="324"/>
      <c r="QJL1" s="324"/>
      <c r="QJM1" s="324"/>
      <c r="QJN1" s="324"/>
      <c r="QJO1" s="324"/>
      <c r="QJP1" s="324"/>
      <c r="QJQ1" s="324"/>
      <c r="QJR1" s="324"/>
      <c r="QJS1" s="324"/>
      <c r="QJT1" s="324"/>
      <c r="QJU1" s="324"/>
      <c r="QJV1" s="324"/>
      <c r="QJW1" s="324"/>
      <c r="QJX1" s="324"/>
      <c r="QJY1" s="324"/>
      <c r="QJZ1" s="324"/>
      <c r="QKA1" s="324"/>
      <c r="QKB1" s="324"/>
      <c r="QKC1" s="324"/>
      <c r="QKD1" s="324"/>
      <c r="QKE1" s="324"/>
      <c r="QKF1" s="324"/>
      <c r="QKG1" s="324"/>
      <c r="QKH1" s="324"/>
      <c r="QKI1" s="324"/>
      <c r="QKJ1" s="324"/>
      <c r="QKK1" s="324"/>
      <c r="QKL1" s="324"/>
      <c r="QKM1" s="324"/>
      <c r="QKN1" s="324"/>
      <c r="QKO1" s="324"/>
      <c r="QKP1" s="324"/>
      <c r="QKQ1" s="324"/>
      <c r="QKR1" s="324"/>
      <c r="QKS1" s="324"/>
      <c r="QKT1" s="324"/>
      <c r="QKU1" s="324"/>
      <c r="QKV1" s="324"/>
      <c r="QKW1" s="324"/>
      <c r="QKX1" s="324"/>
      <c r="QKY1" s="324"/>
      <c r="QKZ1" s="324"/>
      <c r="QLA1" s="324"/>
      <c r="QLB1" s="324"/>
      <c r="QLC1" s="324"/>
      <c r="QLD1" s="324"/>
      <c r="QLE1" s="324"/>
      <c r="QLF1" s="324"/>
      <c r="QLG1" s="324"/>
      <c r="QLH1" s="324"/>
      <c r="QLI1" s="324"/>
      <c r="QLJ1" s="324"/>
      <c r="QLK1" s="324"/>
      <c r="QLL1" s="324"/>
      <c r="QLM1" s="324"/>
      <c r="QLN1" s="324"/>
      <c r="QLO1" s="324"/>
      <c r="QLP1" s="324"/>
      <c r="QLQ1" s="324"/>
      <c r="QLR1" s="324"/>
      <c r="QLS1" s="324"/>
      <c r="QLT1" s="324"/>
      <c r="QLU1" s="324"/>
      <c r="QLV1" s="324"/>
      <c r="QLW1" s="324"/>
      <c r="QLX1" s="324"/>
      <c r="QLY1" s="324"/>
      <c r="QLZ1" s="324"/>
      <c r="QMA1" s="324"/>
      <c r="QMB1" s="324"/>
      <c r="QMC1" s="324"/>
      <c r="QMD1" s="324"/>
      <c r="QME1" s="324"/>
      <c r="QMF1" s="324"/>
      <c r="QMG1" s="324"/>
      <c r="QMH1" s="324"/>
      <c r="QMI1" s="324"/>
      <c r="QMJ1" s="324"/>
      <c r="QMK1" s="324"/>
      <c r="QML1" s="324"/>
      <c r="QMM1" s="324"/>
      <c r="QMN1" s="324"/>
      <c r="QMO1" s="324"/>
      <c r="QMP1" s="324"/>
      <c r="QMQ1" s="324"/>
      <c r="QMR1" s="324"/>
      <c r="QMS1" s="324"/>
      <c r="QMT1" s="324"/>
      <c r="QMU1" s="324"/>
      <c r="QMV1" s="324"/>
      <c r="QMW1" s="324"/>
      <c r="QMX1" s="324"/>
      <c r="QMY1" s="324"/>
      <c r="QMZ1" s="324"/>
      <c r="QNA1" s="324"/>
      <c r="QNB1" s="324"/>
      <c r="QNC1" s="324"/>
      <c r="QND1" s="324"/>
      <c r="QNE1" s="324"/>
      <c r="QNF1" s="324"/>
      <c r="QNG1" s="324"/>
      <c r="QNH1" s="324"/>
      <c r="QNI1" s="324"/>
      <c r="QNJ1" s="324"/>
      <c r="QNK1" s="324"/>
      <c r="QNL1" s="324"/>
      <c r="QNM1" s="324"/>
      <c r="QNN1" s="324"/>
      <c r="QNO1" s="324"/>
      <c r="QNP1" s="324"/>
      <c r="QNQ1" s="324"/>
      <c r="QNR1" s="324"/>
      <c r="QNS1" s="324"/>
      <c r="QNT1" s="324"/>
      <c r="QNU1" s="324"/>
      <c r="QNV1" s="324"/>
      <c r="QNW1" s="324"/>
      <c r="QNX1" s="324"/>
      <c r="QNY1" s="324"/>
      <c r="QNZ1" s="324"/>
      <c r="QOA1" s="324"/>
      <c r="QOB1" s="324"/>
      <c r="QOC1" s="324"/>
      <c r="QOD1" s="324"/>
      <c r="QOE1" s="324"/>
      <c r="QOF1" s="324"/>
      <c r="QOG1" s="324"/>
      <c r="QOH1" s="324"/>
      <c r="QOI1" s="324"/>
      <c r="QOJ1" s="324"/>
      <c r="QOK1" s="324"/>
      <c r="QOL1" s="324"/>
      <c r="QOM1" s="324"/>
      <c r="QON1" s="324"/>
      <c r="QOO1" s="324"/>
      <c r="QOP1" s="324"/>
      <c r="QOQ1" s="324"/>
      <c r="QOR1" s="324"/>
      <c r="QOS1" s="324"/>
      <c r="QOT1" s="324"/>
      <c r="QOU1" s="324"/>
      <c r="QOV1" s="324"/>
      <c r="QOW1" s="324"/>
      <c r="QOX1" s="324"/>
      <c r="QOY1" s="324"/>
      <c r="QOZ1" s="324"/>
      <c r="QPA1" s="324"/>
      <c r="QPB1" s="324"/>
      <c r="QPC1" s="324"/>
      <c r="QPD1" s="324"/>
      <c r="QPE1" s="324"/>
      <c r="QPF1" s="324"/>
      <c r="QPG1" s="324"/>
      <c r="QPH1" s="324"/>
      <c r="QPI1" s="324"/>
      <c r="QPJ1" s="324"/>
      <c r="QPK1" s="324"/>
      <c r="QPL1" s="324"/>
      <c r="QPM1" s="324"/>
      <c r="QPN1" s="324"/>
      <c r="QPO1" s="324"/>
      <c r="QPP1" s="324"/>
      <c r="QPQ1" s="324"/>
      <c r="QPR1" s="324"/>
      <c r="QPS1" s="324"/>
      <c r="QPT1" s="324"/>
      <c r="QPU1" s="324"/>
      <c r="QPV1" s="324"/>
      <c r="QPW1" s="324"/>
      <c r="QPX1" s="324"/>
      <c r="QPY1" s="324"/>
      <c r="QPZ1" s="324"/>
      <c r="QQA1" s="324"/>
      <c r="QQB1" s="324"/>
      <c r="QQC1" s="324"/>
      <c r="QQD1" s="324"/>
      <c r="QQE1" s="324"/>
      <c r="QQF1" s="324"/>
      <c r="QQG1" s="324"/>
      <c r="QQH1" s="324"/>
      <c r="QQI1" s="324"/>
      <c r="QQJ1" s="324"/>
      <c r="QQK1" s="324"/>
      <c r="QQL1" s="324"/>
      <c r="QQM1" s="324"/>
      <c r="QQN1" s="324"/>
      <c r="QQO1" s="324"/>
      <c r="QQP1" s="324"/>
      <c r="QQQ1" s="324"/>
      <c r="QQR1" s="324"/>
      <c r="QQS1" s="324"/>
      <c r="QQT1" s="324"/>
      <c r="QQU1" s="324"/>
      <c r="QQV1" s="324"/>
      <c r="QQW1" s="324"/>
      <c r="QQX1" s="324"/>
      <c r="QQY1" s="324"/>
      <c r="QQZ1" s="324"/>
      <c r="QRA1" s="324"/>
      <c r="QRB1" s="324"/>
      <c r="QRC1" s="324"/>
      <c r="QRD1" s="324"/>
      <c r="QRE1" s="324"/>
      <c r="QRF1" s="324"/>
      <c r="QRG1" s="324"/>
      <c r="QRH1" s="324"/>
      <c r="QRI1" s="324"/>
      <c r="QRJ1" s="324"/>
      <c r="QRK1" s="324"/>
      <c r="QRL1" s="324"/>
      <c r="QRM1" s="324"/>
      <c r="QRN1" s="324"/>
      <c r="QRO1" s="324"/>
      <c r="QRP1" s="324"/>
      <c r="QRQ1" s="324"/>
      <c r="QRR1" s="324"/>
      <c r="QRS1" s="324"/>
      <c r="QRT1" s="324"/>
      <c r="QRU1" s="324"/>
      <c r="QRV1" s="324"/>
      <c r="QRW1" s="324"/>
      <c r="QRX1" s="324"/>
      <c r="QRY1" s="324"/>
      <c r="QRZ1" s="324"/>
      <c r="QSA1" s="324"/>
      <c r="QSB1" s="324"/>
      <c r="QSC1" s="324"/>
      <c r="QSD1" s="324"/>
      <c r="QSE1" s="324"/>
      <c r="QSF1" s="324"/>
      <c r="QSG1" s="324"/>
      <c r="QSH1" s="324"/>
      <c r="QSI1" s="324"/>
      <c r="QSJ1" s="324"/>
      <c r="QSK1" s="324"/>
      <c r="QSL1" s="324"/>
      <c r="QSM1" s="324"/>
      <c r="QSN1" s="324"/>
      <c r="QSO1" s="324"/>
      <c r="QSP1" s="324"/>
      <c r="QSQ1" s="324"/>
      <c r="QSR1" s="324"/>
      <c r="QSS1" s="324"/>
      <c r="QST1" s="324"/>
      <c r="QSU1" s="324"/>
      <c r="QSV1" s="324"/>
      <c r="QSW1" s="324"/>
      <c r="QSX1" s="324"/>
      <c r="QSY1" s="324"/>
      <c r="QSZ1" s="324"/>
      <c r="QTA1" s="324"/>
      <c r="QTB1" s="324"/>
      <c r="QTC1" s="324"/>
      <c r="QTD1" s="324"/>
      <c r="QTE1" s="324"/>
      <c r="QTF1" s="324"/>
      <c r="QTG1" s="324"/>
      <c r="QTH1" s="324"/>
      <c r="QTI1" s="324"/>
      <c r="QTJ1" s="324"/>
      <c r="QTK1" s="324"/>
      <c r="QTL1" s="324"/>
      <c r="QTM1" s="324"/>
      <c r="QTN1" s="324"/>
      <c r="QTO1" s="324"/>
      <c r="QTP1" s="324"/>
      <c r="QTQ1" s="324"/>
      <c r="QTR1" s="324"/>
      <c r="QTS1" s="324"/>
      <c r="QTT1" s="324"/>
      <c r="QTU1" s="324"/>
      <c r="QTV1" s="324"/>
      <c r="QTW1" s="324"/>
      <c r="QTX1" s="324"/>
      <c r="QTY1" s="324"/>
      <c r="QTZ1" s="324"/>
      <c r="QUA1" s="324"/>
      <c r="QUB1" s="324"/>
      <c r="QUC1" s="324"/>
      <c r="QUD1" s="324"/>
      <c r="QUE1" s="324"/>
      <c r="QUF1" s="324"/>
      <c r="QUG1" s="324"/>
      <c r="QUH1" s="324"/>
      <c r="QUI1" s="324"/>
      <c r="QUJ1" s="324"/>
      <c r="QUK1" s="324"/>
      <c r="QUL1" s="324"/>
      <c r="QUM1" s="324"/>
      <c r="QUN1" s="324"/>
      <c r="QUO1" s="324"/>
      <c r="QUP1" s="324"/>
      <c r="QUQ1" s="324"/>
      <c r="QUR1" s="324"/>
      <c r="QUS1" s="324"/>
      <c r="QUT1" s="324"/>
      <c r="QUU1" s="324"/>
      <c r="QUV1" s="324"/>
      <c r="QUW1" s="324"/>
      <c r="QUX1" s="324"/>
      <c r="QUY1" s="324"/>
      <c r="QUZ1" s="324"/>
      <c r="QVA1" s="324"/>
      <c r="QVB1" s="324"/>
      <c r="QVC1" s="324"/>
      <c r="QVD1" s="324"/>
      <c r="QVE1" s="324"/>
      <c r="QVF1" s="324"/>
      <c r="QVG1" s="324"/>
      <c r="QVH1" s="324"/>
      <c r="QVI1" s="324"/>
      <c r="QVJ1" s="324"/>
      <c r="QVK1" s="324"/>
      <c r="QVL1" s="324"/>
      <c r="QVM1" s="324"/>
      <c r="QVN1" s="324"/>
      <c r="QVO1" s="324"/>
      <c r="QVP1" s="324"/>
      <c r="QVQ1" s="324"/>
      <c r="QVR1" s="324"/>
      <c r="QVS1" s="324"/>
      <c r="QVT1" s="324"/>
      <c r="QVU1" s="324"/>
      <c r="QVV1" s="324"/>
      <c r="QVW1" s="324"/>
      <c r="QVX1" s="324"/>
      <c r="QVY1" s="324"/>
      <c r="QVZ1" s="324"/>
      <c r="QWA1" s="324"/>
      <c r="QWB1" s="324"/>
      <c r="QWC1" s="324"/>
      <c r="QWD1" s="324"/>
      <c r="QWE1" s="324"/>
      <c r="QWF1" s="324"/>
      <c r="QWG1" s="324"/>
      <c r="QWH1" s="324"/>
      <c r="QWI1" s="324"/>
      <c r="QWJ1" s="324"/>
      <c r="QWK1" s="324"/>
      <c r="QWL1" s="324"/>
      <c r="QWM1" s="324"/>
      <c r="QWN1" s="324"/>
      <c r="QWO1" s="324"/>
      <c r="QWP1" s="324"/>
      <c r="QWQ1" s="324"/>
      <c r="QWR1" s="324"/>
      <c r="QWS1" s="324"/>
      <c r="QWT1" s="324"/>
      <c r="QWU1" s="324"/>
      <c r="QWV1" s="324"/>
      <c r="QWW1" s="324"/>
      <c r="QWX1" s="324"/>
      <c r="QWY1" s="324"/>
      <c r="QWZ1" s="324"/>
      <c r="QXA1" s="324"/>
      <c r="QXB1" s="324"/>
      <c r="QXC1" s="324"/>
      <c r="QXD1" s="324"/>
      <c r="QXE1" s="324"/>
      <c r="QXF1" s="324"/>
      <c r="QXG1" s="324"/>
      <c r="QXH1" s="324"/>
      <c r="QXI1" s="324"/>
      <c r="QXJ1" s="324"/>
      <c r="QXK1" s="324"/>
      <c r="QXL1" s="324"/>
      <c r="QXM1" s="324"/>
      <c r="QXN1" s="324"/>
      <c r="QXO1" s="324"/>
      <c r="QXP1" s="324"/>
      <c r="QXQ1" s="324"/>
      <c r="QXR1" s="324"/>
      <c r="QXS1" s="324"/>
      <c r="QXT1" s="324"/>
      <c r="QXU1" s="324"/>
      <c r="QXV1" s="324"/>
      <c r="QXW1" s="324"/>
      <c r="QXX1" s="324"/>
      <c r="QXY1" s="324"/>
      <c r="QXZ1" s="324"/>
      <c r="QYA1" s="324"/>
      <c r="QYB1" s="324"/>
      <c r="QYC1" s="324"/>
      <c r="QYD1" s="324"/>
      <c r="QYE1" s="324"/>
      <c r="QYF1" s="324"/>
      <c r="QYG1" s="324"/>
      <c r="QYH1" s="324"/>
      <c r="QYI1" s="324"/>
      <c r="QYJ1" s="324"/>
      <c r="QYK1" s="324"/>
      <c r="QYL1" s="324"/>
      <c r="QYM1" s="324"/>
      <c r="QYN1" s="324"/>
      <c r="QYO1" s="324"/>
      <c r="QYP1" s="324"/>
      <c r="QYQ1" s="324"/>
      <c r="QYR1" s="324"/>
      <c r="QYS1" s="324"/>
      <c r="QYT1" s="324"/>
      <c r="QYU1" s="324"/>
      <c r="QYV1" s="324"/>
      <c r="QYW1" s="324"/>
      <c r="QYX1" s="324"/>
      <c r="QYY1" s="324"/>
      <c r="QYZ1" s="324"/>
      <c r="QZA1" s="324"/>
      <c r="QZB1" s="324"/>
      <c r="QZC1" s="324"/>
      <c r="QZD1" s="324"/>
      <c r="QZE1" s="324"/>
      <c r="QZF1" s="324"/>
      <c r="QZG1" s="324"/>
      <c r="QZH1" s="324"/>
      <c r="QZI1" s="324"/>
      <c r="QZJ1" s="324"/>
      <c r="QZK1" s="324"/>
      <c r="QZL1" s="324"/>
      <c r="QZM1" s="324"/>
      <c r="QZN1" s="324"/>
      <c r="QZO1" s="324"/>
      <c r="QZP1" s="324"/>
      <c r="QZQ1" s="324"/>
      <c r="QZR1" s="324"/>
      <c r="QZS1" s="324"/>
      <c r="QZT1" s="324"/>
      <c r="QZU1" s="324"/>
      <c r="QZV1" s="324"/>
      <c r="QZW1" s="324"/>
      <c r="QZX1" s="324"/>
      <c r="QZY1" s="324"/>
      <c r="QZZ1" s="324"/>
      <c r="RAA1" s="324"/>
      <c r="RAB1" s="324"/>
      <c r="RAC1" s="324"/>
      <c r="RAD1" s="324"/>
      <c r="RAE1" s="324"/>
      <c r="RAF1" s="324"/>
      <c r="RAG1" s="324"/>
      <c r="RAH1" s="324"/>
      <c r="RAI1" s="324"/>
      <c r="RAJ1" s="324"/>
      <c r="RAK1" s="324"/>
      <c r="RAL1" s="324"/>
      <c r="RAM1" s="324"/>
      <c r="RAN1" s="324"/>
      <c r="RAO1" s="324"/>
      <c r="RAP1" s="324"/>
      <c r="RAQ1" s="324"/>
      <c r="RAR1" s="324"/>
      <c r="RAS1" s="324"/>
      <c r="RAT1" s="324"/>
      <c r="RAU1" s="324"/>
      <c r="RAV1" s="324"/>
      <c r="RAW1" s="324"/>
      <c r="RAX1" s="324"/>
      <c r="RAY1" s="324"/>
      <c r="RAZ1" s="324"/>
      <c r="RBA1" s="324"/>
      <c r="RBB1" s="324"/>
      <c r="RBC1" s="324"/>
      <c r="RBD1" s="324"/>
      <c r="RBE1" s="324"/>
      <c r="RBF1" s="324"/>
      <c r="RBG1" s="324"/>
      <c r="RBH1" s="324"/>
      <c r="RBI1" s="324"/>
      <c r="RBJ1" s="324"/>
      <c r="RBK1" s="324"/>
      <c r="RBL1" s="324"/>
      <c r="RBM1" s="324"/>
      <c r="RBN1" s="324"/>
      <c r="RBO1" s="324"/>
      <c r="RBP1" s="324"/>
      <c r="RBQ1" s="324"/>
      <c r="RBR1" s="324"/>
      <c r="RBS1" s="324"/>
      <c r="RBT1" s="324"/>
      <c r="RBU1" s="324"/>
      <c r="RBV1" s="324"/>
      <c r="RBW1" s="324"/>
      <c r="RBX1" s="324"/>
      <c r="RBY1" s="324"/>
      <c r="RBZ1" s="324"/>
      <c r="RCA1" s="324"/>
      <c r="RCB1" s="324"/>
      <c r="RCC1" s="324"/>
      <c r="RCD1" s="324"/>
      <c r="RCE1" s="324"/>
      <c r="RCF1" s="324"/>
      <c r="RCG1" s="324"/>
      <c r="RCH1" s="324"/>
      <c r="RCI1" s="324"/>
      <c r="RCJ1" s="324"/>
      <c r="RCK1" s="324"/>
      <c r="RCL1" s="324"/>
      <c r="RCM1" s="324"/>
      <c r="RCN1" s="324"/>
      <c r="RCO1" s="324"/>
      <c r="RCP1" s="324"/>
      <c r="RCQ1" s="324"/>
      <c r="RCR1" s="324"/>
      <c r="RCS1" s="324"/>
      <c r="RCT1" s="324"/>
      <c r="RCU1" s="324"/>
      <c r="RCV1" s="324"/>
      <c r="RCW1" s="324"/>
      <c r="RCX1" s="324"/>
      <c r="RCY1" s="324"/>
      <c r="RCZ1" s="324"/>
      <c r="RDA1" s="324"/>
      <c r="RDB1" s="324"/>
      <c r="RDC1" s="324"/>
      <c r="RDD1" s="324"/>
      <c r="RDE1" s="324"/>
      <c r="RDF1" s="324"/>
      <c r="RDG1" s="324"/>
      <c r="RDH1" s="324"/>
      <c r="RDI1" s="324"/>
      <c r="RDJ1" s="324"/>
      <c r="RDK1" s="324"/>
      <c r="RDL1" s="324"/>
      <c r="RDM1" s="324"/>
      <c r="RDN1" s="324"/>
      <c r="RDO1" s="324"/>
      <c r="RDP1" s="324"/>
      <c r="RDQ1" s="324"/>
      <c r="RDR1" s="324"/>
      <c r="RDS1" s="324"/>
      <c r="RDT1" s="324"/>
      <c r="RDU1" s="324"/>
      <c r="RDV1" s="324"/>
      <c r="RDW1" s="324"/>
      <c r="RDX1" s="324"/>
      <c r="RDY1" s="324"/>
      <c r="RDZ1" s="324"/>
      <c r="REA1" s="324"/>
      <c r="REB1" s="324"/>
      <c r="REC1" s="324"/>
      <c r="RED1" s="324"/>
      <c r="REE1" s="324"/>
      <c r="REF1" s="324"/>
      <c r="REG1" s="324"/>
      <c r="REH1" s="324"/>
      <c r="REI1" s="324"/>
      <c r="REJ1" s="324"/>
      <c r="REK1" s="324"/>
      <c r="REL1" s="324"/>
      <c r="REM1" s="324"/>
      <c r="REN1" s="324"/>
      <c r="REO1" s="324"/>
      <c r="REP1" s="324"/>
      <c r="REQ1" s="324"/>
      <c r="RER1" s="324"/>
      <c r="RES1" s="324"/>
      <c r="RET1" s="324"/>
      <c r="REU1" s="324"/>
      <c r="REV1" s="324"/>
      <c r="REW1" s="324"/>
      <c r="REX1" s="324"/>
      <c r="REY1" s="324"/>
      <c r="REZ1" s="324"/>
      <c r="RFA1" s="324"/>
      <c r="RFB1" s="324"/>
      <c r="RFC1" s="324"/>
      <c r="RFD1" s="324"/>
      <c r="RFE1" s="324"/>
      <c r="RFF1" s="324"/>
      <c r="RFG1" s="324"/>
      <c r="RFH1" s="324"/>
      <c r="RFI1" s="324"/>
      <c r="RFJ1" s="324"/>
      <c r="RFK1" s="324"/>
      <c r="RFL1" s="324"/>
      <c r="RFM1" s="324"/>
      <c r="RFN1" s="324"/>
      <c r="RFO1" s="324"/>
      <c r="RFP1" s="324"/>
      <c r="RFQ1" s="324"/>
      <c r="RFR1" s="324"/>
      <c r="RFS1" s="324"/>
      <c r="RFT1" s="324"/>
      <c r="RFU1" s="324"/>
      <c r="RFV1" s="324"/>
      <c r="RFW1" s="324"/>
      <c r="RFX1" s="324"/>
      <c r="RFY1" s="324"/>
      <c r="RFZ1" s="324"/>
      <c r="RGA1" s="324"/>
      <c r="RGB1" s="324"/>
      <c r="RGC1" s="324"/>
      <c r="RGD1" s="324"/>
      <c r="RGE1" s="324"/>
      <c r="RGF1" s="324"/>
      <c r="RGG1" s="324"/>
      <c r="RGH1" s="324"/>
      <c r="RGI1" s="324"/>
      <c r="RGJ1" s="324"/>
      <c r="RGK1" s="324"/>
      <c r="RGL1" s="324"/>
      <c r="RGM1" s="324"/>
      <c r="RGN1" s="324"/>
      <c r="RGO1" s="324"/>
      <c r="RGP1" s="324"/>
      <c r="RGQ1" s="324"/>
      <c r="RGR1" s="324"/>
      <c r="RGS1" s="324"/>
      <c r="RGT1" s="324"/>
      <c r="RGU1" s="324"/>
      <c r="RGV1" s="324"/>
      <c r="RGW1" s="324"/>
      <c r="RGX1" s="324"/>
      <c r="RGY1" s="324"/>
      <c r="RGZ1" s="324"/>
      <c r="RHA1" s="324"/>
      <c r="RHB1" s="324"/>
      <c r="RHC1" s="324"/>
      <c r="RHD1" s="324"/>
      <c r="RHE1" s="324"/>
      <c r="RHF1" s="324"/>
      <c r="RHG1" s="324"/>
      <c r="RHH1" s="324"/>
      <c r="RHI1" s="324"/>
      <c r="RHJ1" s="324"/>
      <c r="RHK1" s="324"/>
      <c r="RHL1" s="324"/>
      <c r="RHM1" s="324"/>
      <c r="RHN1" s="324"/>
      <c r="RHO1" s="324"/>
      <c r="RHP1" s="324"/>
      <c r="RHQ1" s="324"/>
      <c r="RHR1" s="324"/>
      <c r="RHS1" s="324"/>
      <c r="RHT1" s="324"/>
      <c r="RHU1" s="324"/>
      <c r="RHV1" s="324"/>
      <c r="RHW1" s="324"/>
      <c r="RHX1" s="324"/>
      <c r="RHY1" s="324"/>
      <c r="RHZ1" s="324"/>
      <c r="RIA1" s="324"/>
      <c r="RIB1" s="324"/>
      <c r="RIC1" s="324"/>
      <c r="RID1" s="324"/>
      <c r="RIE1" s="324"/>
      <c r="RIF1" s="324"/>
      <c r="RIG1" s="324"/>
      <c r="RIH1" s="324"/>
      <c r="RII1" s="324"/>
      <c r="RIJ1" s="324"/>
      <c r="RIK1" s="324"/>
      <c r="RIL1" s="324"/>
      <c r="RIM1" s="324"/>
      <c r="RIN1" s="324"/>
      <c r="RIO1" s="324"/>
      <c r="RIP1" s="324"/>
      <c r="RIQ1" s="324"/>
      <c r="RIR1" s="324"/>
      <c r="RIS1" s="324"/>
      <c r="RIT1" s="324"/>
      <c r="RIU1" s="324"/>
      <c r="RIV1" s="324"/>
      <c r="RIW1" s="324"/>
      <c r="RIX1" s="324"/>
      <c r="RIY1" s="324"/>
      <c r="RIZ1" s="324"/>
      <c r="RJA1" s="324"/>
      <c r="RJB1" s="324"/>
      <c r="RJC1" s="324"/>
      <c r="RJD1" s="324"/>
      <c r="RJE1" s="324"/>
      <c r="RJF1" s="324"/>
      <c r="RJG1" s="324"/>
      <c r="RJH1" s="324"/>
      <c r="RJI1" s="324"/>
      <c r="RJJ1" s="324"/>
      <c r="RJK1" s="324"/>
      <c r="RJL1" s="324"/>
      <c r="RJM1" s="324"/>
      <c r="RJN1" s="324"/>
      <c r="RJO1" s="324"/>
      <c r="RJP1" s="324"/>
      <c r="RJQ1" s="324"/>
      <c r="RJR1" s="324"/>
      <c r="RJS1" s="324"/>
      <c r="RJT1" s="324"/>
      <c r="RJU1" s="324"/>
      <c r="RJV1" s="324"/>
      <c r="RJW1" s="324"/>
      <c r="RJX1" s="324"/>
      <c r="RJY1" s="324"/>
      <c r="RJZ1" s="324"/>
      <c r="RKA1" s="324"/>
      <c r="RKB1" s="324"/>
      <c r="RKC1" s="324"/>
      <c r="RKD1" s="324"/>
      <c r="RKE1" s="324"/>
      <c r="RKF1" s="324"/>
      <c r="RKG1" s="324"/>
      <c r="RKH1" s="324"/>
      <c r="RKI1" s="324"/>
      <c r="RKJ1" s="324"/>
      <c r="RKK1" s="324"/>
      <c r="RKL1" s="324"/>
      <c r="RKM1" s="324"/>
      <c r="RKN1" s="324"/>
      <c r="RKO1" s="324"/>
      <c r="RKP1" s="324"/>
      <c r="RKQ1" s="324"/>
      <c r="RKR1" s="324"/>
      <c r="RKS1" s="324"/>
      <c r="RKT1" s="324"/>
      <c r="RKU1" s="324"/>
      <c r="RKV1" s="324"/>
      <c r="RKW1" s="324"/>
      <c r="RKX1" s="324"/>
      <c r="RKY1" s="324"/>
      <c r="RKZ1" s="324"/>
      <c r="RLA1" s="324"/>
      <c r="RLB1" s="324"/>
      <c r="RLC1" s="324"/>
      <c r="RLD1" s="324"/>
      <c r="RLE1" s="324"/>
      <c r="RLF1" s="324"/>
      <c r="RLG1" s="324"/>
      <c r="RLH1" s="324"/>
      <c r="RLI1" s="324"/>
      <c r="RLJ1" s="324"/>
      <c r="RLK1" s="324"/>
      <c r="RLL1" s="324"/>
      <c r="RLM1" s="324"/>
      <c r="RLN1" s="324"/>
      <c r="RLO1" s="324"/>
      <c r="RLP1" s="324"/>
      <c r="RLQ1" s="324"/>
      <c r="RLR1" s="324"/>
      <c r="RLS1" s="324"/>
      <c r="RLT1" s="324"/>
      <c r="RLU1" s="324"/>
      <c r="RLV1" s="324"/>
      <c r="RLW1" s="324"/>
      <c r="RLX1" s="324"/>
      <c r="RLY1" s="324"/>
      <c r="RLZ1" s="324"/>
      <c r="RMA1" s="324"/>
      <c r="RMB1" s="324"/>
      <c r="RMC1" s="324"/>
      <c r="RMD1" s="324"/>
      <c r="RME1" s="324"/>
      <c r="RMF1" s="324"/>
      <c r="RMG1" s="324"/>
      <c r="RMH1" s="324"/>
      <c r="RMI1" s="324"/>
      <c r="RMJ1" s="324"/>
      <c r="RMK1" s="324"/>
      <c r="RML1" s="324"/>
      <c r="RMM1" s="324"/>
      <c r="RMN1" s="324"/>
      <c r="RMO1" s="324"/>
      <c r="RMP1" s="324"/>
      <c r="RMQ1" s="324"/>
      <c r="RMR1" s="324"/>
      <c r="RMS1" s="324"/>
      <c r="RMT1" s="324"/>
      <c r="RMU1" s="324"/>
      <c r="RMV1" s="324"/>
      <c r="RMW1" s="324"/>
      <c r="RMX1" s="324"/>
      <c r="RMY1" s="324"/>
      <c r="RMZ1" s="324"/>
      <c r="RNA1" s="324"/>
      <c r="RNB1" s="324"/>
      <c r="RNC1" s="324"/>
      <c r="RND1" s="324"/>
      <c r="RNE1" s="324"/>
      <c r="RNF1" s="324"/>
      <c r="RNG1" s="324"/>
      <c r="RNH1" s="324"/>
      <c r="RNI1" s="324"/>
      <c r="RNJ1" s="324"/>
      <c r="RNK1" s="324"/>
      <c r="RNL1" s="324"/>
      <c r="RNM1" s="324"/>
      <c r="RNN1" s="324"/>
      <c r="RNO1" s="324"/>
      <c r="RNP1" s="324"/>
      <c r="RNQ1" s="324"/>
      <c r="RNR1" s="324"/>
      <c r="RNS1" s="324"/>
      <c r="RNT1" s="324"/>
      <c r="RNU1" s="324"/>
      <c r="RNV1" s="324"/>
      <c r="RNW1" s="324"/>
      <c r="RNX1" s="324"/>
      <c r="RNY1" s="324"/>
      <c r="RNZ1" s="324"/>
      <c r="ROA1" s="324"/>
      <c r="ROB1" s="324"/>
      <c r="ROC1" s="324"/>
      <c r="ROD1" s="324"/>
      <c r="ROE1" s="324"/>
      <c r="ROF1" s="324"/>
      <c r="ROG1" s="324"/>
      <c r="ROH1" s="324"/>
      <c r="ROI1" s="324"/>
      <c r="ROJ1" s="324"/>
      <c r="ROK1" s="324"/>
      <c r="ROL1" s="324"/>
      <c r="ROM1" s="324"/>
      <c r="RON1" s="324"/>
      <c r="ROO1" s="324"/>
      <c r="ROP1" s="324"/>
      <c r="ROQ1" s="324"/>
      <c r="ROR1" s="324"/>
      <c r="ROS1" s="324"/>
      <c r="ROT1" s="324"/>
      <c r="ROU1" s="324"/>
      <c r="ROV1" s="324"/>
      <c r="ROW1" s="324"/>
      <c r="ROX1" s="324"/>
      <c r="ROY1" s="324"/>
      <c r="ROZ1" s="324"/>
      <c r="RPA1" s="324"/>
      <c r="RPB1" s="324"/>
      <c r="RPC1" s="324"/>
      <c r="RPD1" s="324"/>
      <c r="RPE1" s="324"/>
      <c r="RPF1" s="324"/>
      <c r="RPG1" s="324"/>
      <c r="RPH1" s="324"/>
      <c r="RPI1" s="324"/>
      <c r="RPJ1" s="324"/>
      <c r="RPK1" s="324"/>
      <c r="RPL1" s="324"/>
      <c r="RPM1" s="324"/>
      <c r="RPN1" s="324"/>
      <c r="RPO1" s="324"/>
      <c r="RPP1" s="324"/>
      <c r="RPQ1" s="324"/>
      <c r="RPR1" s="324"/>
      <c r="RPS1" s="324"/>
      <c r="RPT1" s="324"/>
      <c r="RPU1" s="324"/>
      <c r="RPV1" s="324"/>
      <c r="RPW1" s="324"/>
      <c r="RPX1" s="324"/>
      <c r="RPY1" s="324"/>
      <c r="RPZ1" s="324"/>
      <c r="RQA1" s="324"/>
      <c r="RQB1" s="324"/>
      <c r="RQC1" s="324"/>
      <c r="RQD1" s="324"/>
      <c r="RQE1" s="324"/>
      <c r="RQF1" s="324"/>
      <c r="RQG1" s="324"/>
      <c r="RQH1" s="324"/>
      <c r="RQI1" s="324"/>
      <c r="RQJ1" s="324"/>
      <c r="RQK1" s="324"/>
      <c r="RQL1" s="324"/>
      <c r="RQM1" s="324"/>
      <c r="RQN1" s="324"/>
      <c r="RQO1" s="324"/>
      <c r="RQP1" s="324"/>
      <c r="RQQ1" s="324"/>
      <c r="RQR1" s="324"/>
      <c r="RQS1" s="324"/>
      <c r="RQT1" s="324"/>
      <c r="RQU1" s="324"/>
      <c r="RQV1" s="324"/>
      <c r="RQW1" s="324"/>
      <c r="RQX1" s="324"/>
      <c r="RQY1" s="324"/>
      <c r="RQZ1" s="324"/>
      <c r="RRA1" s="324"/>
      <c r="RRB1" s="324"/>
      <c r="RRC1" s="324"/>
      <c r="RRD1" s="324"/>
      <c r="RRE1" s="324"/>
      <c r="RRF1" s="324"/>
      <c r="RRG1" s="324"/>
      <c r="RRH1" s="324"/>
      <c r="RRI1" s="324"/>
      <c r="RRJ1" s="324"/>
      <c r="RRK1" s="324"/>
      <c r="RRL1" s="324"/>
      <c r="RRM1" s="324"/>
      <c r="RRN1" s="324"/>
      <c r="RRO1" s="324"/>
      <c r="RRP1" s="324"/>
      <c r="RRQ1" s="324"/>
      <c r="RRR1" s="324"/>
      <c r="RRS1" s="324"/>
      <c r="RRT1" s="324"/>
      <c r="RRU1" s="324"/>
      <c r="RRV1" s="324"/>
      <c r="RRW1" s="324"/>
      <c r="RRX1" s="324"/>
      <c r="RRY1" s="324"/>
      <c r="RRZ1" s="324"/>
      <c r="RSA1" s="324"/>
      <c r="RSB1" s="324"/>
      <c r="RSC1" s="324"/>
      <c r="RSD1" s="324"/>
      <c r="RSE1" s="324"/>
      <c r="RSF1" s="324"/>
      <c r="RSG1" s="324"/>
      <c r="RSH1" s="324"/>
      <c r="RSI1" s="324"/>
      <c r="RSJ1" s="324"/>
      <c r="RSK1" s="324"/>
      <c r="RSL1" s="324"/>
      <c r="RSM1" s="324"/>
      <c r="RSN1" s="324"/>
      <c r="RSO1" s="324"/>
      <c r="RSP1" s="324"/>
      <c r="RSQ1" s="324"/>
      <c r="RSR1" s="324"/>
      <c r="RSS1" s="324"/>
      <c r="RST1" s="324"/>
      <c r="RSU1" s="324"/>
      <c r="RSV1" s="324"/>
      <c r="RSW1" s="324"/>
      <c r="RSX1" s="324"/>
      <c r="RSY1" s="324"/>
      <c r="RSZ1" s="324"/>
      <c r="RTA1" s="324"/>
      <c r="RTB1" s="324"/>
      <c r="RTC1" s="324"/>
      <c r="RTD1" s="324"/>
      <c r="RTE1" s="324"/>
      <c r="RTF1" s="324"/>
      <c r="RTG1" s="324"/>
      <c r="RTH1" s="324"/>
      <c r="RTI1" s="324"/>
      <c r="RTJ1" s="324"/>
      <c r="RTK1" s="324"/>
      <c r="RTL1" s="324"/>
      <c r="RTM1" s="324"/>
      <c r="RTN1" s="324"/>
      <c r="RTO1" s="324"/>
      <c r="RTP1" s="324"/>
      <c r="RTQ1" s="324"/>
      <c r="RTR1" s="324"/>
      <c r="RTS1" s="324"/>
      <c r="RTT1" s="324"/>
      <c r="RTU1" s="324"/>
      <c r="RTV1" s="324"/>
      <c r="RTW1" s="324"/>
      <c r="RTX1" s="324"/>
      <c r="RTY1" s="324"/>
      <c r="RTZ1" s="324"/>
      <c r="RUA1" s="324"/>
      <c r="RUB1" s="324"/>
      <c r="RUC1" s="324"/>
      <c r="RUD1" s="324"/>
      <c r="RUE1" s="324"/>
      <c r="RUF1" s="324"/>
      <c r="RUG1" s="324"/>
      <c r="RUH1" s="324"/>
      <c r="RUI1" s="324"/>
      <c r="RUJ1" s="324"/>
      <c r="RUK1" s="324"/>
      <c r="RUL1" s="324"/>
      <c r="RUM1" s="324"/>
      <c r="RUN1" s="324"/>
      <c r="RUO1" s="324"/>
      <c r="RUP1" s="324"/>
      <c r="RUQ1" s="324"/>
      <c r="RUR1" s="324"/>
      <c r="RUS1" s="324"/>
      <c r="RUT1" s="324"/>
      <c r="RUU1" s="324"/>
      <c r="RUV1" s="324"/>
      <c r="RUW1" s="324"/>
      <c r="RUX1" s="324"/>
      <c r="RUY1" s="324"/>
      <c r="RUZ1" s="324"/>
      <c r="RVA1" s="324"/>
      <c r="RVB1" s="324"/>
      <c r="RVC1" s="324"/>
      <c r="RVD1" s="324"/>
      <c r="RVE1" s="324"/>
      <c r="RVF1" s="324"/>
      <c r="RVG1" s="324"/>
      <c r="RVH1" s="324"/>
      <c r="RVI1" s="324"/>
      <c r="RVJ1" s="324"/>
      <c r="RVK1" s="324"/>
      <c r="RVL1" s="324"/>
      <c r="RVM1" s="324"/>
      <c r="RVN1" s="324"/>
      <c r="RVO1" s="324"/>
      <c r="RVP1" s="324"/>
      <c r="RVQ1" s="324"/>
      <c r="RVR1" s="324"/>
      <c r="RVS1" s="324"/>
      <c r="RVT1" s="324"/>
      <c r="RVU1" s="324"/>
      <c r="RVV1" s="324"/>
      <c r="RVW1" s="324"/>
      <c r="RVX1" s="324"/>
      <c r="RVY1" s="324"/>
      <c r="RVZ1" s="324"/>
      <c r="RWA1" s="324"/>
      <c r="RWB1" s="324"/>
      <c r="RWC1" s="324"/>
      <c r="RWD1" s="324"/>
      <c r="RWE1" s="324"/>
      <c r="RWF1" s="324"/>
      <c r="RWG1" s="324"/>
      <c r="RWH1" s="324"/>
      <c r="RWI1" s="324"/>
      <c r="RWJ1" s="324"/>
      <c r="RWK1" s="324"/>
      <c r="RWL1" s="324"/>
      <c r="RWM1" s="324"/>
      <c r="RWN1" s="324"/>
      <c r="RWO1" s="324"/>
      <c r="RWP1" s="324"/>
      <c r="RWQ1" s="324"/>
      <c r="RWR1" s="324"/>
      <c r="RWS1" s="324"/>
      <c r="RWT1" s="324"/>
      <c r="RWU1" s="324"/>
      <c r="RWV1" s="324"/>
      <c r="RWW1" s="324"/>
      <c r="RWX1" s="324"/>
      <c r="RWY1" s="324"/>
      <c r="RWZ1" s="324"/>
      <c r="RXA1" s="324"/>
      <c r="RXB1" s="324"/>
      <c r="RXC1" s="324"/>
      <c r="RXD1" s="324"/>
      <c r="RXE1" s="324"/>
      <c r="RXF1" s="324"/>
      <c r="RXG1" s="324"/>
      <c r="RXH1" s="324"/>
      <c r="RXI1" s="324"/>
      <c r="RXJ1" s="324"/>
      <c r="RXK1" s="324"/>
      <c r="RXL1" s="324"/>
      <c r="RXM1" s="324"/>
      <c r="RXN1" s="324"/>
      <c r="RXO1" s="324"/>
      <c r="RXP1" s="324"/>
      <c r="RXQ1" s="324"/>
      <c r="RXR1" s="324"/>
      <c r="RXS1" s="324"/>
      <c r="RXT1" s="324"/>
      <c r="RXU1" s="324"/>
      <c r="RXV1" s="324"/>
      <c r="RXW1" s="324"/>
      <c r="RXX1" s="324"/>
      <c r="RXY1" s="324"/>
      <c r="RXZ1" s="324"/>
      <c r="RYA1" s="324"/>
      <c r="RYB1" s="324"/>
      <c r="RYC1" s="324"/>
      <c r="RYD1" s="324"/>
      <c r="RYE1" s="324"/>
      <c r="RYF1" s="324"/>
      <c r="RYG1" s="324"/>
      <c r="RYH1" s="324"/>
      <c r="RYI1" s="324"/>
      <c r="RYJ1" s="324"/>
      <c r="RYK1" s="324"/>
      <c r="RYL1" s="324"/>
      <c r="RYM1" s="324"/>
      <c r="RYN1" s="324"/>
      <c r="RYO1" s="324"/>
      <c r="RYP1" s="324"/>
      <c r="RYQ1" s="324"/>
      <c r="RYR1" s="324"/>
      <c r="RYS1" s="324"/>
      <c r="RYT1" s="324"/>
      <c r="RYU1" s="324"/>
      <c r="RYV1" s="324"/>
      <c r="RYW1" s="324"/>
      <c r="RYX1" s="324"/>
      <c r="RYY1" s="324"/>
      <c r="RYZ1" s="324"/>
      <c r="RZA1" s="324"/>
      <c r="RZB1" s="324"/>
      <c r="RZC1" s="324"/>
      <c r="RZD1" s="324"/>
      <c r="RZE1" s="324"/>
      <c r="RZF1" s="324"/>
      <c r="RZG1" s="324"/>
      <c r="RZH1" s="324"/>
      <c r="RZI1" s="324"/>
      <c r="RZJ1" s="324"/>
      <c r="RZK1" s="324"/>
      <c r="RZL1" s="324"/>
      <c r="RZM1" s="324"/>
      <c r="RZN1" s="324"/>
      <c r="RZO1" s="324"/>
      <c r="RZP1" s="324"/>
      <c r="RZQ1" s="324"/>
      <c r="RZR1" s="324"/>
      <c r="RZS1" s="324"/>
      <c r="RZT1" s="324"/>
      <c r="RZU1" s="324"/>
      <c r="RZV1" s="324"/>
      <c r="RZW1" s="324"/>
      <c r="RZX1" s="324"/>
      <c r="RZY1" s="324"/>
      <c r="RZZ1" s="324"/>
      <c r="SAA1" s="324"/>
      <c r="SAB1" s="324"/>
      <c r="SAC1" s="324"/>
      <c r="SAD1" s="324"/>
      <c r="SAE1" s="324"/>
      <c r="SAF1" s="324"/>
      <c r="SAG1" s="324"/>
      <c r="SAH1" s="324"/>
      <c r="SAI1" s="324"/>
      <c r="SAJ1" s="324"/>
      <c r="SAK1" s="324"/>
      <c r="SAL1" s="324"/>
      <c r="SAM1" s="324"/>
      <c r="SAN1" s="324"/>
      <c r="SAO1" s="324"/>
      <c r="SAP1" s="324"/>
      <c r="SAQ1" s="324"/>
      <c r="SAR1" s="324"/>
      <c r="SAS1" s="324"/>
      <c r="SAT1" s="324"/>
      <c r="SAU1" s="324"/>
      <c r="SAV1" s="324"/>
      <c r="SAW1" s="324"/>
      <c r="SAX1" s="324"/>
      <c r="SAY1" s="324"/>
      <c r="SAZ1" s="324"/>
      <c r="SBA1" s="324"/>
      <c r="SBB1" s="324"/>
      <c r="SBC1" s="324"/>
      <c r="SBD1" s="324"/>
      <c r="SBE1" s="324"/>
      <c r="SBF1" s="324"/>
      <c r="SBG1" s="324"/>
      <c r="SBH1" s="324"/>
      <c r="SBI1" s="324"/>
      <c r="SBJ1" s="324"/>
      <c r="SBK1" s="324"/>
      <c r="SBL1" s="324"/>
      <c r="SBM1" s="324"/>
      <c r="SBN1" s="324"/>
      <c r="SBO1" s="324"/>
      <c r="SBP1" s="324"/>
      <c r="SBQ1" s="324"/>
      <c r="SBR1" s="324"/>
      <c r="SBS1" s="324"/>
      <c r="SBT1" s="324"/>
      <c r="SBU1" s="324"/>
      <c r="SBV1" s="324"/>
      <c r="SBW1" s="324"/>
      <c r="SBX1" s="324"/>
      <c r="SBY1" s="324"/>
      <c r="SBZ1" s="324"/>
      <c r="SCA1" s="324"/>
      <c r="SCB1" s="324"/>
      <c r="SCC1" s="324"/>
      <c r="SCD1" s="324"/>
      <c r="SCE1" s="324"/>
      <c r="SCF1" s="324"/>
      <c r="SCG1" s="324"/>
      <c r="SCH1" s="324"/>
      <c r="SCI1" s="324"/>
      <c r="SCJ1" s="324"/>
      <c r="SCK1" s="324"/>
      <c r="SCL1" s="324"/>
      <c r="SCM1" s="324"/>
      <c r="SCN1" s="324"/>
      <c r="SCO1" s="324"/>
      <c r="SCP1" s="324"/>
      <c r="SCQ1" s="324"/>
      <c r="SCR1" s="324"/>
      <c r="SCS1" s="324"/>
      <c r="SCT1" s="324"/>
      <c r="SCU1" s="324"/>
      <c r="SCV1" s="324"/>
      <c r="SCW1" s="324"/>
      <c r="SCX1" s="324"/>
      <c r="SCY1" s="324"/>
      <c r="SCZ1" s="324"/>
      <c r="SDA1" s="324"/>
      <c r="SDB1" s="324"/>
      <c r="SDC1" s="324"/>
      <c r="SDD1" s="324"/>
      <c r="SDE1" s="324"/>
      <c r="SDF1" s="324"/>
      <c r="SDG1" s="324"/>
      <c r="SDH1" s="324"/>
      <c r="SDI1" s="324"/>
      <c r="SDJ1" s="324"/>
      <c r="SDK1" s="324"/>
      <c r="SDL1" s="324"/>
      <c r="SDM1" s="324"/>
      <c r="SDN1" s="324"/>
      <c r="SDO1" s="324"/>
      <c r="SDP1" s="324"/>
      <c r="SDQ1" s="324"/>
      <c r="SDR1" s="324"/>
      <c r="SDS1" s="324"/>
      <c r="SDT1" s="324"/>
      <c r="SDU1" s="324"/>
      <c r="SDV1" s="324"/>
      <c r="SDW1" s="324"/>
      <c r="SDX1" s="324"/>
      <c r="SDY1" s="324"/>
      <c r="SDZ1" s="324"/>
      <c r="SEA1" s="324"/>
      <c r="SEB1" s="324"/>
      <c r="SEC1" s="324"/>
      <c r="SED1" s="324"/>
      <c r="SEE1" s="324"/>
      <c r="SEF1" s="324"/>
      <c r="SEG1" s="324"/>
      <c r="SEH1" s="324"/>
      <c r="SEI1" s="324"/>
      <c r="SEJ1" s="324"/>
      <c r="SEK1" s="324"/>
      <c r="SEL1" s="324"/>
      <c r="SEM1" s="324"/>
      <c r="SEN1" s="324"/>
      <c r="SEO1" s="324"/>
      <c r="SEP1" s="324"/>
      <c r="SEQ1" s="324"/>
      <c r="SER1" s="324"/>
      <c r="SES1" s="324"/>
      <c r="SET1" s="324"/>
      <c r="SEU1" s="324"/>
      <c r="SEV1" s="324"/>
      <c r="SEW1" s="324"/>
      <c r="SEX1" s="324"/>
      <c r="SEY1" s="324"/>
      <c r="SEZ1" s="324"/>
      <c r="SFA1" s="324"/>
      <c r="SFB1" s="324"/>
      <c r="SFC1" s="324"/>
      <c r="SFD1" s="324"/>
      <c r="SFE1" s="324"/>
      <c r="SFF1" s="324"/>
      <c r="SFG1" s="324"/>
      <c r="SFH1" s="324"/>
      <c r="SFI1" s="324"/>
      <c r="SFJ1" s="324"/>
      <c r="SFK1" s="324"/>
      <c r="SFL1" s="324"/>
      <c r="SFM1" s="324"/>
      <c r="SFN1" s="324"/>
      <c r="SFO1" s="324"/>
      <c r="SFP1" s="324"/>
      <c r="SFQ1" s="324"/>
      <c r="SFR1" s="324"/>
      <c r="SFS1" s="324"/>
      <c r="SFT1" s="324"/>
      <c r="SFU1" s="324"/>
      <c r="SFV1" s="324"/>
      <c r="SFW1" s="324"/>
      <c r="SFX1" s="324"/>
      <c r="SFY1" s="324"/>
      <c r="SFZ1" s="324"/>
      <c r="SGA1" s="324"/>
      <c r="SGB1" s="324"/>
      <c r="SGC1" s="324"/>
      <c r="SGD1" s="324"/>
      <c r="SGE1" s="324"/>
      <c r="SGF1" s="324"/>
      <c r="SGG1" s="324"/>
      <c r="SGH1" s="324"/>
      <c r="SGI1" s="324"/>
      <c r="SGJ1" s="324"/>
      <c r="SGK1" s="324"/>
      <c r="SGL1" s="324"/>
      <c r="SGM1" s="324"/>
      <c r="SGN1" s="324"/>
      <c r="SGO1" s="324"/>
      <c r="SGP1" s="324"/>
      <c r="SGQ1" s="324"/>
      <c r="SGR1" s="324"/>
      <c r="SGS1" s="324"/>
      <c r="SGT1" s="324"/>
      <c r="SGU1" s="324"/>
      <c r="SGV1" s="324"/>
      <c r="SGW1" s="324"/>
      <c r="SGX1" s="324"/>
      <c r="SGY1" s="324"/>
      <c r="SGZ1" s="324"/>
      <c r="SHA1" s="324"/>
      <c r="SHB1" s="324"/>
      <c r="SHC1" s="324"/>
      <c r="SHD1" s="324"/>
      <c r="SHE1" s="324"/>
      <c r="SHF1" s="324"/>
      <c r="SHG1" s="324"/>
      <c r="SHH1" s="324"/>
      <c r="SHI1" s="324"/>
      <c r="SHJ1" s="324"/>
      <c r="SHK1" s="324"/>
      <c r="SHL1" s="324"/>
      <c r="SHM1" s="324"/>
      <c r="SHN1" s="324"/>
      <c r="SHO1" s="324"/>
      <c r="SHP1" s="324"/>
      <c r="SHQ1" s="324"/>
      <c r="SHR1" s="324"/>
      <c r="SHS1" s="324"/>
      <c r="SHT1" s="324"/>
      <c r="SHU1" s="324"/>
      <c r="SHV1" s="324"/>
      <c r="SHW1" s="324"/>
      <c r="SHX1" s="324"/>
      <c r="SHY1" s="324"/>
      <c r="SHZ1" s="324"/>
      <c r="SIA1" s="324"/>
      <c r="SIB1" s="324"/>
      <c r="SIC1" s="324"/>
      <c r="SID1" s="324"/>
      <c r="SIE1" s="324"/>
      <c r="SIF1" s="324"/>
      <c r="SIG1" s="324"/>
      <c r="SIH1" s="324"/>
      <c r="SII1" s="324"/>
      <c r="SIJ1" s="324"/>
      <c r="SIK1" s="324"/>
      <c r="SIL1" s="324"/>
      <c r="SIM1" s="324"/>
      <c r="SIN1" s="324"/>
      <c r="SIO1" s="324"/>
      <c r="SIP1" s="324"/>
      <c r="SIQ1" s="324"/>
      <c r="SIR1" s="324"/>
      <c r="SIS1" s="324"/>
      <c r="SIT1" s="324"/>
      <c r="SIU1" s="324"/>
      <c r="SIV1" s="324"/>
      <c r="SIW1" s="324"/>
      <c r="SIX1" s="324"/>
      <c r="SIY1" s="324"/>
      <c r="SIZ1" s="324"/>
      <c r="SJA1" s="324"/>
      <c r="SJB1" s="324"/>
      <c r="SJC1" s="324"/>
      <c r="SJD1" s="324"/>
      <c r="SJE1" s="324"/>
      <c r="SJF1" s="324"/>
      <c r="SJG1" s="324"/>
      <c r="SJH1" s="324"/>
      <c r="SJI1" s="324"/>
      <c r="SJJ1" s="324"/>
      <c r="SJK1" s="324"/>
      <c r="SJL1" s="324"/>
      <c r="SJM1" s="324"/>
      <c r="SJN1" s="324"/>
      <c r="SJO1" s="324"/>
      <c r="SJP1" s="324"/>
      <c r="SJQ1" s="324"/>
      <c r="SJR1" s="324"/>
      <c r="SJS1" s="324"/>
      <c r="SJT1" s="324"/>
      <c r="SJU1" s="324"/>
      <c r="SJV1" s="324"/>
      <c r="SJW1" s="324"/>
      <c r="SJX1" s="324"/>
      <c r="SJY1" s="324"/>
      <c r="SJZ1" s="324"/>
      <c r="SKA1" s="324"/>
      <c r="SKB1" s="324"/>
      <c r="SKC1" s="324"/>
      <c r="SKD1" s="324"/>
      <c r="SKE1" s="324"/>
      <c r="SKF1" s="324"/>
      <c r="SKG1" s="324"/>
      <c r="SKH1" s="324"/>
      <c r="SKI1" s="324"/>
      <c r="SKJ1" s="324"/>
      <c r="SKK1" s="324"/>
      <c r="SKL1" s="324"/>
      <c r="SKM1" s="324"/>
      <c r="SKN1" s="324"/>
      <c r="SKO1" s="324"/>
      <c r="SKP1" s="324"/>
      <c r="SKQ1" s="324"/>
      <c r="SKR1" s="324"/>
      <c r="SKS1" s="324"/>
      <c r="SKT1" s="324"/>
      <c r="SKU1" s="324"/>
      <c r="SKV1" s="324"/>
      <c r="SKW1" s="324"/>
      <c r="SKX1" s="324"/>
      <c r="SKY1" s="324"/>
      <c r="SKZ1" s="324"/>
      <c r="SLA1" s="324"/>
      <c r="SLB1" s="324"/>
      <c r="SLC1" s="324"/>
      <c r="SLD1" s="324"/>
      <c r="SLE1" s="324"/>
      <c r="SLF1" s="324"/>
      <c r="SLG1" s="324"/>
      <c r="SLH1" s="324"/>
      <c r="SLI1" s="324"/>
      <c r="SLJ1" s="324"/>
      <c r="SLK1" s="324"/>
      <c r="SLL1" s="324"/>
      <c r="SLM1" s="324"/>
      <c r="SLN1" s="324"/>
      <c r="SLO1" s="324"/>
      <c r="SLP1" s="324"/>
      <c r="SLQ1" s="324"/>
      <c r="SLR1" s="324"/>
      <c r="SLS1" s="324"/>
      <c r="SLT1" s="324"/>
      <c r="SLU1" s="324"/>
      <c r="SLV1" s="324"/>
      <c r="SLW1" s="324"/>
      <c r="SLX1" s="324"/>
      <c r="SLY1" s="324"/>
      <c r="SLZ1" s="324"/>
      <c r="SMA1" s="324"/>
      <c r="SMB1" s="324"/>
      <c r="SMC1" s="324"/>
      <c r="SMD1" s="324"/>
      <c r="SME1" s="324"/>
      <c r="SMF1" s="324"/>
      <c r="SMG1" s="324"/>
      <c r="SMH1" s="324"/>
      <c r="SMI1" s="324"/>
      <c r="SMJ1" s="324"/>
      <c r="SMK1" s="324"/>
      <c r="SML1" s="324"/>
      <c r="SMM1" s="324"/>
      <c r="SMN1" s="324"/>
      <c r="SMO1" s="324"/>
      <c r="SMP1" s="324"/>
      <c r="SMQ1" s="324"/>
      <c r="SMR1" s="324"/>
      <c r="SMS1" s="324"/>
      <c r="SMT1" s="324"/>
      <c r="SMU1" s="324"/>
      <c r="SMV1" s="324"/>
      <c r="SMW1" s="324"/>
      <c r="SMX1" s="324"/>
      <c r="SMY1" s="324"/>
      <c r="SMZ1" s="324"/>
      <c r="SNA1" s="324"/>
      <c r="SNB1" s="324"/>
      <c r="SNC1" s="324"/>
      <c r="SND1" s="324"/>
      <c r="SNE1" s="324"/>
      <c r="SNF1" s="324"/>
      <c r="SNG1" s="324"/>
      <c r="SNH1" s="324"/>
      <c r="SNI1" s="324"/>
      <c r="SNJ1" s="324"/>
      <c r="SNK1" s="324"/>
      <c r="SNL1" s="324"/>
      <c r="SNM1" s="324"/>
      <c r="SNN1" s="324"/>
      <c r="SNO1" s="324"/>
      <c r="SNP1" s="324"/>
      <c r="SNQ1" s="324"/>
      <c r="SNR1" s="324"/>
      <c r="SNS1" s="324"/>
      <c r="SNT1" s="324"/>
      <c r="SNU1" s="324"/>
      <c r="SNV1" s="324"/>
      <c r="SNW1" s="324"/>
      <c r="SNX1" s="324"/>
      <c r="SNY1" s="324"/>
      <c r="SNZ1" s="324"/>
      <c r="SOA1" s="324"/>
      <c r="SOB1" s="324"/>
      <c r="SOC1" s="324"/>
      <c r="SOD1" s="324"/>
      <c r="SOE1" s="324"/>
      <c r="SOF1" s="324"/>
      <c r="SOG1" s="324"/>
      <c r="SOH1" s="324"/>
      <c r="SOI1" s="324"/>
      <c r="SOJ1" s="324"/>
      <c r="SOK1" s="324"/>
      <c r="SOL1" s="324"/>
      <c r="SOM1" s="324"/>
      <c r="SON1" s="324"/>
      <c r="SOO1" s="324"/>
      <c r="SOP1" s="324"/>
      <c r="SOQ1" s="324"/>
      <c r="SOR1" s="324"/>
      <c r="SOS1" s="324"/>
      <c r="SOT1" s="324"/>
      <c r="SOU1" s="324"/>
      <c r="SOV1" s="324"/>
      <c r="SOW1" s="324"/>
      <c r="SOX1" s="324"/>
      <c r="SOY1" s="324"/>
      <c r="SOZ1" s="324"/>
      <c r="SPA1" s="324"/>
      <c r="SPB1" s="324"/>
      <c r="SPC1" s="324"/>
      <c r="SPD1" s="324"/>
      <c r="SPE1" s="324"/>
      <c r="SPF1" s="324"/>
      <c r="SPG1" s="324"/>
      <c r="SPH1" s="324"/>
      <c r="SPI1" s="324"/>
      <c r="SPJ1" s="324"/>
      <c r="SPK1" s="324"/>
      <c r="SPL1" s="324"/>
      <c r="SPM1" s="324"/>
      <c r="SPN1" s="324"/>
      <c r="SPO1" s="324"/>
      <c r="SPP1" s="324"/>
      <c r="SPQ1" s="324"/>
      <c r="SPR1" s="324"/>
      <c r="SPS1" s="324"/>
      <c r="SPT1" s="324"/>
      <c r="SPU1" s="324"/>
      <c r="SPV1" s="324"/>
      <c r="SPW1" s="324"/>
      <c r="SPX1" s="324"/>
      <c r="SPY1" s="324"/>
      <c r="SPZ1" s="324"/>
      <c r="SQA1" s="324"/>
      <c r="SQB1" s="324"/>
      <c r="SQC1" s="324"/>
      <c r="SQD1" s="324"/>
      <c r="SQE1" s="324"/>
      <c r="SQF1" s="324"/>
      <c r="SQG1" s="324"/>
      <c r="SQH1" s="324"/>
      <c r="SQI1" s="324"/>
      <c r="SQJ1" s="324"/>
      <c r="SQK1" s="324"/>
      <c r="SQL1" s="324"/>
      <c r="SQM1" s="324"/>
      <c r="SQN1" s="324"/>
      <c r="SQO1" s="324"/>
      <c r="SQP1" s="324"/>
      <c r="SQQ1" s="324"/>
      <c r="SQR1" s="324"/>
      <c r="SQS1" s="324"/>
      <c r="SQT1" s="324"/>
      <c r="SQU1" s="324"/>
      <c r="SQV1" s="324"/>
      <c r="SQW1" s="324"/>
      <c r="SQX1" s="324"/>
      <c r="SQY1" s="324"/>
      <c r="SQZ1" s="324"/>
      <c r="SRA1" s="324"/>
      <c r="SRB1" s="324"/>
      <c r="SRC1" s="324"/>
      <c r="SRD1" s="324"/>
      <c r="SRE1" s="324"/>
      <c r="SRF1" s="324"/>
      <c r="SRG1" s="324"/>
      <c r="SRH1" s="324"/>
      <c r="SRI1" s="324"/>
      <c r="SRJ1" s="324"/>
      <c r="SRK1" s="324"/>
      <c r="SRL1" s="324"/>
      <c r="SRM1" s="324"/>
      <c r="SRN1" s="324"/>
      <c r="SRO1" s="324"/>
      <c r="SRP1" s="324"/>
      <c r="SRQ1" s="324"/>
      <c r="SRR1" s="324"/>
      <c r="SRS1" s="324"/>
      <c r="SRT1" s="324"/>
      <c r="SRU1" s="324"/>
      <c r="SRV1" s="324"/>
      <c r="SRW1" s="324"/>
      <c r="SRX1" s="324"/>
      <c r="SRY1" s="324"/>
      <c r="SRZ1" s="324"/>
      <c r="SSA1" s="324"/>
      <c r="SSB1" s="324"/>
      <c r="SSC1" s="324"/>
      <c r="SSD1" s="324"/>
      <c r="SSE1" s="324"/>
      <c r="SSF1" s="324"/>
      <c r="SSG1" s="324"/>
      <c r="SSH1" s="324"/>
      <c r="SSI1" s="324"/>
      <c r="SSJ1" s="324"/>
      <c r="SSK1" s="324"/>
      <c r="SSL1" s="324"/>
      <c r="SSM1" s="324"/>
      <c r="SSN1" s="324"/>
      <c r="SSO1" s="324"/>
      <c r="SSP1" s="324"/>
      <c r="SSQ1" s="324"/>
      <c r="SSR1" s="324"/>
      <c r="SSS1" s="324"/>
      <c r="SST1" s="324"/>
      <c r="SSU1" s="324"/>
      <c r="SSV1" s="324"/>
      <c r="SSW1" s="324"/>
      <c r="SSX1" s="324"/>
      <c r="SSY1" s="324"/>
      <c r="SSZ1" s="324"/>
      <c r="STA1" s="324"/>
      <c r="STB1" s="324"/>
      <c r="STC1" s="324"/>
      <c r="STD1" s="324"/>
      <c r="STE1" s="324"/>
      <c r="STF1" s="324"/>
      <c r="STG1" s="324"/>
      <c r="STH1" s="324"/>
      <c r="STI1" s="324"/>
      <c r="STJ1" s="324"/>
      <c r="STK1" s="324"/>
      <c r="STL1" s="324"/>
      <c r="STM1" s="324"/>
      <c r="STN1" s="324"/>
      <c r="STO1" s="324"/>
      <c r="STP1" s="324"/>
      <c r="STQ1" s="324"/>
      <c r="STR1" s="324"/>
      <c r="STS1" s="324"/>
      <c r="STT1" s="324"/>
      <c r="STU1" s="324"/>
      <c r="STV1" s="324"/>
      <c r="STW1" s="324"/>
      <c r="STX1" s="324"/>
      <c r="STY1" s="324"/>
      <c r="STZ1" s="324"/>
      <c r="SUA1" s="324"/>
      <c r="SUB1" s="324"/>
      <c r="SUC1" s="324"/>
      <c r="SUD1" s="324"/>
      <c r="SUE1" s="324"/>
      <c r="SUF1" s="324"/>
      <c r="SUG1" s="324"/>
      <c r="SUH1" s="324"/>
      <c r="SUI1" s="324"/>
      <c r="SUJ1" s="324"/>
      <c r="SUK1" s="324"/>
      <c r="SUL1" s="324"/>
      <c r="SUM1" s="324"/>
      <c r="SUN1" s="324"/>
      <c r="SUO1" s="324"/>
      <c r="SUP1" s="324"/>
      <c r="SUQ1" s="324"/>
      <c r="SUR1" s="324"/>
      <c r="SUS1" s="324"/>
      <c r="SUT1" s="324"/>
      <c r="SUU1" s="324"/>
      <c r="SUV1" s="324"/>
      <c r="SUW1" s="324"/>
      <c r="SUX1" s="324"/>
      <c r="SUY1" s="324"/>
      <c r="SUZ1" s="324"/>
      <c r="SVA1" s="324"/>
      <c r="SVB1" s="324"/>
      <c r="SVC1" s="324"/>
      <c r="SVD1" s="324"/>
      <c r="SVE1" s="324"/>
      <c r="SVF1" s="324"/>
      <c r="SVG1" s="324"/>
      <c r="SVH1" s="324"/>
      <c r="SVI1" s="324"/>
      <c r="SVJ1" s="324"/>
      <c r="SVK1" s="324"/>
      <c r="SVL1" s="324"/>
      <c r="SVM1" s="324"/>
      <c r="SVN1" s="324"/>
      <c r="SVO1" s="324"/>
      <c r="SVP1" s="324"/>
      <c r="SVQ1" s="324"/>
      <c r="SVR1" s="324"/>
      <c r="SVS1" s="324"/>
      <c r="SVT1" s="324"/>
      <c r="SVU1" s="324"/>
      <c r="SVV1" s="324"/>
      <c r="SVW1" s="324"/>
      <c r="SVX1" s="324"/>
      <c r="SVY1" s="324"/>
      <c r="SVZ1" s="324"/>
      <c r="SWA1" s="324"/>
      <c r="SWB1" s="324"/>
      <c r="SWC1" s="324"/>
      <c r="SWD1" s="324"/>
      <c r="SWE1" s="324"/>
      <c r="SWF1" s="324"/>
      <c r="SWG1" s="324"/>
      <c r="SWH1" s="324"/>
      <c r="SWI1" s="324"/>
      <c r="SWJ1" s="324"/>
      <c r="SWK1" s="324"/>
      <c r="SWL1" s="324"/>
      <c r="SWM1" s="324"/>
      <c r="SWN1" s="324"/>
      <c r="SWO1" s="324"/>
      <c r="SWP1" s="324"/>
      <c r="SWQ1" s="324"/>
      <c r="SWR1" s="324"/>
      <c r="SWS1" s="324"/>
      <c r="SWT1" s="324"/>
      <c r="SWU1" s="324"/>
      <c r="SWV1" s="324"/>
      <c r="SWW1" s="324"/>
      <c r="SWX1" s="324"/>
      <c r="SWY1" s="324"/>
      <c r="SWZ1" s="324"/>
      <c r="SXA1" s="324"/>
      <c r="SXB1" s="324"/>
      <c r="SXC1" s="324"/>
      <c r="SXD1" s="324"/>
      <c r="SXE1" s="324"/>
      <c r="SXF1" s="324"/>
      <c r="SXG1" s="324"/>
      <c r="SXH1" s="324"/>
      <c r="SXI1" s="324"/>
      <c r="SXJ1" s="324"/>
      <c r="SXK1" s="324"/>
      <c r="SXL1" s="324"/>
      <c r="SXM1" s="324"/>
      <c r="SXN1" s="324"/>
      <c r="SXO1" s="324"/>
      <c r="SXP1" s="324"/>
      <c r="SXQ1" s="324"/>
      <c r="SXR1" s="324"/>
      <c r="SXS1" s="324"/>
      <c r="SXT1" s="324"/>
      <c r="SXU1" s="324"/>
      <c r="SXV1" s="324"/>
      <c r="SXW1" s="324"/>
      <c r="SXX1" s="324"/>
      <c r="SXY1" s="324"/>
      <c r="SXZ1" s="324"/>
      <c r="SYA1" s="324"/>
      <c r="SYB1" s="324"/>
      <c r="SYC1" s="324"/>
      <c r="SYD1" s="324"/>
      <c r="SYE1" s="324"/>
      <c r="SYF1" s="324"/>
      <c r="SYG1" s="324"/>
      <c r="SYH1" s="324"/>
      <c r="SYI1" s="324"/>
      <c r="SYJ1" s="324"/>
      <c r="SYK1" s="324"/>
      <c r="SYL1" s="324"/>
      <c r="SYM1" s="324"/>
      <c r="SYN1" s="324"/>
      <c r="SYO1" s="324"/>
      <c r="SYP1" s="324"/>
      <c r="SYQ1" s="324"/>
      <c r="SYR1" s="324"/>
      <c r="SYS1" s="324"/>
      <c r="SYT1" s="324"/>
      <c r="SYU1" s="324"/>
      <c r="SYV1" s="324"/>
      <c r="SYW1" s="324"/>
      <c r="SYX1" s="324"/>
      <c r="SYY1" s="324"/>
      <c r="SYZ1" s="324"/>
      <c r="SZA1" s="324"/>
      <c r="SZB1" s="324"/>
      <c r="SZC1" s="324"/>
      <c r="SZD1" s="324"/>
      <c r="SZE1" s="324"/>
      <c r="SZF1" s="324"/>
      <c r="SZG1" s="324"/>
      <c r="SZH1" s="324"/>
      <c r="SZI1" s="324"/>
      <c r="SZJ1" s="324"/>
      <c r="SZK1" s="324"/>
      <c r="SZL1" s="324"/>
      <c r="SZM1" s="324"/>
      <c r="SZN1" s="324"/>
      <c r="SZO1" s="324"/>
      <c r="SZP1" s="324"/>
      <c r="SZQ1" s="324"/>
      <c r="SZR1" s="324"/>
      <c r="SZS1" s="324"/>
      <c r="SZT1" s="324"/>
      <c r="SZU1" s="324"/>
      <c r="SZV1" s="324"/>
      <c r="SZW1" s="324"/>
      <c r="SZX1" s="324"/>
      <c r="SZY1" s="324"/>
      <c r="SZZ1" s="324"/>
      <c r="TAA1" s="324"/>
      <c r="TAB1" s="324"/>
      <c r="TAC1" s="324"/>
      <c r="TAD1" s="324"/>
      <c r="TAE1" s="324"/>
      <c r="TAF1" s="324"/>
      <c r="TAG1" s="324"/>
      <c r="TAH1" s="324"/>
      <c r="TAI1" s="324"/>
      <c r="TAJ1" s="324"/>
      <c r="TAK1" s="324"/>
      <c r="TAL1" s="324"/>
      <c r="TAM1" s="324"/>
      <c r="TAN1" s="324"/>
      <c r="TAO1" s="324"/>
      <c r="TAP1" s="324"/>
      <c r="TAQ1" s="324"/>
      <c r="TAR1" s="324"/>
      <c r="TAS1" s="324"/>
      <c r="TAT1" s="324"/>
      <c r="TAU1" s="324"/>
      <c r="TAV1" s="324"/>
      <c r="TAW1" s="324"/>
      <c r="TAX1" s="324"/>
      <c r="TAY1" s="324"/>
      <c r="TAZ1" s="324"/>
      <c r="TBA1" s="324"/>
      <c r="TBB1" s="324"/>
      <c r="TBC1" s="324"/>
      <c r="TBD1" s="324"/>
      <c r="TBE1" s="324"/>
      <c r="TBF1" s="324"/>
      <c r="TBG1" s="324"/>
      <c r="TBH1" s="324"/>
      <c r="TBI1" s="324"/>
      <c r="TBJ1" s="324"/>
      <c r="TBK1" s="324"/>
      <c r="TBL1" s="324"/>
      <c r="TBM1" s="324"/>
      <c r="TBN1" s="324"/>
      <c r="TBO1" s="324"/>
      <c r="TBP1" s="324"/>
      <c r="TBQ1" s="324"/>
      <c r="TBR1" s="324"/>
      <c r="TBS1" s="324"/>
      <c r="TBT1" s="324"/>
      <c r="TBU1" s="324"/>
      <c r="TBV1" s="324"/>
      <c r="TBW1" s="324"/>
      <c r="TBX1" s="324"/>
      <c r="TBY1" s="324"/>
      <c r="TBZ1" s="324"/>
      <c r="TCA1" s="324"/>
      <c r="TCB1" s="324"/>
      <c r="TCC1" s="324"/>
      <c r="TCD1" s="324"/>
      <c r="TCE1" s="324"/>
      <c r="TCF1" s="324"/>
      <c r="TCG1" s="324"/>
      <c r="TCH1" s="324"/>
      <c r="TCI1" s="324"/>
      <c r="TCJ1" s="324"/>
      <c r="TCK1" s="324"/>
      <c r="TCL1" s="324"/>
      <c r="TCM1" s="324"/>
      <c r="TCN1" s="324"/>
      <c r="TCO1" s="324"/>
      <c r="TCP1" s="324"/>
      <c r="TCQ1" s="324"/>
      <c r="TCR1" s="324"/>
      <c r="TCS1" s="324"/>
      <c r="TCT1" s="324"/>
      <c r="TCU1" s="324"/>
      <c r="TCV1" s="324"/>
      <c r="TCW1" s="324"/>
      <c r="TCX1" s="324"/>
      <c r="TCY1" s="324"/>
      <c r="TCZ1" s="324"/>
      <c r="TDA1" s="324"/>
      <c r="TDB1" s="324"/>
      <c r="TDC1" s="324"/>
      <c r="TDD1" s="324"/>
      <c r="TDE1" s="324"/>
      <c r="TDF1" s="324"/>
      <c r="TDG1" s="324"/>
      <c r="TDH1" s="324"/>
      <c r="TDI1" s="324"/>
      <c r="TDJ1" s="324"/>
      <c r="TDK1" s="324"/>
      <c r="TDL1" s="324"/>
      <c r="TDM1" s="324"/>
      <c r="TDN1" s="324"/>
      <c r="TDO1" s="324"/>
      <c r="TDP1" s="324"/>
      <c r="TDQ1" s="324"/>
      <c r="TDR1" s="324"/>
      <c r="TDS1" s="324"/>
      <c r="TDT1" s="324"/>
      <c r="TDU1" s="324"/>
      <c r="TDV1" s="324"/>
      <c r="TDW1" s="324"/>
      <c r="TDX1" s="324"/>
      <c r="TDY1" s="324"/>
      <c r="TDZ1" s="324"/>
      <c r="TEA1" s="324"/>
      <c r="TEB1" s="324"/>
      <c r="TEC1" s="324"/>
      <c r="TED1" s="324"/>
      <c r="TEE1" s="324"/>
      <c r="TEF1" s="324"/>
      <c r="TEG1" s="324"/>
      <c r="TEH1" s="324"/>
      <c r="TEI1" s="324"/>
      <c r="TEJ1" s="324"/>
      <c r="TEK1" s="324"/>
      <c r="TEL1" s="324"/>
      <c r="TEM1" s="324"/>
      <c r="TEN1" s="324"/>
      <c r="TEO1" s="324"/>
      <c r="TEP1" s="324"/>
      <c r="TEQ1" s="324"/>
      <c r="TER1" s="324"/>
      <c r="TES1" s="324"/>
      <c r="TET1" s="324"/>
      <c r="TEU1" s="324"/>
      <c r="TEV1" s="324"/>
      <c r="TEW1" s="324"/>
      <c r="TEX1" s="324"/>
      <c r="TEY1" s="324"/>
      <c r="TEZ1" s="324"/>
      <c r="TFA1" s="324"/>
      <c r="TFB1" s="324"/>
      <c r="TFC1" s="324"/>
      <c r="TFD1" s="324"/>
      <c r="TFE1" s="324"/>
      <c r="TFF1" s="324"/>
      <c r="TFG1" s="324"/>
      <c r="TFH1" s="324"/>
      <c r="TFI1" s="324"/>
      <c r="TFJ1" s="324"/>
      <c r="TFK1" s="324"/>
      <c r="TFL1" s="324"/>
      <c r="TFM1" s="324"/>
      <c r="TFN1" s="324"/>
      <c r="TFO1" s="324"/>
      <c r="TFP1" s="324"/>
      <c r="TFQ1" s="324"/>
      <c r="TFR1" s="324"/>
      <c r="TFS1" s="324"/>
      <c r="TFT1" s="324"/>
      <c r="TFU1" s="324"/>
      <c r="TFV1" s="324"/>
      <c r="TFW1" s="324"/>
      <c r="TFX1" s="324"/>
      <c r="TFY1" s="324"/>
      <c r="TFZ1" s="324"/>
      <c r="TGA1" s="324"/>
      <c r="TGB1" s="324"/>
      <c r="TGC1" s="324"/>
      <c r="TGD1" s="324"/>
      <c r="TGE1" s="324"/>
      <c r="TGF1" s="324"/>
      <c r="TGG1" s="324"/>
      <c r="TGH1" s="324"/>
      <c r="TGI1" s="324"/>
      <c r="TGJ1" s="324"/>
      <c r="TGK1" s="324"/>
      <c r="TGL1" s="324"/>
      <c r="TGM1" s="324"/>
      <c r="TGN1" s="324"/>
      <c r="TGO1" s="324"/>
      <c r="TGP1" s="324"/>
      <c r="TGQ1" s="324"/>
      <c r="TGR1" s="324"/>
      <c r="TGS1" s="324"/>
      <c r="TGT1" s="324"/>
      <c r="TGU1" s="324"/>
      <c r="TGV1" s="324"/>
      <c r="TGW1" s="324"/>
      <c r="TGX1" s="324"/>
      <c r="TGY1" s="324"/>
      <c r="TGZ1" s="324"/>
      <c r="THA1" s="324"/>
      <c r="THB1" s="324"/>
      <c r="THC1" s="324"/>
      <c r="THD1" s="324"/>
      <c r="THE1" s="324"/>
      <c r="THF1" s="324"/>
      <c r="THG1" s="324"/>
      <c r="THH1" s="324"/>
      <c r="THI1" s="324"/>
      <c r="THJ1" s="324"/>
      <c r="THK1" s="324"/>
      <c r="THL1" s="324"/>
      <c r="THM1" s="324"/>
      <c r="THN1" s="324"/>
      <c r="THO1" s="324"/>
      <c r="THP1" s="324"/>
      <c r="THQ1" s="324"/>
      <c r="THR1" s="324"/>
      <c r="THS1" s="324"/>
      <c r="THT1" s="324"/>
      <c r="THU1" s="324"/>
      <c r="THV1" s="324"/>
      <c r="THW1" s="324"/>
      <c r="THX1" s="324"/>
      <c r="THY1" s="324"/>
      <c r="THZ1" s="324"/>
      <c r="TIA1" s="324"/>
      <c r="TIB1" s="324"/>
      <c r="TIC1" s="324"/>
      <c r="TID1" s="324"/>
      <c r="TIE1" s="324"/>
      <c r="TIF1" s="324"/>
      <c r="TIG1" s="324"/>
      <c r="TIH1" s="324"/>
      <c r="TII1" s="324"/>
      <c r="TIJ1" s="324"/>
      <c r="TIK1" s="324"/>
      <c r="TIL1" s="324"/>
      <c r="TIM1" s="324"/>
      <c r="TIN1" s="324"/>
      <c r="TIO1" s="324"/>
      <c r="TIP1" s="324"/>
      <c r="TIQ1" s="324"/>
      <c r="TIR1" s="324"/>
      <c r="TIS1" s="324"/>
      <c r="TIT1" s="324"/>
      <c r="TIU1" s="324"/>
      <c r="TIV1" s="324"/>
      <c r="TIW1" s="324"/>
      <c r="TIX1" s="324"/>
      <c r="TIY1" s="324"/>
      <c r="TIZ1" s="324"/>
      <c r="TJA1" s="324"/>
      <c r="TJB1" s="324"/>
      <c r="TJC1" s="324"/>
      <c r="TJD1" s="324"/>
      <c r="TJE1" s="324"/>
      <c r="TJF1" s="324"/>
      <c r="TJG1" s="324"/>
      <c r="TJH1" s="324"/>
      <c r="TJI1" s="324"/>
      <c r="TJJ1" s="324"/>
      <c r="TJK1" s="324"/>
      <c r="TJL1" s="324"/>
      <c r="TJM1" s="324"/>
      <c r="TJN1" s="324"/>
      <c r="TJO1" s="324"/>
      <c r="TJP1" s="324"/>
      <c r="TJQ1" s="324"/>
      <c r="TJR1" s="324"/>
      <c r="TJS1" s="324"/>
      <c r="TJT1" s="324"/>
      <c r="TJU1" s="324"/>
      <c r="TJV1" s="324"/>
      <c r="TJW1" s="324"/>
      <c r="TJX1" s="324"/>
      <c r="TJY1" s="324"/>
      <c r="TJZ1" s="324"/>
      <c r="TKA1" s="324"/>
      <c r="TKB1" s="324"/>
      <c r="TKC1" s="324"/>
      <c r="TKD1" s="324"/>
      <c r="TKE1" s="324"/>
      <c r="TKF1" s="324"/>
      <c r="TKG1" s="324"/>
      <c r="TKH1" s="324"/>
      <c r="TKI1" s="324"/>
      <c r="TKJ1" s="324"/>
      <c r="TKK1" s="324"/>
      <c r="TKL1" s="324"/>
      <c r="TKM1" s="324"/>
      <c r="TKN1" s="324"/>
      <c r="TKO1" s="324"/>
      <c r="TKP1" s="324"/>
      <c r="TKQ1" s="324"/>
      <c r="TKR1" s="324"/>
      <c r="TKS1" s="324"/>
      <c r="TKT1" s="324"/>
      <c r="TKU1" s="324"/>
      <c r="TKV1" s="324"/>
      <c r="TKW1" s="324"/>
      <c r="TKX1" s="324"/>
      <c r="TKY1" s="324"/>
      <c r="TKZ1" s="324"/>
      <c r="TLA1" s="324"/>
      <c r="TLB1" s="324"/>
      <c r="TLC1" s="324"/>
      <c r="TLD1" s="324"/>
      <c r="TLE1" s="324"/>
      <c r="TLF1" s="324"/>
      <c r="TLG1" s="324"/>
      <c r="TLH1" s="324"/>
      <c r="TLI1" s="324"/>
      <c r="TLJ1" s="324"/>
      <c r="TLK1" s="324"/>
      <c r="TLL1" s="324"/>
      <c r="TLM1" s="324"/>
      <c r="TLN1" s="324"/>
      <c r="TLO1" s="324"/>
      <c r="TLP1" s="324"/>
      <c r="TLQ1" s="324"/>
      <c r="TLR1" s="324"/>
      <c r="TLS1" s="324"/>
      <c r="TLT1" s="324"/>
      <c r="TLU1" s="324"/>
      <c r="TLV1" s="324"/>
      <c r="TLW1" s="324"/>
      <c r="TLX1" s="324"/>
      <c r="TLY1" s="324"/>
      <c r="TLZ1" s="324"/>
      <c r="TMA1" s="324"/>
      <c r="TMB1" s="324"/>
      <c r="TMC1" s="324"/>
      <c r="TMD1" s="324"/>
      <c r="TME1" s="324"/>
      <c r="TMF1" s="324"/>
      <c r="TMG1" s="324"/>
      <c r="TMH1" s="324"/>
      <c r="TMI1" s="324"/>
      <c r="TMJ1" s="324"/>
      <c r="TMK1" s="324"/>
      <c r="TML1" s="324"/>
      <c r="TMM1" s="324"/>
      <c r="TMN1" s="324"/>
      <c r="TMO1" s="324"/>
      <c r="TMP1" s="324"/>
      <c r="TMQ1" s="324"/>
      <c r="TMR1" s="324"/>
      <c r="TMS1" s="324"/>
      <c r="TMT1" s="324"/>
      <c r="TMU1" s="324"/>
      <c r="TMV1" s="324"/>
      <c r="TMW1" s="324"/>
      <c r="TMX1" s="324"/>
      <c r="TMY1" s="324"/>
      <c r="TMZ1" s="324"/>
      <c r="TNA1" s="324"/>
      <c r="TNB1" s="324"/>
      <c r="TNC1" s="324"/>
      <c r="TND1" s="324"/>
      <c r="TNE1" s="324"/>
      <c r="TNF1" s="324"/>
      <c r="TNG1" s="324"/>
      <c r="TNH1" s="324"/>
      <c r="TNI1" s="324"/>
      <c r="TNJ1" s="324"/>
      <c r="TNK1" s="324"/>
      <c r="TNL1" s="324"/>
      <c r="TNM1" s="324"/>
      <c r="TNN1" s="324"/>
      <c r="TNO1" s="324"/>
      <c r="TNP1" s="324"/>
      <c r="TNQ1" s="324"/>
      <c r="TNR1" s="324"/>
      <c r="TNS1" s="324"/>
      <c r="TNT1" s="324"/>
      <c r="TNU1" s="324"/>
      <c r="TNV1" s="324"/>
      <c r="TNW1" s="324"/>
      <c r="TNX1" s="324"/>
      <c r="TNY1" s="324"/>
      <c r="TNZ1" s="324"/>
      <c r="TOA1" s="324"/>
      <c r="TOB1" s="324"/>
      <c r="TOC1" s="324"/>
      <c r="TOD1" s="324"/>
      <c r="TOE1" s="324"/>
      <c r="TOF1" s="324"/>
      <c r="TOG1" s="324"/>
      <c r="TOH1" s="324"/>
      <c r="TOI1" s="324"/>
      <c r="TOJ1" s="324"/>
      <c r="TOK1" s="324"/>
      <c r="TOL1" s="324"/>
      <c r="TOM1" s="324"/>
      <c r="TON1" s="324"/>
      <c r="TOO1" s="324"/>
      <c r="TOP1" s="324"/>
      <c r="TOQ1" s="324"/>
      <c r="TOR1" s="324"/>
      <c r="TOS1" s="324"/>
      <c r="TOT1" s="324"/>
      <c r="TOU1" s="324"/>
      <c r="TOV1" s="324"/>
      <c r="TOW1" s="324"/>
      <c r="TOX1" s="324"/>
      <c r="TOY1" s="324"/>
      <c r="TOZ1" s="324"/>
      <c r="TPA1" s="324"/>
      <c r="TPB1" s="324"/>
      <c r="TPC1" s="324"/>
      <c r="TPD1" s="324"/>
      <c r="TPE1" s="324"/>
      <c r="TPF1" s="324"/>
      <c r="TPG1" s="324"/>
      <c r="TPH1" s="324"/>
      <c r="TPI1" s="324"/>
      <c r="TPJ1" s="324"/>
      <c r="TPK1" s="324"/>
      <c r="TPL1" s="324"/>
      <c r="TPM1" s="324"/>
      <c r="TPN1" s="324"/>
      <c r="TPO1" s="324"/>
      <c r="TPP1" s="324"/>
      <c r="TPQ1" s="324"/>
      <c r="TPR1" s="324"/>
      <c r="TPS1" s="324"/>
      <c r="TPT1" s="324"/>
      <c r="TPU1" s="324"/>
      <c r="TPV1" s="324"/>
      <c r="TPW1" s="324"/>
      <c r="TPX1" s="324"/>
      <c r="TPY1" s="324"/>
      <c r="TPZ1" s="324"/>
      <c r="TQA1" s="324"/>
      <c r="TQB1" s="324"/>
      <c r="TQC1" s="324"/>
      <c r="TQD1" s="324"/>
      <c r="TQE1" s="324"/>
      <c r="TQF1" s="324"/>
      <c r="TQG1" s="324"/>
      <c r="TQH1" s="324"/>
      <c r="TQI1" s="324"/>
      <c r="TQJ1" s="324"/>
      <c r="TQK1" s="324"/>
      <c r="TQL1" s="324"/>
      <c r="TQM1" s="324"/>
      <c r="TQN1" s="324"/>
      <c r="TQO1" s="324"/>
      <c r="TQP1" s="324"/>
      <c r="TQQ1" s="324"/>
      <c r="TQR1" s="324"/>
      <c r="TQS1" s="324"/>
      <c r="TQT1" s="324"/>
      <c r="TQU1" s="324"/>
      <c r="TQV1" s="324"/>
      <c r="TQW1" s="324"/>
      <c r="TQX1" s="324"/>
      <c r="TQY1" s="324"/>
      <c r="TQZ1" s="324"/>
      <c r="TRA1" s="324"/>
      <c r="TRB1" s="324"/>
      <c r="TRC1" s="324"/>
      <c r="TRD1" s="324"/>
      <c r="TRE1" s="324"/>
      <c r="TRF1" s="324"/>
      <c r="TRG1" s="324"/>
      <c r="TRH1" s="324"/>
      <c r="TRI1" s="324"/>
      <c r="TRJ1" s="324"/>
      <c r="TRK1" s="324"/>
      <c r="TRL1" s="324"/>
      <c r="TRM1" s="324"/>
      <c r="TRN1" s="324"/>
      <c r="TRO1" s="324"/>
      <c r="TRP1" s="324"/>
      <c r="TRQ1" s="324"/>
      <c r="TRR1" s="324"/>
      <c r="TRS1" s="324"/>
      <c r="TRT1" s="324"/>
      <c r="TRU1" s="324"/>
      <c r="TRV1" s="324"/>
      <c r="TRW1" s="324"/>
      <c r="TRX1" s="324"/>
      <c r="TRY1" s="324"/>
      <c r="TRZ1" s="324"/>
      <c r="TSA1" s="324"/>
      <c r="TSB1" s="324"/>
      <c r="TSC1" s="324"/>
      <c r="TSD1" s="324"/>
      <c r="TSE1" s="324"/>
      <c r="TSF1" s="324"/>
      <c r="TSG1" s="324"/>
      <c r="TSH1" s="324"/>
      <c r="TSI1" s="324"/>
      <c r="TSJ1" s="324"/>
      <c r="TSK1" s="324"/>
      <c r="TSL1" s="324"/>
      <c r="TSM1" s="324"/>
      <c r="TSN1" s="324"/>
      <c r="TSO1" s="324"/>
      <c r="TSP1" s="324"/>
      <c r="TSQ1" s="324"/>
      <c r="TSR1" s="324"/>
      <c r="TSS1" s="324"/>
      <c r="TST1" s="324"/>
      <c r="TSU1" s="324"/>
      <c r="TSV1" s="324"/>
      <c r="TSW1" s="324"/>
      <c r="TSX1" s="324"/>
      <c r="TSY1" s="324"/>
      <c r="TSZ1" s="324"/>
      <c r="TTA1" s="324"/>
      <c r="TTB1" s="324"/>
      <c r="TTC1" s="324"/>
      <c r="TTD1" s="324"/>
      <c r="TTE1" s="324"/>
      <c r="TTF1" s="324"/>
      <c r="TTG1" s="324"/>
      <c r="TTH1" s="324"/>
      <c r="TTI1" s="324"/>
      <c r="TTJ1" s="324"/>
      <c r="TTK1" s="324"/>
      <c r="TTL1" s="324"/>
      <c r="TTM1" s="324"/>
      <c r="TTN1" s="324"/>
      <c r="TTO1" s="324"/>
      <c r="TTP1" s="324"/>
      <c r="TTQ1" s="324"/>
      <c r="TTR1" s="324"/>
      <c r="TTS1" s="324"/>
      <c r="TTT1" s="324"/>
      <c r="TTU1" s="324"/>
      <c r="TTV1" s="324"/>
      <c r="TTW1" s="324"/>
      <c r="TTX1" s="324"/>
      <c r="TTY1" s="324"/>
      <c r="TTZ1" s="324"/>
      <c r="TUA1" s="324"/>
      <c r="TUB1" s="324"/>
      <c r="TUC1" s="324"/>
      <c r="TUD1" s="324"/>
      <c r="TUE1" s="324"/>
      <c r="TUF1" s="324"/>
      <c r="TUG1" s="324"/>
      <c r="TUH1" s="324"/>
      <c r="TUI1" s="324"/>
      <c r="TUJ1" s="324"/>
      <c r="TUK1" s="324"/>
      <c r="TUL1" s="324"/>
      <c r="TUM1" s="324"/>
      <c r="TUN1" s="324"/>
      <c r="TUO1" s="324"/>
      <c r="TUP1" s="324"/>
      <c r="TUQ1" s="324"/>
      <c r="TUR1" s="324"/>
      <c r="TUS1" s="324"/>
      <c r="TUT1" s="324"/>
      <c r="TUU1" s="324"/>
      <c r="TUV1" s="324"/>
      <c r="TUW1" s="324"/>
      <c r="TUX1" s="324"/>
      <c r="TUY1" s="324"/>
      <c r="TUZ1" s="324"/>
      <c r="TVA1" s="324"/>
      <c r="TVB1" s="324"/>
      <c r="TVC1" s="324"/>
      <c r="TVD1" s="324"/>
      <c r="TVE1" s="324"/>
      <c r="TVF1" s="324"/>
      <c r="TVG1" s="324"/>
      <c r="TVH1" s="324"/>
      <c r="TVI1" s="324"/>
      <c r="TVJ1" s="324"/>
      <c r="TVK1" s="324"/>
      <c r="TVL1" s="324"/>
      <c r="TVM1" s="324"/>
      <c r="TVN1" s="324"/>
      <c r="TVO1" s="324"/>
      <c r="TVP1" s="324"/>
      <c r="TVQ1" s="324"/>
      <c r="TVR1" s="324"/>
      <c r="TVS1" s="324"/>
      <c r="TVT1" s="324"/>
      <c r="TVU1" s="324"/>
      <c r="TVV1" s="324"/>
      <c r="TVW1" s="324"/>
      <c r="TVX1" s="324"/>
      <c r="TVY1" s="324"/>
      <c r="TVZ1" s="324"/>
      <c r="TWA1" s="324"/>
      <c r="TWB1" s="324"/>
      <c r="TWC1" s="324"/>
      <c r="TWD1" s="324"/>
      <c r="TWE1" s="324"/>
      <c r="TWF1" s="324"/>
      <c r="TWG1" s="324"/>
      <c r="TWH1" s="324"/>
      <c r="TWI1" s="324"/>
      <c r="TWJ1" s="324"/>
      <c r="TWK1" s="324"/>
      <c r="TWL1" s="324"/>
      <c r="TWM1" s="324"/>
      <c r="TWN1" s="324"/>
      <c r="TWO1" s="324"/>
      <c r="TWP1" s="324"/>
      <c r="TWQ1" s="324"/>
      <c r="TWR1" s="324"/>
      <c r="TWS1" s="324"/>
      <c r="TWT1" s="324"/>
      <c r="TWU1" s="324"/>
      <c r="TWV1" s="324"/>
      <c r="TWW1" s="324"/>
      <c r="TWX1" s="324"/>
      <c r="TWY1" s="324"/>
      <c r="TWZ1" s="324"/>
      <c r="TXA1" s="324"/>
      <c r="TXB1" s="324"/>
      <c r="TXC1" s="324"/>
      <c r="TXD1" s="324"/>
      <c r="TXE1" s="324"/>
      <c r="TXF1" s="324"/>
      <c r="TXG1" s="324"/>
      <c r="TXH1" s="324"/>
      <c r="TXI1" s="324"/>
      <c r="TXJ1" s="324"/>
      <c r="TXK1" s="324"/>
      <c r="TXL1" s="324"/>
      <c r="TXM1" s="324"/>
      <c r="TXN1" s="324"/>
      <c r="TXO1" s="324"/>
      <c r="TXP1" s="324"/>
      <c r="TXQ1" s="324"/>
      <c r="TXR1" s="324"/>
      <c r="TXS1" s="324"/>
      <c r="TXT1" s="324"/>
      <c r="TXU1" s="324"/>
      <c r="TXV1" s="324"/>
      <c r="TXW1" s="324"/>
      <c r="TXX1" s="324"/>
      <c r="TXY1" s="324"/>
      <c r="TXZ1" s="324"/>
      <c r="TYA1" s="324"/>
      <c r="TYB1" s="324"/>
      <c r="TYC1" s="324"/>
      <c r="TYD1" s="324"/>
      <c r="TYE1" s="324"/>
      <c r="TYF1" s="324"/>
      <c r="TYG1" s="324"/>
      <c r="TYH1" s="324"/>
      <c r="TYI1" s="324"/>
      <c r="TYJ1" s="324"/>
      <c r="TYK1" s="324"/>
      <c r="TYL1" s="324"/>
      <c r="TYM1" s="324"/>
      <c r="TYN1" s="324"/>
      <c r="TYO1" s="324"/>
      <c r="TYP1" s="324"/>
      <c r="TYQ1" s="324"/>
      <c r="TYR1" s="324"/>
      <c r="TYS1" s="324"/>
      <c r="TYT1" s="324"/>
      <c r="TYU1" s="324"/>
      <c r="TYV1" s="324"/>
      <c r="TYW1" s="324"/>
      <c r="TYX1" s="324"/>
      <c r="TYY1" s="324"/>
      <c r="TYZ1" s="324"/>
      <c r="TZA1" s="324"/>
      <c r="TZB1" s="324"/>
      <c r="TZC1" s="324"/>
      <c r="TZD1" s="324"/>
      <c r="TZE1" s="324"/>
      <c r="TZF1" s="324"/>
      <c r="TZG1" s="324"/>
      <c r="TZH1" s="324"/>
      <c r="TZI1" s="324"/>
      <c r="TZJ1" s="324"/>
      <c r="TZK1" s="324"/>
      <c r="TZL1" s="324"/>
      <c r="TZM1" s="324"/>
      <c r="TZN1" s="324"/>
      <c r="TZO1" s="324"/>
      <c r="TZP1" s="324"/>
      <c r="TZQ1" s="324"/>
      <c r="TZR1" s="324"/>
      <c r="TZS1" s="324"/>
      <c r="TZT1" s="324"/>
      <c r="TZU1" s="324"/>
      <c r="TZV1" s="324"/>
      <c r="TZW1" s="324"/>
      <c r="TZX1" s="324"/>
      <c r="TZY1" s="324"/>
      <c r="TZZ1" s="324"/>
      <c r="UAA1" s="324"/>
      <c r="UAB1" s="324"/>
      <c r="UAC1" s="324"/>
      <c r="UAD1" s="324"/>
      <c r="UAE1" s="324"/>
      <c r="UAF1" s="324"/>
      <c r="UAG1" s="324"/>
      <c r="UAH1" s="324"/>
      <c r="UAI1" s="324"/>
      <c r="UAJ1" s="324"/>
      <c r="UAK1" s="324"/>
      <c r="UAL1" s="324"/>
      <c r="UAM1" s="324"/>
      <c r="UAN1" s="324"/>
      <c r="UAO1" s="324"/>
      <c r="UAP1" s="324"/>
      <c r="UAQ1" s="324"/>
      <c r="UAR1" s="324"/>
      <c r="UAS1" s="324"/>
      <c r="UAT1" s="324"/>
      <c r="UAU1" s="324"/>
      <c r="UAV1" s="324"/>
      <c r="UAW1" s="324"/>
      <c r="UAX1" s="324"/>
      <c r="UAY1" s="324"/>
      <c r="UAZ1" s="324"/>
      <c r="UBA1" s="324"/>
      <c r="UBB1" s="324"/>
      <c r="UBC1" s="324"/>
      <c r="UBD1" s="324"/>
      <c r="UBE1" s="324"/>
      <c r="UBF1" s="324"/>
      <c r="UBG1" s="324"/>
      <c r="UBH1" s="324"/>
      <c r="UBI1" s="324"/>
      <c r="UBJ1" s="324"/>
      <c r="UBK1" s="324"/>
      <c r="UBL1" s="324"/>
      <c r="UBM1" s="324"/>
      <c r="UBN1" s="324"/>
      <c r="UBO1" s="324"/>
      <c r="UBP1" s="324"/>
      <c r="UBQ1" s="324"/>
      <c r="UBR1" s="324"/>
      <c r="UBS1" s="324"/>
      <c r="UBT1" s="324"/>
      <c r="UBU1" s="324"/>
      <c r="UBV1" s="324"/>
      <c r="UBW1" s="324"/>
      <c r="UBX1" s="324"/>
      <c r="UBY1" s="324"/>
      <c r="UBZ1" s="324"/>
      <c r="UCA1" s="324"/>
      <c r="UCB1" s="324"/>
      <c r="UCC1" s="324"/>
      <c r="UCD1" s="324"/>
      <c r="UCE1" s="324"/>
      <c r="UCF1" s="324"/>
      <c r="UCG1" s="324"/>
      <c r="UCH1" s="324"/>
      <c r="UCI1" s="324"/>
      <c r="UCJ1" s="324"/>
      <c r="UCK1" s="324"/>
      <c r="UCL1" s="324"/>
      <c r="UCM1" s="324"/>
      <c r="UCN1" s="324"/>
      <c r="UCO1" s="324"/>
      <c r="UCP1" s="324"/>
      <c r="UCQ1" s="324"/>
      <c r="UCR1" s="324"/>
      <c r="UCS1" s="324"/>
      <c r="UCT1" s="324"/>
      <c r="UCU1" s="324"/>
      <c r="UCV1" s="324"/>
      <c r="UCW1" s="324"/>
      <c r="UCX1" s="324"/>
      <c r="UCY1" s="324"/>
      <c r="UCZ1" s="324"/>
      <c r="UDA1" s="324"/>
      <c r="UDB1" s="324"/>
      <c r="UDC1" s="324"/>
      <c r="UDD1" s="324"/>
      <c r="UDE1" s="324"/>
      <c r="UDF1" s="324"/>
      <c r="UDG1" s="324"/>
      <c r="UDH1" s="324"/>
      <c r="UDI1" s="324"/>
      <c r="UDJ1" s="324"/>
      <c r="UDK1" s="324"/>
      <c r="UDL1" s="324"/>
      <c r="UDM1" s="324"/>
      <c r="UDN1" s="324"/>
      <c r="UDO1" s="324"/>
      <c r="UDP1" s="324"/>
      <c r="UDQ1" s="324"/>
      <c r="UDR1" s="324"/>
      <c r="UDS1" s="324"/>
      <c r="UDT1" s="324"/>
      <c r="UDU1" s="324"/>
      <c r="UDV1" s="324"/>
      <c r="UDW1" s="324"/>
      <c r="UDX1" s="324"/>
      <c r="UDY1" s="324"/>
      <c r="UDZ1" s="324"/>
      <c r="UEA1" s="324"/>
      <c r="UEB1" s="324"/>
      <c r="UEC1" s="324"/>
      <c r="UED1" s="324"/>
      <c r="UEE1" s="324"/>
      <c r="UEF1" s="324"/>
      <c r="UEG1" s="324"/>
      <c r="UEH1" s="324"/>
      <c r="UEI1" s="324"/>
      <c r="UEJ1" s="324"/>
      <c r="UEK1" s="324"/>
      <c r="UEL1" s="324"/>
      <c r="UEM1" s="324"/>
      <c r="UEN1" s="324"/>
      <c r="UEO1" s="324"/>
      <c r="UEP1" s="324"/>
      <c r="UEQ1" s="324"/>
      <c r="UER1" s="324"/>
      <c r="UES1" s="324"/>
      <c r="UET1" s="324"/>
      <c r="UEU1" s="324"/>
      <c r="UEV1" s="324"/>
      <c r="UEW1" s="324"/>
      <c r="UEX1" s="324"/>
      <c r="UEY1" s="324"/>
      <c r="UEZ1" s="324"/>
      <c r="UFA1" s="324"/>
      <c r="UFB1" s="324"/>
      <c r="UFC1" s="324"/>
      <c r="UFD1" s="324"/>
      <c r="UFE1" s="324"/>
      <c r="UFF1" s="324"/>
      <c r="UFG1" s="324"/>
      <c r="UFH1" s="324"/>
      <c r="UFI1" s="324"/>
      <c r="UFJ1" s="324"/>
      <c r="UFK1" s="324"/>
      <c r="UFL1" s="324"/>
      <c r="UFM1" s="324"/>
      <c r="UFN1" s="324"/>
      <c r="UFO1" s="324"/>
      <c r="UFP1" s="324"/>
      <c r="UFQ1" s="324"/>
      <c r="UFR1" s="324"/>
      <c r="UFS1" s="324"/>
      <c r="UFT1" s="324"/>
      <c r="UFU1" s="324"/>
      <c r="UFV1" s="324"/>
      <c r="UFW1" s="324"/>
      <c r="UFX1" s="324"/>
      <c r="UFY1" s="324"/>
      <c r="UFZ1" s="324"/>
      <c r="UGA1" s="324"/>
      <c r="UGB1" s="324"/>
      <c r="UGC1" s="324"/>
      <c r="UGD1" s="324"/>
      <c r="UGE1" s="324"/>
      <c r="UGF1" s="324"/>
      <c r="UGG1" s="324"/>
      <c r="UGH1" s="324"/>
      <c r="UGI1" s="324"/>
      <c r="UGJ1" s="324"/>
      <c r="UGK1" s="324"/>
      <c r="UGL1" s="324"/>
      <c r="UGM1" s="324"/>
      <c r="UGN1" s="324"/>
      <c r="UGO1" s="324"/>
      <c r="UGP1" s="324"/>
      <c r="UGQ1" s="324"/>
      <c r="UGR1" s="324"/>
      <c r="UGS1" s="324"/>
      <c r="UGT1" s="324"/>
      <c r="UGU1" s="324"/>
      <c r="UGV1" s="324"/>
      <c r="UGW1" s="324"/>
      <c r="UGX1" s="324"/>
      <c r="UGY1" s="324"/>
      <c r="UGZ1" s="324"/>
      <c r="UHA1" s="324"/>
      <c r="UHB1" s="324"/>
      <c r="UHC1" s="324"/>
      <c r="UHD1" s="324"/>
      <c r="UHE1" s="324"/>
      <c r="UHF1" s="324"/>
      <c r="UHG1" s="324"/>
      <c r="UHH1" s="324"/>
      <c r="UHI1" s="324"/>
      <c r="UHJ1" s="324"/>
      <c r="UHK1" s="324"/>
      <c r="UHL1" s="324"/>
      <c r="UHM1" s="324"/>
      <c r="UHN1" s="324"/>
      <c r="UHO1" s="324"/>
      <c r="UHP1" s="324"/>
      <c r="UHQ1" s="324"/>
      <c r="UHR1" s="324"/>
      <c r="UHS1" s="324"/>
      <c r="UHT1" s="324"/>
      <c r="UHU1" s="324"/>
      <c r="UHV1" s="324"/>
      <c r="UHW1" s="324"/>
      <c r="UHX1" s="324"/>
      <c r="UHY1" s="324"/>
      <c r="UHZ1" s="324"/>
      <c r="UIA1" s="324"/>
      <c r="UIB1" s="324"/>
      <c r="UIC1" s="324"/>
      <c r="UID1" s="324"/>
      <c r="UIE1" s="324"/>
      <c r="UIF1" s="324"/>
      <c r="UIG1" s="324"/>
      <c r="UIH1" s="324"/>
      <c r="UII1" s="324"/>
      <c r="UIJ1" s="324"/>
      <c r="UIK1" s="324"/>
      <c r="UIL1" s="324"/>
      <c r="UIM1" s="324"/>
      <c r="UIN1" s="324"/>
      <c r="UIO1" s="324"/>
      <c r="UIP1" s="324"/>
      <c r="UIQ1" s="324"/>
      <c r="UIR1" s="324"/>
      <c r="UIS1" s="324"/>
      <c r="UIT1" s="324"/>
      <c r="UIU1" s="324"/>
      <c r="UIV1" s="324"/>
      <c r="UIW1" s="324"/>
      <c r="UIX1" s="324"/>
      <c r="UIY1" s="324"/>
      <c r="UIZ1" s="324"/>
      <c r="UJA1" s="324"/>
      <c r="UJB1" s="324"/>
      <c r="UJC1" s="324"/>
      <c r="UJD1" s="324"/>
      <c r="UJE1" s="324"/>
      <c r="UJF1" s="324"/>
      <c r="UJG1" s="324"/>
      <c r="UJH1" s="324"/>
      <c r="UJI1" s="324"/>
      <c r="UJJ1" s="324"/>
      <c r="UJK1" s="324"/>
      <c r="UJL1" s="324"/>
      <c r="UJM1" s="324"/>
      <c r="UJN1" s="324"/>
      <c r="UJO1" s="324"/>
      <c r="UJP1" s="324"/>
      <c r="UJQ1" s="324"/>
      <c r="UJR1" s="324"/>
      <c r="UJS1" s="324"/>
      <c r="UJT1" s="324"/>
      <c r="UJU1" s="324"/>
      <c r="UJV1" s="324"/>
      <c r="UJW1" s="324"/>
      <c r="UJX1" s="324"/>
      <c r="UJY1" s="324"/>
      <c r="UJZ1" s="324"/>
      <c r="UKA1" s="324"/>
      <c r="UKB1" s="324"/>
      <c r="UKC1" s="324"/>
      <c r="UKD1" s="324"/>
      <c r="UKE1" s="324"/>
      <c r="UKF1" s="324"/>
      <c r="UKG1" s="324"/>
      <c r="UKH1" s="324"/>
      <c r="UKI1" s="324"/>
      <c r="UKJ1" s="324"/>
      <c r="UKK1" s="324"/>
      <c r="UKL1" s="324"/>
      <c r="UKM1" s="324"/>
      <c r="UKN1" s="324"/>
      <c r="UKO1" s="324"/>
      <c r="UKP1" s="324"/>
      <c r="UKQ1" s="324"/>
      <c r="UKR1" s="324"/>
      <c r="UKS1" s="324"/>
      <c r="UKT1" s="324"/>
      <c r="UKU1" s="324"/>
      <c r="UKV1" s="324"/>
      <c r="UKW1" s="324"/>
      <c r="UKX1" s="324"/>
      <c r="UKY1" s="324"/>
      <c r="UKZ1" s="324"/>
      <c r="ULA1" s="324"/>
      <c r="ULB1" s="324"/>
      <c r="ULC1" s="324"/>
      <c r="ULD1" s="324"/>
      <c r="ULE1" s="324"/>
      <c r="ULF1" s="324"/>
      <c r="ULG1" s="324"/>
      <c r="ULH1" s="324"/>
      <c r="ULI1" s="324"/>
      <c r="ULJ1" s="324"/>
      <c r="ULK1" s="324"/>
      <c r="ULL1" s="324"/>
      <c r="ULM1" s="324"/>
      <c r="ULN1" s="324"/>
      <c r="ULO1" s="324"/>
      <c r="ULP1" s="324"/>
      <c r="ULQ1" s="324"/>
      <c r="ULR1" s="324"/>
      <c r="ULS1" s="324"/>
      <c r="ULT1" s="324"/>
      <c r="ULU1" s="324"/>
      <c r="ULV1" s="324"/>
      <c r="ULW1" s="324"/>
      <c r="ULX1" s="324"/>
      <c r="ULY1" s="324"/>
      <c r="ULZ1" s="324"/>
      <c r="UMA1" s="324"/>
      <c r="UMB1" s="324"/>
      <c r="UMC1" s="324"/>
      <c r="UMD1" s="324"/>
      <c r="UME1" s="324"/>
      <c r="UMF1" s="324"/>
      <c r="UMG1" s="324"/>
      <c r="UMH1" s="324"/>
      <c r="UMI1" s="324"/>
      <c r="UMJ1" s="324"/>
      <c r="UMK1" s="324"/>
      <c r="UML1" s="324"/>
      <c r="UMM1" s="324"/>
      <c r="UMN1" s="324"/>
      <c r="UMO1" s="324"/>
      <c r="UMP1" s="324"/>
      <c r="UMQ1" s="324"/>
      <c r="UMR1" s="324"/>
      <c r="UMS1" s="324"/>
      <c r="UMT1" s="324"/>
      <c r="UMU1" s="324"/>
      <c r="UMV1" s="324"/>
      <c r="UMW1" s="324"/>
      <c r="UMX1" s="324"/>
      <c r="UMY1" s="324"/>
      <c r="UMZ1" s="324"/>
      <c r="UNA1" s="324"/>
      <c r="UNB1" s="324"/>
      <c r="UNC1" s="324"/>
      <c r="UND1" s="324"/>
      <c r="UNE1" s="324"/>
      <c r="UNF1" s="324"/>
      <c r="UNG1" s="324"/>
      <c r="UNH1" s="324"/>
      <c r="UNI1" s="324"/>
      <c r="UNJ1" s="324"/>
      <c r="UNK1" s="324"/>
      <c r="UNL1" s="324"/>
      <c r="UNM1" s="324"/>
      <c r="UNN1" s="324"/>
      <c r="UNO1" s="324"/>
      <c r="UNP1" s="324"/>
      <c r="UNQ1" s="324"/>
      <c r="UNR1" s="324"/>
      <c r="UNS1" s="324"/>
      <c r="UNT1" s="324"/>
      <c r="UNU1" s="324"/>
      <c r="UNV1" s="324"/>
      <c r="UNW1" s="324"/>
      <c r="UNX1" s="324"/>
      <c r="UNY1" s="324"/>
      <c r="UNZ1" s="324"/>
      <c r="UOA1" s="324"/>
      <c r="UOB1" s="324"/>
      <c r="UOC1" s="324"/>
      <c r="UOD1" s="324"/>
      <c r="UOE1" s="324"/>
      <c r="UOF1" s="324"/>
      <c r="UOG1" s="324"/>
      <c r="UOH1" s="324"/>
      <c r="UOI1" s="324"/>
      <c r="UOJ1" s="324"/>
      <c r="UOK1" s="324"/>
      <c r="UOL1" s="324"/>
      <c r="UOM1" s="324"/>
      <c r="UON1" s="324"/>
      <c r="UOO1" s="324"/>
      <c r="UOP1" s="324"/>
      <c r="UOQ1" s="324"/>
      <c r="UOR1" s="324"/>
      <c r="UOS1" s="324"/>
      <c r="UOT1" s="324"/>
      <c r="UOU1" s="324"/>
      <c r="UOV1" s="324"/>
      <c r="UOW1" s="324"/>
      <c r="UOX1" s="324"/>
      <c r="UOY1" s="324"/>
      <c r="UOZ1" s="324"/>
      <c r="UPA1" s="324"/>
      <c r="UPB1" s="324"/>
      <c r="UPC1" s="324"/>
      <c r="UPD1" s="324"/>
      <c r="UPE1" s="324"/>
      <c r="UPF1" s="324"/>
      <c r="UPG1" s="324"/>
      <c r="UPH1" s="324"/>
      <c r="UPI1" s="324"/>
      <c r="UPJ1" s="324"/>
      <c r="UPK1" s="324"/>
      <c r="UPL1" s="324"/>
      <c r="UPM1" s="324"/>
      <c r="UPN1" s="324"/>
      <c r="UPO1" s="324"/>
      <c r="UPP1" s="324"/>
      <c r="UPQ1" s="324"/>
      <c r="UPR1" s="324"/>
      <c r="UPS1" s="324"/>
      <c r="UPT1" s="324"/>
      <c r="UPU1" s="324"/>
      <c r="UPV1" s="324"/>
      <c r="UPW1" s="324"/>
      <c r="UPX1" s="324"/>
      <c r="UPY1" s="324"/>
      <c r="UPZ1" s="324"/>
      <c r="UQA1" s="324"/>
      <c r="UQB1" s="324"/>
      <c r="UQC1" s="324"/>
      <c r="UQD1" s="324"/>
      <c r="UQE1" s="324"/>
      <c r="UQF1" s="324"/>
      <c r="UQG1" s="324"/>
      <c r="UQH1" s="324"/>
      <c r="UQI1" s="324"/>
      <c r="UQJ1" s="324"/>
      <c r="UQK1" s="324"/>
      <c r="UQL1" s="324"/>
      <c r="UQM1" s="324"/>
      <c r="UQN1" s="324"/>
      <c r="UQO1" s="324"/>
      <c r="UQP1" s="324"/>
      <c r="UQQ1" s="324"/>
      <c r="UQR1" s="324"/>
      <c r="UQS1" s="324"/>
      <c r="UQT1" s="324"/>
      <c r="UQU1" s="324"/>
      <c r="UQV1" s="324"/>
      <c r="UQW1" s="324"/>
      <c r="UQX1" s="324"/>
      <c r="UQY1" s="324"/>
      <c r="UQZ1" s="324"/>
      <c r="URA1" s="324"/>
      <c r="URB1" s="324"/>
      <c r="URC1" s="324"/>
      <c r="URD1" s="324"/>
      <c r="URE1" s="324"/>
      <c r="URF1" s="324"/>
      <c r="URG1" s="324"/>
      <c r="URH1" s="324"/>
      <c r="URI1" s="324"/>
      <c r="URJ1" s="324"/>
      <c r="URK1" s="324"/>
      <c r="URL1" s="324"/>
      <c r="URM1" s="324"/>
      <c r="URN1" s="324"/>
      <c r="URO1" s="324"/>
      <c r="URP1" s="324"/>
      <c r="URQ1" s="324"/>
      <c r="URR1" s="324"/>
      <c r="URS1" s="324"/>
      <c r="URT1" s="324"/>
      <c r="URU1" s="324"/>
      <c r="URV1" s="324"/>
      <c r="URW1" s="324"/>
      <c r="URX1" s="324"/>
      <c r="URY1" s="324"/>
      <c r="URZ1" s="324"/>
      <c r="USA1" s="324"/>
      <c r="USB1" s="324"/>
      <c r="USC1" s="324"/>
      <c r="USD1" s="324"/>
      <c r="USE1" s="324"/>
      <c r="USF1" s="324"/>
      <c r="USG1" s="324"/>
      <c r="USH1" s="324"/>
      <c r="USI1" s="324"/>
      <c r="USJ1" s="324"/>
      <c r="USK1" s="324"/>
      <c r="USL1" s="324"/>
      <c r="USM1" s="324"/>
      <c r="USN1" s="324"/>
      <c r="USO1" s="324"/>
      <c r="USP1" s="324"/>
      <c r="USQ1" s="324"/>
      <c r="USR1" s="324"/>
      <c r="USS1" s="324"/>
      <c r="UST1" s="324"/>
      <c r="USU1" s="324"/>
      <c r="USV1" s="324"/>
      <c r="USW1" s="324"/>
      <c r="USX1" s="324"/>
      <c r="USY1" s="324"/>
      <c r="USZ1" s="324"/>
      <c r="UTA1" s="324"/>
      <c r="UTB1" s="324"/>
      <c r="UTC1" s="324"/>
      <c r="UTD1" s="324"/>
      <c r="UTE1" s="324"/>
      <c r="UTF1" s="324"/>
      <c r="UTG1" s="324"/>
      <c r="UTH1" s="324"/>
      <c r="UTI1" s="324"/>
      <c r="UTJ1" s="324"/>
      <c r="UTK1" s="324"/>
      <c r="UTL1" s="324"/>
      <c r="UTM1" s="324"/>
      <c r="UTN1" s="324"/>
      <c r="UTO1" s="324"/>
      <c r="UTP1" s="324"/>
      <c r="UTQ1" s="324"/>
      <c r="UTR1" s="324"/>
      <c r="UTS1" s="324"/>
      <c r="UTT1" s="324"/>
      <c r="UTU1" s="324"/>
      <c r="UTV1" s="324"/>
      <c r="UTW1" s="324"/>
      <c r="UTX1" s="324"/>
      <c r="UTY1" s="324"/>
      <c r="UTZ1" s="324"/>
      <c r="UUA1" s="324"/>
      <c r="UUB1" s="324"/>
      <c r="UUC1" s="324"/>
      <c r="UUD1" s="324"/>
      <c r="UUE1" s="324"/>
      <c r="UUF1" s="324"/>
      <c r="UUG1" s="324"/>
      <c r="UUH1" s="324"/>
      <c r="UUI1" s="324"/>
      <c r="UUJ1" s="324"/>
      <c r="UUK1" s="324"/>
      <c r="UUL1" s="324"/>
      <c r="UUM1" s="324"/>
      <c r="UUN1" s="324"/>
      <c r="UUO1" s="324"/>
      <c r="UUP1" s="324"/>
      <c r="UUQ1" s="324"/>
      <c r="UUR1" s="324"/>
      <c r="UUS1" s="324"/>
      <c r="UUT1" s="324"/>
      <c r="UUU1" s="324"/>
      <c r="UUV1" s="324"/>
      <c r="UUW1" s="324"/>
      <c r="UUX1" s="324"/>
      <c r="UUY1" s="324"/>
      <c r="UUZ1" s="324"/>
      <c r="UVA1" s="324"/>
      <c r="UVB1" s="324"/>
      <c r="UVC1" s="324"/>
      <c r="UVD1" s="324"/>
      <c r="UVE1" s="324"/>
      <c r="UVF1" s="324"/>
      <c r="UVG1" s="324"/>
      <c r="UVH1" s="324"/>
      <c r="UVI1" s="324"/>
      <c r="UVJ1" s="324"/>
      <c r="UVK1" s="324"/>
      <c r="UVL1" s="324"/>
      <c r="UVM1" s="324"/>
      <c r="UVN1" s="324"/>
      <c r="UVO1" s="324"/>
      <c r="UVP1" s="324"/>
      <c r="UVQ1" s="324"/>
      <c r="UVR1" s="324"/>
      <c r="UVS1" s="324"/>
      <c r="UVT1" s="324"/>
      <c r="UVU1" s="324"/>
      <c r="UVV1" s="324"/>
      <c r="UVW1" s="324"/>
      <c r="UVX1" s="324"/>
      <c r="UVY1" s="324"/>
      <c r="UVZ1" s="324"/>
      <c r="UWA1" s="324"/>
      <c r="UWB1" s="324"/>
      <c r="UWC1" s="324"/>
      <c r="UWD1" s="324"/>
      <c r="UWE1" s="324"/>
      <c r="UWF1" s="324"/>
      <c r="UWG1" s="324"/>
      <c r="UWH1" s="324"/>
      <c r="UWI1" s="324"/>
      <c r="UWJ1" s="324"/>
      <c r="UWK1" s="324"/>
      <c r="UWL1" s="324"/>
      <c r="UWM1" s="324"/>
      <c r="UWN1" s="324"/>
      <c r="UWO1" s="324"/>
      <c r="UWP1" s="324"/>
      <c r="UWQ1" s="324"/>
      <c r="UWR1" s="324"/>
      <c r="UWS1" s="324"/>
      <c r="UWT1" s="324"/>
      <c r="UWU1" s="324"/>
      <c r="UWV1" s="324"/>
      <c r="UWW1" s="324"/>
      <c r="UWX1" s="324"/>
      <c r="UWY1" s="324"/>
      <c r="UWZ1" s="324"/>
      <c r="UXA1" s="324"/>
      <c r="UXB1" s="324"/>
      <c r="UXC1" s="324"/>
      <c r="UXD1" s="324"/>
      <c r="UXE1" s="324"/>
      <c r="UXF1" s="324"/>
      <c r="UXG1" s="324"/>
      <c r="UXH1" s="324"/>
      <c r="UXI1" s="324"/>
      <c r="UXJ1" s="324"/>
      <c r="UXK1" s="324"/>
      <c r="UXL1" s="324"/>
      <c r="UXM1" s="324"/>
      <c r="UXN1" s="324"/>
      <c r="UXO1" s="324"/>
      <c r="UXP1" s="324"/>
      <c r="UXQ1" s="324"/>
      <c r="UXR1" s="324"/>
      <c r="UXS1" s="324"/>
      <c r="UXT1" s="324"/>
      <c r="UXU1" s="324"/>
      <c r="UXV1" s="324"/>
      <c r="UXW1" s="324"/>
      <c r="UXX1" s="324"/>
      <c r="UXY1" s="324"/>
      <c r="UXZ1" s="324"/>
      <c r="UYA1" s="324"/>
      <c r="UYB1" s="324"/>
      <c r="UYC1" s="324"/>
      <c r="UYD1" s="324"/>
      <c r="UYE1" s="324"/>
      <c r="UYF1" s="324"/>
      <c r="UYG1" s="324"/>
      <c r="UYH1" s="324"/>
      <c r="UYI1" s="324"/>
      <c r="UYJ1" s="324"/>
      <c r="UYK1" s="324"/>
      <c r="UYL1" s="324"/>
      <c r="UYM1" s="324"/>
      <c r="UYN1" s="324"/>
      <c r="UYO1" s="324"/>
      <c r="UYP1" s="324"/>
      <c r="UYQ1" s="324"/>
      <c r="UYR1" s="324"/>
      <c r="UYS1" s="324"/>
      <c r="UYT1" s="324"/>
      <c r="UYU1" s="324"/>
      <c r="UYV1" s="324"/>
      <c r="UYW1" s="324"/>
      <c r="UYX1" s="324"/>
      <c r="UYY1" s="324"/>
      <c r="UYZ1" s="324"/>
      <c r="UZA1" s="324"/>
      <c r="UZB1" s="324"/>
      <c r="UZC1" s="324"/>
      <c r="UZD1" s="324"/>
      <c r="UZE1" s="324"/>
      <c r="UZF1" s="324"/>
      <c r="UZG1" s="324"/>
      <c r="UZH1" s="324"/>
      <c r="UZI1" s="324"/>
      <c r="UZJ1" s="324"/>
      <c r="UZK1" s="324"/>
      <c r="UZL1" s="324"/>
      <c r="UZM1" s="324"/>
      <c r="UZN1" s="324"/>
      <c r="UZO1" s="324"/>
      <c r="UZP1" s="324"/>
      <c r="UZQ1" s="324"/>
      <c r="UZR1" s="324"/>
      <c r="UZS1" s="324"/>
      <c r="UZT1" s="324"/>
      <c r="UZU1" s="324"/>
      <c r="UZV1" s="324"/>
      <c r="UZW1" s="324"/>
      <c r="UZX1" s="324"/>
      <c r="UZY1" s="324"/>
      <c r="UZZ1" s="324"/>
      <c r="VAA1" s="324"/>
      <c r="VAB1" s="324"/>
      <c r="VAC1" s="324"/>
      <c r="VAD1" s="324"/>
      <c r="VAE1" s="324"/>
      <c r="VAF1" s="324"/>
      <c r="VAG1" s="324"/>
      <c r="VAH1" s="324"/>
      <c r="VAI1" s="324"/>
      <c r="VAJ1" s="324"/>
      <c r="VAK1" s="324"/>
      <c r="VAL1" s="324"/>
      <c r="VAM1" s="324"/>
      <c r="VAN1" s="324"/>
      <c r="VAO1" s="324"/>
      <c r="VAP1" s="324"/>
      <c r="VAQ1" s="324"/>
      <c r="VAR1" s="324"/>
      <c r="VAS1" s="324"/>
      <c r="VAT1" s="324"/>
      <c r="VAU1" s="324"/>
      <c r="VAV1" s="324"/>
      <c r="VAW1" s="324"/>
      <c r="VAX1" s="324"/>
      <c r="VAY1" s="324"/>
      <c r="VAZ1" s="324"/>
      <c r="VBA1" s="324"/>
      <c r="VBB1" s="324"/>
      <c r="VBC1" s="324"/>
      <c r="VBD1" s="324"/>
      <c r="VBE1" s="324"/>
      <c r="VBF1" s="324"/>
      <c r="VBG1" s="324"/>
      <c r="VBH1" s="324"/>
      <c r="VBI1" s="324"/>
      <c r="VBJ1" s="324"/>
      <c r="VBK1" s="324"/>
      <c r="VBL1" s="324"/>
      <c r="VBM1" s="324"/>
      <c r="VBN1" s="324"/>
      <c r="VBO1" s="324"/>
      <c r="VBP1" s="324"/>
      <c r="VBQ1" s="324"/>
      <c r="VBR1" s="324"/>
      <c r="VBS1" s="324"/>
      <c r="VBT1" s="324"/>
      <c r="VBU1" s="324"/>
      <c r="VBV1" s="324"/>
      <c r="VBW1" s="324"/>
      <c r="VBX1" s="324"/>
      <c r="VBY1" s="324"/>
      <c r="VBZ1" s="324"/>
      <c r="VCA1" s="324"/>
      <c r="VCB1" s="324"/>
      <c r="VCC1" s="324"/>
      <c r="VCD1" s="324"/>
      <c r="VCE1" s="324"/>
      <c r="VCF1" s="324"/>
      <c r="VCG1" s="324"/>
      <c r="VCH1" s="324"/>
      <c r="VCI1" s="324"/>
      <c r="VCJ1" s="324"/>
      <c r="VCK1" s="324"/>
      <c r="VCL1" s="324"/>
      <c r="VCM1" s="324"/>
      <c r="VCN1" s="324"/>
      <c r="VCO1" s="324"/>
      <c r="VCP1" s="324"/>
      <c r="VCQ1" s="324"/>
      <c r="VCR1" s="324"/>
      <c r="VCS1" s="324"/>
      <c r="VCT1" s="324"/>
      <c r="VCU1" s="324"/>
      <c r="VCV1" s="324"/>
      <c r="VCW1" s="324"/>
      <c r="VCX1" s="324"/>
      <c r="VCY1" s="324"/>
      <c r="VCZ1" s="324"/>
      <c r="VDA1" s="324"/>
      <c r="VDB1" s="324"/>
      <c r="VDC1" s="324"/>
      <c r="VDD1" s="324"/>
      <c r="VDE1" s="324"/>
      <c r="VDF1" s="324"/>
      <c r="VDG1" s="324"/>
      <c r="VDH1" s="324"/>
      <c r="VDI1" s="324"/>
      <c r="VDJ1" s="324"/>
      <c r="VDK1" s="324"/>
      <c r="VDL1" s="324"/>
      <c r="VDM1" s="324"/>
      <c r="VDN1" s="324"/>
      <c r="VDO1" s="324"/>
      <c r="VDP1" s="324"/>
      <c r="VDQ1" s="324"/>
      <c r="VDR1" s="324"/>
      <c r="VDS1" s="324"/>
      <c r="VDT1" s="324"/>
      <c r="VDU1" s="324"/>
      <c r="VDV1" s="324"/>
      <c r="VDW1" s="324"/>
      <c r="VDX1" s="324"/>
      <c r="VDY1" s="324"/>
      <c r="VDZ1" s="324"/>
      <c r="VEA1" s="324"/>
      <c r="VEB1" s="324"/>
      <c r="VEC1" s="324"/>
      <c r="VED1" s="324"/>
      <c r="VEE1" s="324"/>
      <c r="VEF1" s="324"/>
      <c r="VEG1" s="324"/>
      <c r="VEH1" s="324"/>
      <c r="VEI1" s="324"/>
      <c r="VEJ1" s="324"/>
      <c r="VEK1" s="324"/>
      <c r="VEL1" s="324"/>
      <c r="VEM1" s="324"/>
      <c r="VEN1" s="324"/>
      <c r="VEO1" s="324"/>
      <c r="VEP1" s="324"/>
      <c r="VEQ1" s="324"/>
      <c r="VER1" s="324"/>
      <c r="VES1" s="324"/>
      <c r="VET1" s="324"/>
      <c r="VEU1" s="324"/>
      <c r="VEV1" s="324"/>
      <c r="VEW1" s="324"/>
      <c r="VEX1" s="324"/>
      <c r="VEY1" s="324"/>
      <c r="VEZ1" s="324"/>
      <c r="VFA1" s="324"/>
      <c r="VFB1" s="324"/>
      <c r="VFC1" s="324"/>
      <c r="VFD1" s="324"/>
      <c r="VFE1" s="324"/>
      <c r="VFF1" s="324"/>
      <c r="VFG1" s="324"/>
      <c r="VFH1" s="324"/>
      <c r="VFI1" s="324"/>
      <c r="VFJ1" s="324"/>
      <c r="VFK1" s="324"/>
      <c r="VFL1" s="324"/>
      <c r="VFM1" s="324"/>
      <c r="VFN1" s="324"/>
      <c r="VFO1" s="324"/>
      <c r="VFP1" s="324"/>
      <c r="VFQ1" s="324"/>
      <c r="VFR1" s="324"/>
      <c r="VFS1" s="324"/>
      <c r="VFT1" s="324"/>
      <c r="VFU1" s="324"/>
      <c r="VFV1" s="324"/>
      <c r="VFW1" s="324"/>
      <c r="VFX1" s="324"/>
      <c r="VFY1" s="324"/>
      <c r="VFZ1" s="324"/>
      <c r="VGA1" s="324"/>
      <c r="VGB1" s="324"/>
      <c r="VGC1" s="324"/>
      <c r="VGD1" s="324"/>
      <c r="VGE1" s="324"/>
      <c r="VGF1" s="324"/>
      <c r="VGG1" s="324"/>
      <c r="VGH1" s="324"/>
      <c r="VGI1" s="324"/>
      <c r="VGJ1" s="324"/>
      <c r="VGK1" s="324"/>
      <c r="VGL1" s="324"/>
      <c r="VGM1" s="324"/>
      <c r="VGN1" s="324"/>
      <c r="VGO1" s="324"/>
      <c r="VGP1" s="324"/>
      <c r="VGQ1" s="324"/>
      <c r="VGR1" s="324"/>
      <c r="VGS1" s="324"/>
      <c r="VGT1" s="324"/>
      <c r="VGU1" s="324"/>
      <c r="VGV1" s="324"/>
      <c r="VGW1" s="324"/>
      <c r="VGX1" s="324"/>
      <c r="VGY1" s="324"/>
      <c r="VGZ1" s="324"/>
      <c r="VHA1" s="324"/>
      <c r="VHB1" s="324"/>
      <c r="VHC1" s="324"/>
      <c r="VHD1" s="324"/>
      <c r="VHE1" s="324"/>
      <c r="VHF1" s="324"/>
      <c r="VHG1" s="324"/>
      <c r="VHH1" s="324"/>
      <c r="VHI1" s="324"/>
      <c r="VHJ1" s="324"/>
      <c r="VHK1" s="324"/>
      <c r="VHL1" s="324"/>
      <c r="VHM1" s="324"/>
      <c r="VHN1" s="324"/>
      <c r="VHO1" s="324"/>
      <c r="VHP1" s="324"/>
      <c r="VHQ1" s="324"/>
      <c r="VHR1" s="324"/>
      <c r="VHS1" s="324"/>
      <c r="VHT1" s="324"/>
      <c r="VHU1" s="324"/>
      <c r="VHV1" s="324"/>
      <c r="VHW1" s="324"/>
      <c r="VHX1" s="324"/>
      <c r="VHY1" s="324"/>
      <c r="VHZ1" s="324"/>
      <c r="VIA1" s="324"/>
      <c r="VIB1" s="324"/>
      <c r="VIC1" s="324"/>
      <c r="VID1" s="324"/>
      <c r="VIE1" s="324"/>
      <c r="VIF1" s="324"/>
      <c r="VIG1" s="324"/>
      <c r="VIH1" s="324"/>
      <c r="VII1" s="324"/>
      <c r="VIJ1" s="324"/>
      <c r="VIK1" s="324"/>
      <c r="VIL1" s="324"/>
      <c r="VIM1" s="324"/>
      <c r="VIN1" s="324"/>
      <c r="VIO1" s="324"/>
      <c r="VIP1" s="324"/>
      <c r="VIQ1" s="324"/>
      <c r="VIR1" s="324"/>
      <c r="VIS1" s="324"/>
      <c r="VIT1" s="324"/>
      <c r="VIU1" s="324"/>
      <c r="VIV1" s="324"/>
      <c r="VIW1" s="324"/>
      <c r="VIX1" s="324"/>
      <c r="VIY1" s="324"/>
      <c r="VIZ1" s="324"/>
      <c r="VJA1" s="324"/>
      <c r="VJB1" s="324"/>
      <c r="VJC1" s="324"/>
      <c r="VJD1" s="324"/>
      <c r="VJE1" s="324"/>
      <c r="VJF1" s="324"/>
      <c r="VJG1" s="324"/>
      <c r="VJH1" s="324"/>
      <c r="VJI1" s="324"/>
      <c r="VJJ1" s="324"/>
      <c r="VJK1" s="324"/>
      <c r="VJL1" s="324"/>
      <c r="VJM1" s="324"/>
      <c r="VJN1" s="324"/>
      <c r="VJO1" s="324"/>
      <c r="VJP1" s="324"/>
      <c r="VJQ1" s="324"/>
      <c r="VJR1" s="324"/>
      <c r="VJS1" s="324"/>
      <c r="VJT1" s="324"/>
      <c r="VJU1" s="324"/>
      <c r="VJV1" s="324"/>
      <c r="VJW1" s="324"/>
      <c r="VJX1" s="324"/>
      <c r="VJY1" s="324"/>
      <c r="VJZ1" s="324"/>
      <c r="VKA1" s="324"/>
      <c r="VKB1" s="324"/>
      <c r="VKC1" s="324"/>
      <c r="VKD1" s="324"/>
      <c r="VKE1" s="324"/>
      <c r="VKF1" s="324"/>
      <c r="VKG1" s="324"/>
      <c r="VKH1" s="324"/>
      <c r="VKI1" s="324"/>
      <c r="VKJ1" s="324"/>
      <c r="VKK1" s="324"/>
      <c r="VKL1" s="324"/>
      <c r="VKM1" s="324"/>
      <c r="VKN1" s="324"/>
      <c r="VKO1" s="324"/>
      <c r="VKP1" s="324"/>
      <c r="VKQ1" s="324"/>
      <c r="VKR1" s="324"/>
      <c r="VKS1" s="324"/>
      <c r="VKT1" s="324"/>
      <c r="VKU1" s="324"/>
      <c r="VKV1" s="324"/>
      <c r="VKW1" s="324"/>
      <c r="VKX1" s="324"/>
      <c r="VKY1" s="324"/>
      <c r="VKZ1" s="324"/>
      <c r="VLA1" s="324"/>
      <c r="VLB1" s="324"/>
      <c r="VLC1" s="324"/>
      <c r="VLD1" s="324"/>
      <c r="VLE1" s="324"/>
      <c r="VLF1" s="324"/>
      <c r="VLG1" s="324"/>
      <c r="VLH1" s="324"/>
      <c r="VLI1" s="324"/>
      <c r="VLJ1" s="324"/>
      <c r="VLK1" s="324"/>
      <c r="VLL1" s="324"/>
      <c r="VLM1" s="324"/>
      <c r="VLN1" s="324"/>
      <c r="VLO1" s="324"/>
      <c r="VLP1" s="324"/>
      <c r="VLQ1" s="324"/>
      <c r="VLR1" s="324"/>
      <c r="VLS1" s="324"/>
      <c r="VLT1" s="324"/>
      <c r="VLU1" s="324"/>
      <c r="VLV1" s="324"/>
      <c r="VLW1" s="324"/>
      <c r="VLX1" s="324"/>
      <c r="VLY1" s="324"/>
      <c r="VLZ1" s="324"/>
      <c r="VMA1" s="324"/>
      <c r="VMB1" s="324"/>
      <c r="VMC1" s="324"/>
      <c r="VMD1" s="324"/>
      <c r="VME1" s="324"/>
      <c r="VMF1" s="324"/>
      <c r="VMG1" s="324"/>
      <c r="VMH1" s="324"/>
      <c r="VMI1" s="324"/>
      <c r="VMJ1" s="324"/>
      <c r="VMK1" s="324"/>
      <c r="VML1" s="324"/>
      <c r="VMM1" s="324"/>
      <c r="VMN1" s="324"/>
      <c r="VMO1" s="324"/>
      <c r="VMP1" s="324"/>
      <c r="VMQ1" s="324"/>
      <c r="VMR1" s="324"/>
      <c r="VMS1" s="324"/>
      <c r="VMT1" s="324"/>
      <c r="VMU1" s="324"/>
      <c r="VMV1" s="324"/>
      <c r="VMW1" s="324"/>
      <c r="VMX1" s="324"/>
      <c r="VMY1" s="324"/>
      <c r="VMZ1" s="324"/>
      <c r="VNA1" s="324"/>
      <c r="VNB1" s="324"/>
      <c r="VNC1" s="324"/>
      <c r="VND1" s="324"/>
      <c r="VNE1" s="324"/>
      <c r="VNF1" s="324"/>
      <c r="VNG1" s="324"/>
      <c r="VNH1" s="324"/>
      <c r="VNI1" s="324"/>
      <c r="VNJ1" s="324"/>
      <c r="VNK1" s="324"/>
      <c r="VNL1" s="324"/>
      <c r="VNM1" s="324"/>
      <c r="VNN1" s="324"/>
      <c r="VNO1" s="324"/>
      <c r="VNP1" s="324"/>
      <c r="VNQ1" s="324"/>
      <c r="VNR1" s="324"/>
      <c r="VNS1" s="324"/>
      <c r="VNT1" s="324"/>
      <c r="VNU1" s="324"/>
      <c r="VNV1" s="324"/>
      <c r="VNW1" s="324"/>
      <c r="VNX1" s="324"/>
      <c r="VNY1" s="324"/>
      <c r="VNZ1" s="324"/>
      <c r="VOA1" s="324"/>
      <c r="VOB1" s="324"/>
      <c r="VOC1" s="324"/>
      <c r="VOD1" s="324"/>
      <c r="VOE1" s="324"/>
      <c r="VOF1" s="324"/>
      <c r="VOG1" s="324"/>
      <c r="VOH1" s="324"/>
      <c r="VOI1" s="324"/>
      <c r="VOJ1" s="324"/>
      <c r="VOK1" s="324"/>
      <c r="VOL1" s="324"/>
      <c r="VOM1" s="324"/>
      <c r="VON1" s="324"/>
      <c r="VOO1" s="324"/>
      <c r="VOP1" s="324"/>
      <c r="VOQ1" s="324"/>
      <c r="VOR1" s="324"/>
      <c r="VOS1" s="324"/>
      <c r="VOT1" s="324"/>
      <c r="VOU1" s="324"/>
      <c r="VOV1" s="324"/>
      <c r="VOW1" s="324"/>
      <c r="VOX1" s="324"/>
      <c r="VOY1" s="324"/>
      <c r="VOZ1" s="324"/>
      <c r="VPA1" s="324"/>
      <c r="VPB1" s="324"/>
      <c r="VPC1" s="324"/>
      <c r="VPD1" s="324"/>
      <c r="VPE1" s="324"/>
      <c r="VPF1" s="324"/>
      <c r="VPG1" s="324"/>
      <c r="VPH1" s="324"/>
      <c r="VPI1" s="324"/>
      <c r="VPJ1" s="324"/>
      <c r="VPK1" s="324"/>
      <c r="VPL1" s="324"/>
      <c r="VPM1" s="324"/>
      <c r="VPN1" s="324"/>
      <c r="VPO1" s="324"/>
      <c r="VPP1" s="324"/>
      <c r="VPQ1" s="324"/>
      <c r="VPR1" s="324"/>
      <c r="VPS1" s="324"/>
      <c r="VPT1" s="324"/>
      <c r="VPU1" s="324"/>
      <c r="VPV1" s="324"/>
      <c r="VPW1" s="324"/>
      <c r="VPX1" s="324"/>
      <c r="VPY1" s="324"/>
      <c r="VPZ1" s="324"/>
      <c r="VQA1" s="324"/>
      <c r="VQB1" s="324"/>
      <c r="VQC1" s="324"/>
      <c r="VQD1" s="324"/>
      <c r="VQE1" s="324"/>
      <c r="VQF1" s="324"/>
      <c r="VQG1" s="324"/>
      <c r="VQH1" s="324"/>
      <c r="VQI1" s="324"/>
      <c r="VQJ1" s="324"/>
      <c r="VQK1" s="324"/>
      <c r="VQL1" s="324"/>
      <c r="VQM1" s="324"/>
      <c r="VQN1" s="324"/>
      <c r="VQO1" s="324"/>
      <c r="VQP1" s="324"/>
      <c r="VQQ1" s="324"/>
      <c r="VQR1" s="324"/>
      <c r="VQS1" s="324"/>
      <c r="VQT1" s="324"/>
      <c r="VQU1" s="324"/>
      <c r="VQV1" s="324"/>
      <c r="VQW1" s="324"/>
      <c r="VQX1" s="324"/>
      <c r="VQY1" s="324"/>
      <c r="VQZ1" s="324"/>
      <c r="VRA1" s="324"/>
      <c r="VRB1" s="324"/>
      <c r="VRC1" s="324"/>
      <c r="VRD1" s="324"/>
      <c r="VRE1" s="324"/>
      <c r="VRF1" s="324"/>
      <c r="VRG1" s="324"/>
      <c r="VRH1" s="324"/>
      <c r="VRI1" s="324"/>
      <c r="VRJ1" s="324"/>
      <c r="VRK1" s="324"/>
      <c r="VRL1" s="324"/>
      <c r="VRM1" s="324"/>
      <c r="VRN1" s="324"/>
      <c r="VRO1" s="324"/>
      <c r="VRP1" s="324"/>
      <c r="VRQ1" s="324"/>
      <c r="VRR1" s="324"/>
      <c r="VRS1" s="324"/>
      <c r="VRT1" s="324"/>
      <c r="VRU1" s="324"/>
      <c r="VRV1" s="324"/>
      <c r="VRW1" s="324"/>
      <c r="VRX1" s="324"/>
      <c r="VRY1" s="324"/>
      <c r="VRZ1" s="324"/>
      <c r="VSA1" s="324"/>
      <c r="VSB1" s="324"/>
      <c r="VSC1" s="324"/>
      <c r="VSD1" s="324"/>
      <c r="VSE1" s="324"/>
      <c r="VSF1" s="324"/>
      <c r="VSG1" s="324"/>
      <c r="VSH1" s="324"/>
      <c r="VSI1" s="324"/>
      <c r="VSJ1" s="324"/>
      <c r="VSK1" s="324"/>
      <c r="VSL1" s="324"/>
      <c r="VSM1" s="324"/>
      <c r="VSN1" s="324"/>
      <c r="VSO1" s="324"/>
      <c r="VSP1" s="324"/>
      <c r="VSQ1" s="324"/>
      <c r="VSR1" s="324"/>
      <c r="VSS1" s="324"/>
      <c r="VST1" s="324"/>
      <c r="VSU1" s="324"/>
      <c r="VSV1" s="324"/>
      <c r="VSW1" s="324"/>
      <c r="VSX1" s="324"/>
      <c r="VSY1" s="324"/>
      <c r="VSZ1" s="324"/>
      <c r="VTA1" s="324"/>
      <c r="VTB1" s="324"/>
      <c r="VTC1" s="324"/>
      <c r="VTD1" s="324"/>
      <c r="VTE1" s="324"/>
      <c r="VTF1" s="324"/>
      <c r="VTG1" s="324"/>
      <c r="VTH1" s="324"/>
      <c r="VTI1" s="324"/>
      <c r="VTJ1" s="324"/>
      <c r="VTK1" s="324"/>
      <c r="VTL1" s="324"/>
      <c r="VTM1" s="324"/>
      <c r="VTN1" s="324"/>
      <c r="VTO1" s="324"/>
      <c r="VTP1" s="324"/>
      <c r="VTQ1" s="324"/>
      <c r="VTR1" s="324"/>
      <c r="VTS1" s="324"/>
      <c r="VTT1" s="324"/>
      <c r="VTU1" s="324"/>
      <c r="VTV1" s="324"/>
      <c r="VTW1" s="324"/>
      <c r="VTX1" s="324"/>
      <c r="VTY1" s="324"/>
      <c r="VTZ1" s="324"/>
      <c r="VUA1" s="324"/>
      <c r="VUB1" s="324"/>
      <c r="VUC1" s="324"/>
      <c r="VUD1" s="324"/>
      <c r="VUE1" s="324"/>
      <c r="VUF1" s="324"/>
      <c r="VUG1" s="324"/>
      <c r="VUH1" s="324"/>
      <c r="VUI1" s="324"/>
      <c r="VUJ1" s="324"/>
      <c r="VUK1" s="324"/>
      <c r="VUL1" s="324"/>
      <c r="VUM1" s="324"/>
      <c r="VUN1" s="324"/>
      <c r="VUO1" s="324"/>
      <c r="VUP1" s="324"/>
      <c r="VUQ1" s="324"/>
      <c r="VUR1" s="324"/>
      <c r="VUS1" s="324"/>
      <c r="VUT1" s="324"/>
      <c r="VUU1" s="324"/>
      <c r="VUV1" s="324"/>
      <c r="VUW1" s="324"/>
      <c r="VUX1" s="324"/>
      <c r="VUY1" s="324"/>
      <c r="VUZ1" s="324"/>
      <c r="VVA1" s="324"/>
      <c r="VVB1" s="324"/>
      <c r="VVC1" s="324"/>
      <c r="VVD1" s="324"/>
      <c r="VVE1" s="324"/>
      <c r="VVF1" s="324"/>
      <c r="VVG1" s="324"/>
      <c r="VVH1" s="324"/>
      <c r="VVI1" s="324"/>
      <c r="VVJ1" s="324"/>
      <c r="VVK1" s="324"/>
      <c r="VVL1" s="324"/>
      <c r="VVM1" s="324"/>
      <c r="VVN1" s="324"/>
      <c r="VVO1" s="324"/>
      <c r="VVP1" s="324"/>
      <c r="VVQ1" s="324"/>
      <c r="VVR1" s="324"/>
      <c r="VVS1" s="324"/>
      <c r="VVT1" s="324"/>
      <c r="VVU1" s="324"/>
      <c r="VVV1" s="324"/>
      <c r="VVW1" s="324"/>
      <c r="VVX1" s="324"/>
      <c r="VVY1" s="324"/>
      <c r="VVZ1" s="324"/>
      <c r="VWA1" s="324"/>
      <c r="VWB1" s="324"/>
      <c r="VWC1" s="324"/>
      <c r="VWD1" s="324"/>
      <c r="VWE1" s="324"/>
      <c r="VWF1" s="324"/>
      <c r="VWG1" s="324"/>
      <c r="VWH1" s="324"/>
      <c r="VWI1" s="324"/>
      <c r="VWJ1" s="324"/>
      <c r="VWK1" s="324"/>
      <c r="VWL1" s="324"/>
      <c r="VWM1" s="324"/>
      <c r="VWN1" s="324"/>
      <c r="VWO1" s="324"/>
      <c r="VWP1" s="324"/>
      <c r="VWQ1" s="324"/>
      <c r="VWR1" s="324"/>
      <c r="VWS1" s="324"/>
      <c r="VWT1" s="324"/>
      <c r="VWU1" s="324"/>
      <c r="VWV1" s="324"/>
      <c r="VWW1" s="324"/>
      <c r="VWX1" s="324"/>
      <c r="VWY1" s="324"/>
      <c r="VWZ1" s="324"/>
      <c r="VXA1" s="324"/>
      <c r="VXB1" s="324"/>
      <c r="VXC1" s="324"/>
      <c r="VXD1" s="324"/>
      <c r="VXE1" s="324"/>
      <c r="VXF1" s="324"/>
      <c r="VXG1" s="324"/>
      <c r="VXH1" s="324"/>
      <c r="VXI1" s="324"/>
      <c r="VXJ1" s="324"/>
      <c r="VXK1" s="324"/>
      <c r="VXL1" s="324"/>
      <c r="VXM1" s="324"/>
      <c r="VXN1" s="324"/>
      <c r="VXO1" s="324"/>
      <c r="VXP1" s="324"/>
      <c r="VXQ1" s="324"/>
      <c r="VXR1" s="324"/>
      <c r="VXS1" s="324"/>
      <c r="VXT1" s="324"/>
      <c r="VXU1" s="324"/>
      <c r="VXV1" s="324"/>
      <c r="VXW1" s="324"/>
      <c r="VXX1" s="324"/>
      <c r="VXY1" s="324"/>
      <c r="VXZ1" s="324"/>
      <c r="VYA1" s="324"/>
      <c r="VYB1" s="324"/>
      <c r="VYC1" s="324"/>
      <c r="VYD1" s="324"/>
      <c r="VYE1" s="324"/>
      <c r="VYF1" s="324"/>
      <c r="VYG1" s="324"/>
      <c r="VYH1" s="324"/>
      <c r="VYI1" s="324"/>
      <c r="VYJ1" s="324"/>
      <c r="VYK1" s="324"/>
      <c r="VYL1" s="324"/>
      <c r="VYM1" s="324"/>
      <c r="VYN1" s="324"/>
      <c r="VYO1" s="324"/>
      <c r="VYP1" s="324"/>
      <c r="VYQ1" s="324"/>
      <c r="VYR1" s="324"/>
      <c r="VYS1" s="324"/>
      <c r="VYT1" s="324"/>
      <c r="VYU1" s="324"/>
      <c r="VYV1" s="324"/>
      <c r="VYW1" s="324"/>
      <c r="VYX1" s="324"/>
      <c r="VYY1" s="324"/>
      <c r="VYZ1" s="324"/>
      <c r="VZA1" s="324"/>
      <c r="VZB1" s="324"/>
      <c r="VZC1" s="324"/>
      <c r="VZD1" s="324"/>
      <c r="VZE1" s="324"/>
      <c r="VZF1" s="324"/>
      <c r="VZG1" s="324"/>
      <c r="VZH1" s="324"/>
      <c r="VZI1" s="324"/>
      <c r="VZJ1" s="324"/>
      <c r="VZK1" s="324"/>
      <c r="VZL1" s="324"/>
      <c r="VZM1" s="324"/>
      <c r="VZN1" s="324"/>
      <c r="VZO1" s="324"/>
      <c r="VZP1" s="324"/>
      <c r="VZQ1" s="324"/>
      <c r="VZR1" s="324"/>
      <c r="VZS1" s="324"/>
      <c r="VZT1" s="324"/>
      <c r="VZU1" s="324"/>
      <c r="VZV1" s="324"/>
      <c r="VZW1" s="324"/>
      <c r="VZX1" s="324"/>
      <c r="VZY1" s="324"/>
      <c r="VZZ1" s="324"/>
      <c r="WAA1" s="324"/>
      <c r="WAB1" s="324"/>
      <c r="WAC1" s="324"/>
      <c r="WAD1" s="324"/>
      <c r="WAE1" s="324"/>
      <c r="WAF1" s="324"/>
      <c r="WAG1" s="324"/>
      <c r="WAH1" s="324"/>
      <c r="WAI1" s="324"/>
      <c r="WAJ1" s="324"/>
      <c r="WAK1" s="324"/>
      <c r="WAL1" s="324"/>
      <c r="WAM1" s="324"/>
      <c r="WAN1" s="324"/>
      <c r="WAO1" s="324"/>
      <c r="WAP1" s="324"/>
      <c r="WAQ1" s="324"/>
      <c r="WAR1" s="324"/>
      <c r="WAS1" s="324"/>
      <c r="WAT1" s="324"/>
      <c r="WAU1" s="324"/>
      <c r="WAV1" s="324"/>
      <c r="WAW1" s="324"/>
      <c r="WAX1" s="324"/>
      <c r="WAY1" s="324"/>
      <c r="WAZ1" s="324"/>
      <c r="WBA1" s="324"/>
      <c r="WBB1" s="324"/>
      <c r="WBC1" s="324"/>
      <c r="WBD1" s="324"/>
      <c r="WBE1" s="324"/>
      <c r="WBF1" s="324"/>
      <c r="WBG1" s="324"/>
      <c r="WBH1" s="324"/>
      <c r="WBI1" s="324"/>
      <c r="WBJ1" s="324"/>
      <c r="WBK1" s="324"/>
      <c r="WBL1" s="324"/>
      <c r="WBM1" s="324"/>
      <c r="WBN1" s="324"/>
      <c r="WBO1" s="324"/>
      <c r="WBP1" s="324"/>
      <c r="WBQ1" s="324"/>
      <c r="WBR1" s="324"/>
      <c r="WBS1" s="324"/>
      <c r="WBT1" s="324"/>
      <c r="WBU1" s="324"/>
      <c r="WBV1" s="324"/>
      <c r="WBW1" s="324"/>
      <c r="WBX1" s="324"/>
      <c r="WBY1" s="324"/>
      <c r="WBZ1" s="324"/>
      <c r="WCA1" s="324"/>
      <c r="WCB1" s="324"/>
      <c r="WCC1" s="324"/>
      <c r="WCD1" s="324"/>
      <c r="WCE1" s="324"/>
      <c r="WCF1" s="324"/>
      <c r="WCG1" s="324"/>
      <c r="WCH1" s="324"/>
      <c r="WCI1" s="324"/>
      <c r="WCJ1" s="324"/>
      <c r="WCK1" s="324"/>
      <c r="WCL1" s="324"/>
      <c r="WCM1" s="324"/>
      <c r="WCN1" s="324"/>
      <c r="WCO1" s="324"/>
      <c r="WCP1" s="324"/>
      <c r="WCQ1" s="324"/>
      <c r="WCR1" s="324"/>
      <c r="WCS1" s="324"/>
      <c r="WCT1" s="324"/>
      <c r="WCU1" s="324"/>
      <c r="WCV1" s="324"/>
      <c r="WCW1" s="324"/>
      <c r="WCX1" s="324"/>
      <c r="WCY1" s="324"/>
      <c r="WCZ1" s="324"/>
      <c r="WDA1" s="324"/>
      <c r="WDB1" s="324"/>
      <c r="WDC1" s="324"/>
      <c r="WDD1" s="324"/>
      <c r="WDE1" s="324"/>
      <c r="WDF1" s="324"/>
      <c r="WDG1" s="324"/>
      <c r="WDH1" s="324"/>
      <c r="WDI1" s="324"/>
      <c r="WDJ1" s="324"/>
      <c r="WDK1" s="324"/>
      <c r="WDL1" s="324"/>
      <c r="WDM1" s="324"/>
      <c r="WDN1" s="324"/>
      <c r="WDO1" s="324"/>
      <c r="WDP1" s="324"/>
      <c r="WDQ1" s="324"/>
      <c r="WDR1" s="324"/>
      <c r="WDS1" s="324"/>
      <c r="WDT1" s="324"/>
      <c r="WDU1" s="324"/>
      <c r="WDV1" s="324"/>
      <c r="WDW1" s="324"/>
      <c r="WDX1" s="324"/>
      <c r="WDY1" s="324"/>
      <c r="WDZ1" s="324"/>
      <c r="WEA1" s="324"/>
      <c r="WEB1" s="324"/>
      <c r="WEC1" s="324"/>
      <c r="WED1" s="324"/>
      <c r="WEE1" s="324"/>
      <c r="WEF1" s="324"/>
      <c r="WEG1" s="324"/>
      <c r="WEH1" s="324"/>
      <c r="WEI1" s="324"/>
      <c r="WEJ1" s="324"/>
      <c r="WEK1" s="324"/>
      <c r="WEL1" s="324"/>
      <c r="WEM1" s="324"/>
      <c r="WEN1" s="324"/>
      <c r="WEO1" s="324"/>
      <c r="WEP1" s="324"/>
      <c r="WEQ1" s="324"/>
      <c r="WER1" s="324"/>
      <c r="WES1" s="324"/>
      <c r="WET1" s="324"/>
      <c r="WEU1" s="324"/>
      <c r="WEV1" s="324"/>
      <c r="WEW1" s="324"/>
      <c r="WEX1" s="324"/>
      <c r="WEY1" s="324"/>
      <c r="WEZ1" s="324"/>
      <c r="WFA1" s="324"/>
      <c r="WFB1" s="324"/>
      <c r="WFC1" s="324"/>
      <c r="WFD1" s="324"/>
      <c r="WFE1" s="324"/>
      <c r="WFF1" s="324"/>
      <c r="WFG1" s="324"/>
      <c r="WFH1" s="324"/>
      <c r="WFI1" s="324"/>
      <c r="WFJ1" s="324"/>
      <c r="WFK1" s="324"/>
      <c r="WFL1" s="324"/>
      <c r="WFM1" s="324"/>
      <c r="WFN1" s="324"/>
      <c r="WFO1" s="324"/>
      <c r="WFP1" s="324"/>
      <c r="WFQ1" s="324"/>
      <c r="WFR1" s="324"/>
      <c r="WFS1" s="324"/>
      <c r="WFT1" s="324"/>
      <c r="WFU1" s="324"/>
      <c r="WFV1" s="324"/>
      <c r="WFW1" s="324"/>
      <c r="WFX1" s="324"/>
      <c r="WFY1" s="324"/>
      <c r="WFZ1" s="324"/>
      <c r="WGA1" s="324"/>
      <c r="WGB1" s="324"/>
      <c r="WGC1" s="324"/>
      <c r="WGD1" s="324"/>
      <c r="WGE1" s="324"/>
      <c r="WGF1" s="324"/>
      <c r="WGG1" s="324"/>
      <c r="WGH1" s="324"/>
      <c r="WGI1" s="324"/>
      <c r="WGJ1" s="324"/>
      <c r="WGK1" s="324"/>
      <c r="WGL1" s="324"/>
      <c r="WGM1" s="324"/>
      <c r="WGN1" s="324"/>
      <c r="WGO1" s="324"/>
      <c r="WGP1" s="324"/>
      <c r="WGQ1" s="324"/>
      <c r="WGR1" s="324"/>
      <c r="WGS1" s="324"/>
      <c r="WGT1" s="324"/>
      <c r="WGU1" s="324"/>
      <c r="WGV1" s="324"/>
      <c r="WGW1" s="324"/>
      <c r="WGX1" s="324"/>
      <c r="WGY1" s="324"/>
      <c r="WGZ1" s="324"/>
      <c r="WHA1" s="324"/>
      <c r="WHB1" s="324"/>
      <c r="WHC1" s="324"/>
      <c r="WHD1" s="324"/>
      <c r="WHE1" s="324"/>
      <c r="WHF1" s="324"/>
      <c r="WHG1" s="324"/>
      <c r="WHH1" s="324"/>
      <c r="WHI1" s="324"/>
      <c r="WHJ1" s="324"/>
      <c r="WHK1" s="324"/>
      <c r="WHL1" s="324"/>
      <c r="WHM1" s="324"/>
      <c r="WHN1" s="324"/>
      <c r="WHO1" s="324"/>
      <c r="WHP1" s="324"/>
      <c r="WHQ1" s="324"/>
      <c r="WHR1" s="324"/>
      <c r="WHS1" s="324"/>
      <c r="WHT1" s="324"/>
      <c r="WHU1" s="324"/>
      <c r="WHV1" s="324"/>
      <c r="WHW1" s="324"/>
      <c r="WHX1" s="324"/>
      <c r="WHY1" s="324"/>
      <c r="WHZ1" s="324"/>
      <c r="WIA1" s="324"/>
      <c r="WIB1" s="324"/>
      <c r="WIC1" s="324"/>
      <c r="WID1" s="324"/>
      <c r="WIE1" s="324"/>
      <c r="WIF1" s="324"/>
      <c r="WIG1" s="324"/>
      <c r="WIH1" s="324"/>
      <c r="WII1" s="324"/>
      <c r="WIJ1" s="324"/>
      <c r="WIK1" s="324"/>
      <c r="WIL1" s="324"/>
      <c r="WIM1" s="324"/>
      <c r="WIN1" s="324"/>
      <c r="WIO1" s="324"/>
      <c r="WIP1" s="324"/>
      <c r="WIQ1" s="324"/>
      <c r="WIR1" s="324"/>
      <c r="WIS1" s="324"/>
      <c r="WIT1" s="324"/>
      <c r="WIU1" s="324"/>
      <c r="WIV1" s="324"/>
      <c r="WIW1" s="324"/>
      <c r="WIX1" s="324"/>
      <c r="WIY1" s="324"/>
      <c r="WIZ1" s="324"/>
      <c r="WJA1" s="324"/>
      <c r="WJB1" s="324"/>
      <c r="WJC1" s="324"/>
      <c r="WJD1" s="324"/>
      <c r="WJE1" s="324"/>
      <c r="WJF1" s="324"/>
      <c r="WJG1" s="324"/>
      <c r="WJH1" s="324"/>
      <c r="WJI1" s="324"/>
      <c r="WJJ1" s="324"/>
      <c r="WJK1" s="324"/>
      <c r="WJL1" s="324"/>
      <c r="WJM1" s="324"/>
      <c r="WJN1" s="324"/>
      <c r="WJO1" s="324"/>
      <c r="WJP1" s="324"/>
      <c r="WJQ1" s="324"/>
      <c r="WJR1" s="324"/>
      <c r="WJS1" s="324"/>
      <c r="WJT1" s="324"/>
      <c r="WJU1" s="324"/>
      <c r="WJV1" s="324"/>
      <c r="WJW1" s="324"/>
      <c r="WJX1" s="324"/>
      <c r="WJY1" s="324"/>
      <c r="WJZ1" s="324"/>
      <c r="WKA1" s="324"/>
      <c r="WKB1" s="324"/>
      <c r="WKC1" s="324"/>
      <c r="WKD1" s="324"/>
      <c r="WKE1" s="324"/>
      <c r="WKF1" s="324"/>
      <c r="WKG1" s="324"/>
      <c r="WKH1" s="324"/>
      <c r="WKI1" s="324"/>
      <c r="WKJ1" s="324"/>
      <c r="WKK1" s="324"/>
      <c r="WKL1" s="324"/>
      <c r="WKM1" s="324"/>
      <c r="WKN1" s="324"/>
      <c r="WKO1" s="324"/>
      <c r="WKP1" s="324"/>
      <c r="WKQ1" s="324"/>
      <c r="WKR1" s="324"/>
      <c r="WKS1" s="324"/>
      <c r="WKT1" s="324"/>
      <c r="WKU1" s="324"/>
      <c r="WKV1" s="324"/>
      <c r="WKW1" s="324"/>
      <c r="WKX1" s="324"/>
      <c r="WKY1" s="324"/>
      <c r="WKZ1" s="324"/>
      <c r="WLA1" s="324"/>
      <c r="WLB1" s="324"/>
      <c r="WLC1" s="324"/>
      <c r="WLD1" s="324"/>
      <c r="WLE1" s="324"/>
      <c r="WLF1" s="324"/>
      <c r="WLG1" s="324"/>
      <c r="WLH1" s="324"/>
      <c r="WLI1" s="324"/>
      <c r="WLJ1" s="324"/>
      <c r="WLK1" s="324"/>
      <c r="WLL1" s="324"/>
      <c r="WLM1" s="324"/>
      <c r="WLN1" s="324"/>
      <c r="WLO1" s="324"/>
      <c r="WLP1" s="324"/>
      <c r="WLQ1" s="324"/>
      <c r="WLR1" s="324"/>
      <c r="WLS1" s="324"/>
      <c r="WLT1" s="324"/>
      <c r="WLU1" s="324"/>
      <c r="WLV1" s="324"/>
      <c r="WLW1" s="324"/>
      <c r="WLX1" s="324"/>
      <c r="WLY1" s="324"/>
      <c r="WLZ1" s="324"/>
      <c r="WMA1" s="324"/>
      <c r="WMB1" s="324"/>
      <c r="WMC1" s="324"/>
      <c r="WMD1" s="324"/>
      <c r="WME1" s="324"/>
      <c r="WMF1" s="324"/>
      <c r="WMG1" s="324"/>
      <c r="WMH1" s="324"/>
      <c r="WMI1" s="324"/>
      <c r="WMJ1" s="324"/>
      <c r="WMK1" s="324"/>
      <c r="WML1" s="324"/>
      <c r="WMM1" s="324"/>
      <c r="WMN1" s="324"/>
      <c r="WMO1" s="324"/>
      <c r="WMP1" s="324"/>
      <c r="WMQ1" s="324"/>
      <c r="WMR1" s="324"/>
      <c r="WMS1" s="324"/>
      <c r="WMT1" s="324"/>
      <c r="WMU1" s="324"/>
      <c r="WMV1" s="324"/>
      <c r="WMW1" s="324"/>
      <c r="WMX1" s="324"/>
      <c r="WMY1" s="324"/>
      <c r="WMZ1" s="324"/>
      <c r="WNA1" s="324"/>
      <c r="WNB1" s="324"/>
      <c r="WNC1" s="324"/>
      <c r="WND1" s="324"/>
      <c r="WNE1" s="324"/>
      <c r="WNF1" s="324"/>
      <c r="WNG1" s="324"/>
      <c r="WNH1" s="324"/>
      <c r="WNI1" s="324"/>
      <c r="WNJ1" s="324"/>
      <c r="WNK1" s="324"/>
      <c r="WNL1" s="324"/>
      <c r="WNM1" s="324"/>
      <c r="WNN1" s="324"/>
      <c r="WNO1" s="324"/>
      <c r="WNP1" s="324"/>
      <c r="WNQ1" s="324"/>
      <c r="WNR1" s="324"/>
      <c r="WNS1" s="324"/>
      <c r="WNT1" s="324"/>
      <c r="WNU1" s="324"/>
      <c r="WNV1" s="324"/>
      <c r="WNW1" s="324"/>
      <c r="WNX1" s="324"/>
      <c r="WNY1" s="324"/>
      <c r="WNZ1" s="324"/>
      <c r="WOA1" s="324"/>
      <c r="WOB1" s="324"/>
      <c r="WOC1" s="324"/>
      <c r="WOD1" s="324"/>
      <c r="WOE1" s="324"/>
      <c r="WOF1" s="324"/>
      <c r="WOG1" s="324"/>
      <c r="WOH1" s="324"/>
      <c r="WOI1" s="324"/>
      <c r="WOJ1" s="324"/>
      <c r="WOK1" s="324"/>
      <c r="WOL1" s="324"/>
      <c r="WOM1" s="324"/>
      <c r="WON1" s="324"/>
      <c r="WOO1" s="324"/>
      <c r="WOP1" s="324"/>
      <c r="WOQ1" s="324"/>
      <c r="WOR1" s="324"/>
      <c r="WOS1" s="324"/>
      <c r="WOT1" s="324"/>
      <c r="WOU1" s="324"/>
      <c r="WOV1" s="324"/>
      <c r="WOW1" s="324"/>
      <c r="WOX1" s="324"/>
      <c r="WOY1" s="324"/>
      <c r="WOZ1" s="324"/>
      <c r="WPA1" s="324"/>
      <c r="WPB1" s="324"/>
      <c r="WPC1" s="324"/>
      <c r="WPD1" s="324"/>
      <c r="WPE1" s="324"/>
      <c r="WPF1" s="324"/>
      <c r="WPG1" s="324"/>
      <c r="WPH1" s="324"/>
      <c r="WPI1" s="324"/>
      <c r="WPJ1" s="324"/>
      <c r="WPK1" s="324"/>
      <c r="WPL1" s="324"/>
      <c r="WPM1" s="324"/>
      <c r="WPN1" s="324"/>
      <c r="WPO1" s="324"/>
      <c r="WPP1" s="324"/>
      <c r="WPQ1" s="324"/>
      <c r="WPR1" s="324"/>
      <c r="WPS1" s="324"/>
      <c r="WPT1" s="324"/>
      <c r="WPU1" s="324"/>
      <c r="WPV1" s="324"/>
      <c r="WPW1" s="324"/>
      <c r="WPX1" s="324"/>
      <c r="WPY1" s="324"/>
      <c r="WPZ1" s="324"/>
      <c r="WQA1" s="324"/>
      <c r="WQB1" s="324"/>
      <c r="WQC1" s="324"/>
      <c r="WQD1" s="324"/>
      <c r="WQE1" s="324"/>
      <c r="WQF1" s="324"/>
      <c r="WQG1" s="324"/>
      <c r="WQH1" s="324"/>
      <c r="WQI1" s="324"/>
      <c r="WQJ1" s="324"/>
      <c r="WQK1" s="324"/>
      <c r="WQL1" s="324"/>
      <c r="WQM1" s="324"/>
      <c r="WQN1" s="324"/>
      <c r="WQO1" s="324"/>
      <c r="WQP1" s="324"/>
      <c r="WQQ1" s="324"/>
      <c r="WQR1" s="324"/>
      <c r="WQS1" s="324"/>
      <c r="WQT1" s="324"/>
      <c r="WQU1" s="324"/>
      <c r="WQV1" s="324"/>
      <c r="WQW1" s="324"/>
      <c r="WQX1" s="324"/>
      <c r="WQY1" s="324"/>
      <c r="WQZ1" s="324"/>
      <c r="WRA1" s="324"/>
      <c r="WRB1" s="324"/>
      <c r="WRC1" s="324"/>
      <c r="WRD1" s="324"/>
      <c r="WRE1" s="324"/>
      <c r="WRF1" s="324"/>
      <c r="WRG1" s="324"/>
      <c r="WRH1" s="324"/>
      <c r="WRI1" s="324"/>
      <c r="WRJ1" s="324"/>
      <c r="WRK1" s="324"/>
      <c r="WRL1" s="324"/>
      <c r="WRM1" s="324"/>
      <c r="WRN1" s="324"/>
      <c r="WRO1" s="324"/>
      <c r="WRP1" s="324"/>
      <c r="WRQ1" s="324"/>
      <c r="WRR1" s="324"/>
      <c r="WRS1" s="324"/>
      <c r="WRT1" s="324"/>
      <c r="WRU1" s="324"/>
      <c r="WRV1" s="324"/>
      <c r="WRW1" s="324"/>
      <c r="WRX1" s="324"/>
      <c r="WRY1" s="324"/>
      <c r="WRZ1" s="324"/>
      <c r="WSA1" s="324"/>
      <c r="WSB1" s="324"/>
      <c r="WSC1" s="324"/>
      <c r="WSD1" s="324"/>
      <c r="WSE1" s="324"/>
      <c r="WSF1" s="324"/>
      <c r="WSG1" s="324"/>
      <c r="WSH1" s="324"/>
      <c r="WSI1" s="324"/>
      <c r="WSJ1" s="324"/>
      <c r="WSK1" s="324"/>
      <c r="WSL1" s="324"/>
      <c r="WSM1" s="324"/>
      <c r="WSN1" s="324"/>
      <c r="WSO1" s="324"/>
      <c r="WSP1" s="324"/>
      <c r="WSQ1" s="324"/>
      <c r="WSR1" s="324"/>
      <c r="WSS1" s="324"/>
      <c r="WST1" s="324"/>
      <c r="WSU1" s="324"/>
      <c r="WSV1" s="324"/>
      <c r="WSW1" s="324"/>
      <c r="WSX1" s="324"/>
      <c r="WSY1" s="324"/>
      <c r="WSZ1" s="324"/>
      <c r="WTA1" s="324"/>
      <c r="WTB1" s="324"/>
      <c r="WTC1" s="324"/>
      <c r="WTD1" s="324"/>
      <c r="WTE1" s="324"/>
      <c r="WTF1" s="324"/>
      <c r="WTG1" s="324"/>
      <c r="WTH1" s="324"/>
      <c r="WTI1" s="324"/>
      <c r="WTJ1" s="324"/>
      <c r="WTK1" s="324"/>
      <c r="WTL1" s="324"/>
      <c r="WTM1" s="324"/>
      <c r="WTN1" s="324"/>
      <c r="WTO1" s="324"/>
      <c r="WTP1" s="324"/>
      <c r="WTQ1" s="324"/>
      <c r="WTR1" s="324"/>
      <c r="WTS1" s="324"/>
      <c r="WTT1" s="324"/>
      <c r="WTU1" s="324"/>
      <c r="WTV1" s="324"/>
      <c r="WTW1" s="324"/>
      <c r="WTX1" s="324"/>
      <c r="WTY1" s="324"/>
      <c r="WTZ1" s="324"/>
      <c r="WUA1" s="324"/>
      <c r="WUB1" s="324"/>
      <c r="WUC1" s="324"/>
      <c r="WUD1" s="324"/>
      <c r="WUE1" s="324"/>
      <c r="WUF1" s="324"/>
      <c r="WUG1" s="324"/>
      <c r="WUH1" s="324"/>
      <c r="WUI1" s="324"/>
      <c r="WUJ1" s="324"/>
      <c r="WUK1" s="324"/>
      <c r="WUL1" s="324"/>
      <c r="WUM1" s="324"/>
      <c r="WUN1" s="324"/>
      <c r="WUO1" s="324"/>
      <c r="WUP1" s="324"/>
      <c r="WUQ1" s="324"/>
      <c r="WUR1" s="324"/>
      <c r="WUS1" s="324"/>
      <c r="WUT1" s="324"/>
      <c r="WUU1" s="324"/>
      <c r="WUV1" s="324"/>
      <c r="WUW1" s="324"/>
      <c r="WUX1" s="324"/>
      <c r="WUY1" s="324"/>
      <c r="WUZ1" s="324"/>
      <c r="WVA1" s="324"/>
      <c r="WVB1" s="324"/>
      <c r="WVC1" s="324"/>
      <c r="WVD1" s="324"/>
      <c r="WVE1" s="324"/>
      <c r="WVF1" s="324"/>
      <c r="WVG1" s="324"/>
      <c r="WVH1" s="324"/>
      <c r="WVI1" s="324"/>
      <c r="WVJ1" s="324"/>
      <c r="WVK1" s="324"/>
      <c r="WVL1" s="324"/>
      <c r="WVM1" s="324"/>
      <c r="WVN1" s="324"/>
      <c r="WVO1" s="324"/>
      <c r="WVP1" s="324"/>
      <c r="WVQ1" s="324"/>
      <c r="WVR1" s="324"/>
      <c r="WVS1" s="324"/>
      <c r="WVT1" s="324"/>
      <c r="WVU1" s="324"/>
      <c r="WVV1" s="324"/>
      <c r="WVW1" s="324"/>
      <c r="WVX1" s="324"/>
      <c r="WVY1" s="324"/>
      <c r="WVZ1" s="324"/>
      <c r="WWA1" s="324"/>
      <c r="WWB1" s="324"/>
      <c r="WWC1" s="324"/>
      <c r="WWD1" s="324"/>
      <c r="WWE1" s="324"/>
      <c r="WWF1" s="324"/>
      <c r="WWG1" s="324"/>
      <c r="WWH1" s="324"/>
      <c r="WWI1" s="324"/>
      <c r="WWJ1" s="324"/>
      <c r="WWK1" s="324"/>
      <c r="WWL1" s="324"/>
      <c r="WWM1" s="324"/>
      <c r="WWN1" s="324"/>
      <c r="WWO1" s="324"/>
      <c r="WWP1" s="324"/>
      <c r="WWQ1" s="324"/>
      <c r="WWR1" s="324"/>
      <c r="WWS1" s="324"/>
      <c r="WWT1" s="324"/>
      <c r="WWU1" s="324"/>
      <c r="WWV1" s="324"/>
      <c r="WWW1" s="324"/>
      <c r="WWX1" s="324"/>
      <c r="WWY1" s="324"/>
      <c r="WWZ1" s="324"/>
      <c r="WXA1" s="324"/>
      <c r="WXB1" s="324"/>
      <c r="WXC1" s="324"/>
      <c r="WXD1" s="324"/>
      <c r="WXE1" s="324"/>
      <c r="WXF1" s="324"/>
      <c r="WXG1" s="324"/>
      <c r="WXH1" s="324"/>
      <c r="WXI1" s="324"/>
      <c r="WXJ1" s="324"/>
      <c r="WXK1" s="324"/>
      <c r="WXL1" s="324"/>
      <c r="WXM1" s="324"/>
      <c r="WXN1" s="324"/>
      <c r="WXO1" s="324"/>
      <c r="WXP1" s="324"/>
      <c r="WXQ1" s="324"/>
      <c r="WXR1" s="324"/>
      <c r="WXS1" s="324"/>
      <c r="WXT1" s="324"/>
      <c r="WXU1" s="324"/>
      <c r="WXV1" s="324"/>
      <c r="WXW1" s="324"/>
      <c r="WXX1" s="324"/>
      <c r="WXY1" s="324"/>
      <c r="WXZ1" s="324"/>
      <c r="WYA1" s="324"/>
      <c r="WYB1" s="324"/>
      <c r="WYC1" s="324"/>
      <c r="WYD1" s="324"/>
      <c r="WYE1" s="324"/>
      <c r="WYF1" s="324"/>
      <c r="WYG1" s="324"/>
      <c r="WYH1" s="324"/>
      <c r="WYI1" s="324"/>
      <c r="WYJ1" s="324"/>
      <c r="WYK1" s="324"/>
      <c r="WYL1" s="324"/>
      <c r="WYM1" s="324"/>
      <c r="WYN1" s="324"/>
      <c r="WYO1" s="324"/>
      <c r="WYP1" s="324"/>
      <c r="WYQ1" s="324"/>
      <c r="WYR1" s="324"/>
      <c r="WYS1" s="324"/>
      <c r="WYT1" s="324"/>
      <c r="WYU1" s="324"/>
      <c r="WYV1" s="324"/>
      <c r="WYW1" s="324"/>
      <c r="WYX1" s="324"/>
      <c r="WYY1" s="324"/>
      <c r="WYZ1" s="324"/>
      <c r="WZA1" s="324"/>
      <c r="WZB1" s="324"/>
      <c r="WZC1" s="324"/>
      <c r="WZD1" s="324"/>
      <c r="WZE1" s="324"/>
      <c r="WZF1" s="324"/>
      <c r="WZG1" s="324"/>
      <c r="WZH1" s="324"/>
      <c r="WZI1" s="324"/>
      <c r="WZJ1" s="324"/>
      <c r="WZK1" s="324"/>
      <c r="WZL1" s="324"/>
      <c r="WZM1" s="324"/>
      <c r="WZN1" s="324"/>
      <c r="WZO1" s="324"/>
      <c r="WZP1" s="324"/>
      <c r="WZQ1" s="324"/>
      <c r="WZR1" s="324"/>
      <c r="WZS1" s="324"/>
      <c r="WZT1" s="324"/>
      <c r="WZU1" s="324"/>
      <c r="WZV1" s="324"/>
      <c r="WZW1" s="324"/>
      <c r="WZX1" s="324"/>
      <c r="WZY1" s="324"/>
      <c r="WZZ1" s="324"/>
      <c r="XAA1" s="324"/>
      <c r="XAB1" s="324"/>
      <c r="XAC1" s="324"/>
      <c r="XAD1" s="324"/>
      <c r="XAE1" s="324"/>
      <c r="XAF1" s="324"/>
      <c r="XAG1" s="324"/>
      <c r="XAH1" s="324"/>
      <c r="XAI1" s="324"/>
      <c r="XAJ1" s="324"/>
      <c r="XAK1" s="324"/>
      <c r="XAL1" s="324"/>
      <c r="XAM1" s="324"/>
      <c r="XAN1" s="324"/>
      <c r="XAO1" s="324"/>
      <c r="XAP1" s="324"/>
      <c r="XAQ1" s="324"/>
      <c r="XAR1" s="324"/>
      <c r="XAS1" s="324"/>
      <c r="XAT1" s="324"/>
      <c r="XAU1" s="324"/>
      <c r="XAV1" s="324"/>
      <c r="XAW1" s="324"/>
      <c r="XAX1" s="324"/>
      <c r="XAY1" s="324"/>
      <c r="XAZ1" s="324"/>
      <c r="XBA1" s="324"/>
      <c r="XBB1" s="324"/>
      <c r="XBC1" s="324"/>
      <c r="XBD1" s="324"/>
      <c r="XBE1" s="324"/>
      <c r="XBF1" s="324"/>
      <c r="XBG1" s="324"/>
      <c r="XBH1" s="324"/>
      <c r="XBI1" s="324"/>
      <c r="XBJ1" s="324"/>
      <c r="XBK1" s="324"/>
      <c r="XBL1" s="324"/>
      <c r="XBM1" s="324"/>
      <c r="XBN1" s="324"/>
      <c r="XBO1" s="324"/>
      <c r="XBP1" s="324"/>
      <c r="XBQ1" s="324"/>
      <c r="XBR1" s="324"/>
      <c r="XBS1" s="324"/>
      <c r="XBT1" s="324"/>
      <c r="XBU1" s="324"/>
      <c r="XBV1" s="324"/>
      <c r="XBW1" s="324"/>
      <c r="XBX1" s="324"/>
      <c r="XBY1" s="324"/>
      <c r="XBZ1" s="324"/>
      <c r="XCA1" s="324"/>
      <c r="XCB1" s="324"/>
      <c r="XCC1" s="324"/>
      <c r="XCD1" s="324"/>
      <c r="XCE1" s="324"/>
      <c r="XCF1" s="324"/>
      <c r="XCG1" s="324"/>
      <c r="XCH1" s="324"/>
      <c r="XCI1" s="324"/>
      <c r="XCJ1" s="324"/>
      <c r="XCK1" s="324"/>
      <c r="XCL1" s="324"/>
      <c r="XCM1" s="324"/>
      <c r="XCN1" s="324"/>
      <c r="XCO1" s="324"/>
      <c r="XCP1" s="324"/>
      <c r="XCQ1" s="324"/>
      <c r="XCR1" s="324"/>
      <c r="XCS1" s="324"/>
      <c r="XCT1" s="324"/>
      <c r="XCU1" s="324"/>
      <c r="XCV1" s="324"/>
      <c r="XCW1" s="324"/>
      <c r="XCX1" s="324"/>
      <c r="XCY1" s="324"/>
      <c r="XCZ1" s="324"/>
      <c r="XDA1" s="324"/>
      <c r="XDB1" s="324"/>
      <c r="XDC1" s="324"/>
      <c r="XDD1" s="324"/>
      <c r="XDE1" s="324"/>
      <c r="XDF1" s="324"/>
      <c r="XDG1" s="324"/>
      <c r="XDH1" s="324"/>
      <c r="XDI1" s="324"/>
      <c r="XDJ1" s="324"/>
      <c r="XDK1" s="324"/>
      <c r="XDL1" s="324"/>
      <c r="XDM1" s="324"/>
      <c r="XDN1" s="324"/>
      <c r="XDO1" s="324"/>
      <c r="XDP1" s="324"/>
      <c r="XDQ1" s="324"/>
      <c r="XDR1" s="324"/>
      <c r="XDS1" s="324"/>
      <c r="XDT1" s="324"/>
      <c r="XDU1" s="324"/>
      <c r="XDV1" s="324"/>
      <c r="XDW1" s="324"/>
      <c r="XDX1" s="324"/>
      <c r="XDY1" s="324"/>
      <c r="XDZ1" s="324"/>
      <c r="XEA1" s="324"/>
      <c r="XEB1" s="324"/>
      <c r="XEC1" s="324"/>
      <c r="XED1" s="324"/>
      <c r="XEE1" s="324"/>
      <c r="XEF1" s="324"/>
      <c r="XEG1" s="324"/>
      <c r="XEH1" s="324"/>
      <c r="XEI1" s="324"/>
      <c r="XEJ1" s="324"/>
      <c r="XEK1" s="324"/>
      <c r="XEL1" s="324"/>
      <c r="XEM1" s="324"/>
      <c r="XEN1" s="324"/>
      <c r="XEO1" s="324"/>
      <c r="XEP1" s="324"/>
      <c r="XEQ1" s="324"/>
      <c r="XER1" s="324"/>
      <c r="XES1" s="324"/>
      <c r="XET1" s="324"/>
      <c r="XEU1" s="324"/>
      <c r="XEV1" s="324"/>
      <c r="XEW1" s="324"/>
      <c r="XEX1" s="324"/>
      <c r="XEY1" s="324"/>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313</v>
      </c>
      <c r="G3" s="303"/>
      <c r="H3" s="316"/>
      <c r="I3" s="307"/>
      <c r="J3" s="307"/>
      <c r="K3" s="307"/>
      <c r="L3" s="307"/>
      <c r="M3" s="307"/>
      <c r="N3" s="307"/>
      <c r="O3" s="329"/>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60" x14ac:dyDescent="0.3">
      <c r="A4" s="303"/>
      <c r="B4" s="368" t="s">
        <v>316</v>
      </c>
      <c r="G4" s="303"/>
      <c r="H4" s="316"/>
      <c r="I4" s="307"/>
      <c r="J4" s="307"/>
      <c r="K4" s="307"/>
      <c r="L4" s="307"/>
      <c r="M4" s="307"/>
      <c r="N4" s="307"/>
      <c r="O4" s="329"/>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s="305" customFormat="1" ht="16.5" customHeight="1" x14ac:dyDescent="0.3">
      <c r="A5" s="303"/>
      <c r="B5" s="308" t="s">
        <v>30</v>
      </c>
      <c r="C5" s="308" t="s">
        <v>8</v>
      </c>
      <c r="D5" s="308" t="s">
        <v>135</v>
      </c>
      <c r="E5" s="308" t="s">
        <v>137</v>
      </c>
      <c r="F5" s="309" t="s">
        <v>21</v>
      </c>
      <c r="G5" s="303"/>
      <c r="H5" s="316"/>
      <c r="I5" s="307"/>
      <c r="J5" s="307"/>
      <c r="K5" s="307"/>
      <c r="L5" s="307"/>
      <c r="M5" s="307"/>
      <c r="N5" s="307"/>
      <c r="O5" s="329"/>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c r="DZ5" s="303"/>
      <c r="EA5" s="303"/>
      <c r="EB5" s="303"/>
      <c r="EC5" s="303"/>
      <c r="ED5" s="303"/>
      <c r="EE5" s="303"/>
      <c r="EF5" s="303"/>
      <c r="EG5" s="303"/>
      <c r="EH5" s="303"/>
      <c r="EI5" s="303"/>
      <c r="EJ5" s="303"/>
      <c r="EK5" s="303"/>
      <c r="EL5" s="303"/>
      <c r="EM5" s="303"/>
      <c r="EN5" s="303"/>
      <c r="EO5" s="303"/>
      <c r="EP5" s="303"/>
      <c r="EQ5" s="303"/>
      <c r="ER5" s="303"/>
      <c r="ES5" s="303"/>
      <c r="ET5" s="303"/>
      <c r="EU5" s="303"/>
      <c r="EV5" s="303"/>
      <c r="EW5" s="303"/>
      <c r="EX5" s="303"/>
      <c r="EY5" s="303"/>
      <c r="EZ5" s="303"/>
      <c r="FA5" s="303"/>
      <c r="FB5" s="303"/>
      <c r="FC5" s="303"/>
      <c r="FD5" s="303"/>
      <c r="FE5" s="303"/>
      <c r="FF5" s="303"/>
      <c r="FG5" s="303"/>
      <c r="FH5" s="303"/>
      <c r="FI5" s="303"/>
      <c r="FJ5" s="303"/>
      <c r="FK5" s="303"/>
      <c r="FL5" s="303"/>
      <c r="FM5" s="303"/>
      <c r="FN5" s="303"/>
      <c r="FO5" s="303"/>
      <c r="FP5" s="303"/>
      <c r="FQ5" s="303"/>
      <c r="FR5" s="303"/>
      <c r="FS5" s="303"/>
      <c r="FT5" s="303"/>
      <c r="FU5" s="303"/>
      <c r="FV5" s="303"/>
      <c r="FW5" s="303"/>
      <c r="FX5" s="303"/>
      <c r="FY5" s="303"/>
      <c r="FZ5" s="303"/>
      <c r="GA5" s="303"/>
      <c r="GB5" s="303"/>
      <c r="GC5" s="303"/>
      <c r="GD5" s="303"/>
      <c r="GE5" s="303"/>
      <c r="GF5" s="303"/>
      <c r="GG5" s="303"/>
      <c r="GH5" s="303"/>
      <c r="GI5" s="303"/>
      <c r="GJ5" s="303"/>
      <c r="GK5" s="303"/>
      <c r="GL5" s="303"/>
      <c r="GM5" s="303"/>
      <c r="GN5" s="303"/>
      <c r="GO5" s="303"/>
      <c r="GP5" s="303"/>
      <c r="GQ5" s="303"/>
      <c r="GR5" s="303"/>
      <c r="GS5" s="303"/>
      <c r="GT5" s="303"/>
      <c r="GU5" s="303"/>
      <c r="GV5" s="303"/>
      <c r="GW5" s="303"/>
      <c r="GX5" s="303"/>
      <c r="GY5" s="303"/>
      <c r="GZ5" s="303"/>
      <c r="HA5" s="303"/>
      <c r="HB5" s="303"/>
      <c r="HC5" s="303"/>
      <c r="HD5" s="303"/>
      <c r="HE5" s="303"/>
      <c r="HF5" s="303"/>
      <c r="HG5" s="303"/>
      <c r="HH5" s="303"/>
      <c r="HI5" s="303"/>
      <c r="HJ5" s="303"/>
      <c r="HK5" s="303"/>
      <c r="HL5" s="303"/>
      <c r="HM5" s="303"/>
      <c r="HN5" s="303"/>
      <c r="HO5" s="303"/>
      <c r="HP5" s="303"/>
      <c r="HQ5" s="303"/>
      <c r="HR5" s="303"/>
      <c r="HS5" s="303"/>
      <c r="HT5" s="303"/>
      <c r="HU5" s="303"/>
      <c r="HV5" s="303"/>
      <c r="HW5" s="303"/>
      <c r="HX5" s="303"/>
      <c r="HY5" s="303"/>
      <c r="HZ5" s="303"/>
      <c r="IA5" s="303"/>
      <c r="IB5" s="303"/>
      <c r="IC5" s="303"/>
      <c r="ID5" s="303"/>
      <c r="IE5" s="303"/>
      <c r="IF5" s="303"/>
      <c r="IG5" s="303"/>
      <c r="IH5" s="303"/>
      <c r="II5" s="303"/>
      <c r="IJ5" s="303"/>
      <c r="IK5" s="303"/>
      <c r="IL5" s="303"/>
      <c r="IM5" s="303"/>
      <c r="IN5" s="303"/>
      <c r="IO5" s="303"/>
      <c r="IP5" s="303"/>
      <c r="IQ5" s="303"/>
      <c r="IR5" s="303"/>
      <c r="IS5" s="303"/>
      <c r="IT5" s="303"/>
      <c r="IU5" s="303"/>
      <c r="IV5" s="303"/>
      <c r="IW5" s="303"/>
      <c r="IX5" s="303"/>
      <c r="IY5" s="303"/>
      <c r="IZ5" s="303"/>
      <c r="JA5" s="303"/>
      <c r="JB5" s="303"/>
      <c r="JC5" s="303"/>
      <c r="JD5" s="303"/>
      <c r="JE5" s="303"/>
      <c r="JF5" s="303"/>
      <c r="JG5" s="303"/>
      <c r="JH5" s="303"/>
      <c r="JI5" s="303"/>
      <c r="JJ5" s="303"/>
      <c r="JK5" s="303"/>
      <c r="JL5" s="303"/>
      <c r="JM5" s="303"/>
      <c r="JN5" s="303"/>
      <c r="JO5" s="303"/>
      <c r="JP5" s="303"/>
      <c r="JQ5" s="303"/>
      <c r="JR5" s="303"/>
      <c r="JS5" s="303"/>
      <c r="JT5" s="303"/>
      <c r="JU5" s="303"/>
      <c r="JV5" s="303"/>
      <c r="JW5" s="303"/>
      <c r="JX5" s="303"/>
      <c r="JY5" s="303"/>
      <c r="JZ5" s="303"/>
      <c r="KA5" s="303"/>
      <c r="KB5" s="303"/>
      <c r="KC5" s="303"/>
      <c r="KD5" s="303"/>
      <c r="KE5" s="303"/>
      <c r="KF5" s="303"/>
      <c r="KG5" s="303"/>
      <c r="KH5" s="303"/>
      <c r="KI5" s="303"/>
      <c r="KJ5" s="303"/>
      <c r="KK5" s="303"/>
      <c r="KL5" s="303"/>
      <c r="KM5" s="303"/>
      <c r="KN5" s="303"/>
      <c r="KO5" s="303"/>
      <c r="KP5" s="303"/>
      <c r="KQ5" s="303"/>
      <c r="KR5" s="303"/>
      <c r="KS5" s="303"/>
      <c r="KT5" s="303"/>
      <c r="KU5" s="303"/>
      <c r="KV5" s="303"/>
      <c r="KW5" s="303"/>
      <c r="KX5" s="303"/>
      <c r="KY5" s="303"/>
      <c r="KZ5" s="303"/>
      <c r="LA5" s="303"/>
      <c r="LB5" s="303"/>
      <c r="LC5" s="303"/>
      <c r="LD5" s="303"/>
      <c r="LE5" s="303"/>
      <c r="LF5" s="303"/>
      <c r="LG5" s="303"/>
      <c r="LH5" s="303"/>
      <c r="LI5" s="303"/>
      <c r="LJ5" s="303"/>
      <c r="LK5" s="303"/>
      <c r="LL5" s="303"/>
      <c r="LM5" s="303"/>
      <c r="LN5" s="303"/>
      <c r="LO5" s="303"/>
      <c r="LP5" s="303"/>
      <c r="LQ5" s="303"/>
      <c r="LR5" s="303"/>
      <c r="LS5" s="303"/>
      <c r="LT5" s="303"/>
      <c r="LU5" s="303"/>
      <c r="LV5" s="303"/>
      <c r="LW5" s="303"/>
      <c r="LX5" s="303"/>
      <c r="LY5" s="303"/>
      <c r="LZ5" s="303"/>
      <c r="MA5" s="303"/>
      <c r="MB5" s="303"/>
      <c r="MC5" s="303"/>
      <c r="MD5" s="303"/>
      <c r="ME5" s="303"/>
      <c r="MF5" s="303"/>
      <c r="MG5" s="303"/>
      <c r="MH5" s="303"/>
      <c r="MI5" s="303"/>
      <c r="MJ5" s="303"/>
      <c r="MK5" s="303"/>
      <c r="ML5" s="303"/>
      <c r="MM5" s="303"/>
      <c r="MN5" s="303"/>
      <c r="MO5" s="303"/>
      <c r="MP5" s="303"/>
      <c r="MQ5" s="303"/>
      <c r="MR5" s="303"/>
      <c r="MS5" s="303"/>
      <c r="MT5" s="303"/>
      <c r="MU5" s="303"/>
      <c r="MV5" s="303"/>
      <c r="MW5" s="303"/>
      <c r="MX5" s="303"/>
      <c r="MY5" s="303"/>
      <c r="MZ5" s="303"/>
      <c r="NA5" s="303"/>
      <c r="NB5" s="303"/>
      <c r="NC5" s="303"/>
      <c r="ND5" s="303"/>
      <c r="NE5" s="303"/>
      <c r="NF5" s="303"/>
      <c r="NG5" s="303"/>
      <c r="NH5" s="303"/>
      <c r="NI5" s="303"/>
      <c r="NJ5" s="303"/>
      <c r="NK5" s="303"/>
      <c r="NL5" s="303"/>
      <c r="NM5" s="303"/>
      <c r="NN5" s="303"/>
      <c r="NO5" s="303"/>
      <c r="NP5" s="303"/>
      <c r="NQ5" s="303"/>
      <c r="NR5" s="303"/>
      <c r="NS5" s="303"/>
      <c r="NT5" s="303"/>
      <c r="NU5" s="303"/>
      <c r="NV5" s="303"/>
      <c r="NW5" s="303"/>
      <c r="NX5" s="303"/>
      <c r="NY5" s="303"/>
      <c r="NZ5" s="303"/>
      <c r="OA5" s="303"/>
      <c r="OB5" s="303"/>
      <c r="OC5" s="303"/>
      <c r="OD5" s="303"/>
      <c r="OE5" s="303"/>
      <c r="OF5" s="303"/>
      <c r="OG5" s="303"/>
      <c r="OH5" s="303"/>
      <c r="OI5" s="303"/>
      <c r="OJ5" s="303"/>
      <c r="OK5" s="303"/>
      <c r="OL5" s="303"/>
      <c r="OM5" s="303"/>
      <c r="ON5" s="303"/>
      <c r="OO5" s="303"/>
      <c r="OP5" s="303"/>
      <c r="OQ5" s="303"/>
      <c r="OR5" s="303"/>
      <c r="OS5" s="303"/>
      <c r="OT5" s="303"/>
      <c r="OU5" s="303"/>
      <c r="OV5" s="303"/>
      <c r="OW5" s="303"/>
      <c r="OX5" s="303"/>
      <c r="OY5" s="303"/>
      <c r="OZ5" s="303"/>
      <c r="PA5" s="303"/>
      <c r="PB5" s="303"/>
      <c r="PC5" s="303"/>
      <c r="PD5" s="303"/>
      <c r="PE5" s="303"/>
      <c r="PF5" s="303"/>
      <c r="PG5" s="303"/>
      <c r="PH5" s="303"/>
      <c r="PI5" s="303"/>
      <c r="PJ5" s="303"/>
      <c r="PK5" s="303"/>
      <c r="PL5" s="303"/>
      <c r="PM5" s="303"/>
      <c r="PN5" s="303"/>
      <c r="PO5" s="303"/>
      <c r="PP5" s="303"/>
      <c r="PQ5" s="303"/>
      <c r="PR5" s="303"/>
      <c r="PS5" s="303"/>
      <c r="PT5" s="303"/>
      <c r="PU5" s="303"/>
      <c r="PV5" s="303"/>
      <c r="PW5" s="303"/>
      <c r="PX5" s="303"/>
      <c r="PY5" s="303"/>
      <c r="PZ5" s="303"/>
      <c r="QA5" s="303"/>
      <c r="QB5" s="303"/>
      <c r="QC5" s="303"/>
      <c r="QD5" s="303"/>
      <c r="QE5" s="303"/>
      <c r="QF5" s="303"/>
      <c r="QG5" s="303"/>
      <c r="QH5" s="303"/>
      <c r="QI5" s="303"/>
      <c r="QJ5" s="303"/>
      <c r="QK5" s="303"/>
      <c r="QL5" s="303"/>
      <c r="QM5" s="303"/>
      <c r="QN5" s="303"/>
      <c r="QO5" s="303"/>
      <c r="QP5" s="303"/>
      <c r="QQ5" s="303"/>
      <c r="QR5" s="303"/>
      <c r="QS5" s="303"/>
      <c r="QT5" s="303"/>
      <c r="QU5" s="303"/>
      <c r="QV5" s="303"/>
      <c r="QW5" s="303"/>
      <c r="QX5" s="303"/>
      <c r="QY5" s="303"/>
      <c r="QZ5" s="303"/>
      <c r="RA5" s="303"/>
      <c r="RB5" s="303"/>
      <c r="RC5" s="303"/>
      <c r="RD5" s="303"/>
      <c r="RE5" s="303"/>
      <c r="RF5" s="303"/>
      <c r="RG5" s="303"/>
      <c r="RH5" s="303"/>
      <c r="RI5" s="303"/>
      <c r="RJ5" s="303"/>
      <c r="RK5" s="303"/>
      <c r="RL5" s="303"/>
      <c r="RM5" s="303"/>
      <c r="RN5" s="303"/>
      <c r="RO5" s="303"/>
      <c r="RP5" s="303"/>
      <c r="RQ5" s="303"/>
      <c r="RR5" s="303"/>
      <c r="RS5" s="303"/>
      <c r="RT5" s="303"/>
      <c r="RU5" s="303"/>
      <c r="RV5" s="303"/>
      <c r="RW5" s="303"/>
      <c r="RX5" s="303"/>
      <c r="RY5" s="303"/>
      <c r="RZ5" s="303"/>
      <c r="SA5" s="303"/>
      <c r="SB5" s="303"/>
      <c r="SC5" s="303"/>
      <c r="SD5" s="303"/>
      <c r="SE5" s="303"/>
      <c r="SF5" s="303"/>
      <c r="SG5" s="303"/>
      <c r="SH5" s="303"/>
      <c r="SI5" s="303"/>
      <c r="SJ5" s="303"/>
      <c r="SK5" s="303"/>
      <c r="SL5" s="303"/>
      <c r="SM5" s="303"/>
      <c r="SN5" s="303"/>
      <c r="SO5" s="303"/>
      <c r="SP5" s="303"/>
      <c r="SQ5" s="303"/>
      <c r="SR5" s="303"/>
      <c r="SS5" s="303"/>
      <c r="ST5" s="303"/>
      <c r="SU5" s="303"/>
      <c r="SV5" s="303"/>
      <c r="SW5" s="303"/>
      <c r="SX5" s="303"/>
      <c r="SY5" s="303"/>
      <c r="SZ5" s="303"/>
      <c r="TA5" s="303"/>
      <c r="TB5" s="303"/>
      <c r="TC5" s="303"/>
      <c r="TD5" s="303"/>
      <c r="TE5" s="303"/>
      <c r="TF5" s="303"/>
      <c r="TG5" s="303"/>
      <c r="TH5" s="303"/>
      <c r="TI5" s="303"/>
      <c r="TJ5" s="303"/>
      <c r="TK5" s="303"/>
      <c r="TL5" s="303"/>
      <c r="TM5" s="303"/>
      <c r="TN5" s="303"/>
      <c r="TO5" s="303"/>
      <c r="TP5" s="303"/>
      <c r="TQ5" s="303"/>
      <c r="TR5" s="303"/>
      <c r="TS5" s="303"/>
      <c r="TT5" s="303"/>
      <c r="TU5" s="303"/>
      <c r="TV5" s="303"/>
      <c r="TW5" s="303"/>
      <c r="TX5" s="303"/>
      <c r="TY5" s="303"/>
      <c r="TZ5" s="303"/>
      <c r="UA5" s="303"/>
      <c r="UB5" s="303"/>
      <c r="UC5" s="303"/>
      <c r="UD5" s="303"/>
      <c r="UE5" s="303"/>
      <c r="UF5" s="303"/>
      <c r="UG5" s="303"/>
      <c r="UH5" s="303"/>
      <c r="UI5" s="303"/>
      <c r="UJ5" s="303"/>
      <c r="UK5" s="303"/>
      <c r="UL5" s="303"/>
      <c r="UM5" s="303"/>
      <c r="UN5" s="303"/>
      <c r="UO5" s="303"/>
      <c r="UP5" s="303"/>
      <c r="UQ5" s="303"/>
      <c r="UR5" s="303"/>
      <c r="US5" s="303"/>
      <c r="UT5" s="303"/>
      <c r="UU5" s="303"/>
      <c r="UV5" s="303"/>
      <c r="UW5" s="303"/>
      <c r="UX5" s="303"/>
      <c r="UY5" s="303"/>
      <c r="UZ5" s="303"/>
      <c r="VA5" s="303"/>
      <c r="VB5" s="303"/>
      <c r="VC5" s="303"/>
      <c r="VD5" s="303"/>
      <c r="VE5" s="303"/>
      <c r="VF5" s="303"/>
      <c r="VG5" s="303"/>
      <c r="VH5" s="303"/>
      <c r="VI5" s="303"/>
      <c r="VJ5" s="303"/>
      <c r="VK5" s="303"/>
      <c r="VL5" s="303"/>
      <c r="VM5" s="303"/>
      <c r="VN5" s="303"/>
      <c r="VO5" s="303"/>
      <c r="VP5" s="303"/>
      <c r="VQ5" s="303"/>
      <c r="VR5" s="303"/>
      <c r="VS5" s="303"/>
      <c r="VT5" s="303"/>
      <c r="VU5" s="303"/>
      <c r="VV5" s="303"/>
      <c r="VW5" s="303"/>
      <c r="VX5" s="303"/>
      <c r="VY5" s="303"/>
      <c r="VZ5" s="303"/>
      <c r="WA5" s="303"/>
      <c r="WB5" s="303"/>
      <c r="WC5" s="303"/>
      <c r="WD5" s="303"/>
      <c r="WE5" s="303"/>
      <c r="WF5" s="303"/>
      <c r="WG5" s="303"/>
      <c r="WH5" s="303"/>
      <c r="WI5" s="303"/>
      <c r="WJ5" s="303"/>
      <c r="WK5" s="303"/>
      <c r="WL5" s="303"/>
      <c r="WM5" s="303"/>
      <c r="WN5" s="303"/>
      <c r="WO5" s="303"/>
      <c r="WP5" s="303"/>
      <c r="WQ5" s="303"/>
      <c r="WR5" s="303"/>
      <c r="WS5" s="303"/>
      <c r="WT5" s="303"/>
      <c r="WU5" s="303"/>
      <c r="WV5" s="303"/>
      <c r="WW5" s="303"/>
      <c r="WX5" s="303"/>
      <c r="WY5" s="303"/>
      <c r="WZ5" s="303"/>
      <c r="XA5" s="303"/>
      <c r="XB5" s="303"/>
      <c r="XC5" s="303"/>
      <c r="XD5" s="303"/>
      <c r="XE5" s="303"/>
      <c r="XF5" s="303"/>
      <c r="XG5" s="303"/>
      <c r="XH5" s="303"/>
      <c r="XI5" s="303"/>
      <c r="XJ5" s="303"/>
      <c r="XK5" s="303"/>
      <c r="XL5" s="303"/>
      <c r="XM5" s="303"/>
      <c r="XN5" s="303"/>
      <c r="XO5" s="303"/>
      <c r="XP5" s="303"/>
      <c r="XQ5" s="303"/>
      <c r="XR5" s="303"/>
      <c r="XS5" s="303"/>
      <c r="XT5" s="303"/>
      <c r="XU5" s="303"/>
      <c r="XV5" s="303"/>
      <c r="XW5" s="303"/>
      <c r="XX5" s="303"/>
      <c r="XY5" s="303"/>
      <c r="XZ5" s="303"/>
      <c r="YA5" s="303"/>
      <c r="YB5" s="303"/>
      <c r="YC5" s="303"/>
      <c r="YD5" s="303"/>
      <c r="YE5" s="303"/>
      <c r="YF5" s="303"/>
      <c r="YG5" s="303"/>
      <c r="YH5" s="303"/>
      <c r="YI5" s="303"/>
      <c r="YJ5" s="303"/>
      <c r="YK5" s="303"/>
      <c r="YL5" s="303"/>
      <c r="YM5" s="303"/>
      <c r="YN5" s="303"/>
      <c r="YO5" s="303"/>
      <c r="YP5" s="303"/>
      <c r="YQ5" s="303"/>
      <c r="YR5" s="303"/>
      <c r="YS5" s="303"/>
      <c r="YT5" s="303"/>
      <c r="YU5" s="303"/>
      <c r="YV5" s="303"/>
      <c r="YW5" s="303"/>
      <c r="YX5" s="303"/>
      <c r="YY5" s="303"/>
      <c r="YZ5" s="303"/>
      <c r="ZA5" s="303"/>
      <c r="ZB5" s="303"/>
      <c r="ZC5" s="303"/>
      <c r="ZD5" s="303"/>
      <c r="ZE5" s="303"/>
      <c r="ZF5" s="303"/>
      <c r="ZG5" s="303"/>
      <c r="ZH5" s="303"/>
      <c r="ZI5" s="303"/>
      <c r="ZJ5" s="303"/>
      <c r="ZK5" s="303"/>
      <c r="ZL5" s="303"/>
      <c r="ZM5" s="303"/>
      <c r="ZN5" s="303"/>
      <c r="ZO5" s="303"/>
      <c r="ZP5" s="303"/>
      <c r="ZQ5" s="303"/>
      <c r="ZR5" s="303"/>
      <c r="ZS5" s="303"/>
      <c r="ZT5" s="303"/>
      <c r="ZU5" s="303"/>
      <c r="ZV5" s="303"/>
      <c r="ZW5" s="303"/>
      <c r="ZX5" s="303"/>
      <c r="ZY5" s="303"/>
      <c r="ZZ5" s="303"/>
      <c r="AAA5" s="303"/>
      <c r="AAB5" s="303"/>
      <c r="AAC5" s="303"/>
      <c r="AAD5" s="303"/>
      <c r="AAE5" s="303"/>
      <c r="AAF5" s="303"/>
      <c r="AAG5" s="303"/>
      <c r="AAH5" s="303"/>
      <c r="AAI5" s="303"/>
      <c r="AAJ5" s="303"/>
      <c r="AAK5" s="303"/>
      <c r="AAL5" s="303"/>
      <c r="AAM5" s="303"/>
      <c r="AAN5" s="303"/>
      <c r="AAO5" s="303"/>
      <c r="AAP5" s="303"/>
      <c r="AAQ5" s="303"/>
      <c r="AAR5" s="303"/>
      <c r="AAS5" s="303"/>
      <c r="AAT5" s="303"/>
      <c r="AAU5" s="303"/>
      <c r="AAV5" s="303"/>
      <c r="AAW5" s="303"/>
      <c r="AAX5" s="303"/>
      <c r="AAY5" s="303"/>
      <c r="AAZ5" s="303"/>
      <c r="ABA5" s="303"/>
      <c r="ABB5" s="303"/>
      <c r="ABC5" s="303"/>
      <c r="ABD5" s="303"/>
      <c r="ABE5" s="303"/>
      <c r="ABF5" s="303"/>
      <c r="ABG5" s="303"/>
      <c r="ABH5" s="303"/>
      <c r="ABI5" s="303"/>
      <c r="ABJ5" s="303"/>
      <c r="ABK5" s="303"/>
      <c r="ABL5" s="303"/>
      <c r="ABM5" s="303"/>
      <c r="ABN5" s="303"/>
      <c r="ABO5" s="303"/>
      <c r="ABP5" s="303"/>
      <c r="ABQ5" s="303"/>
      <c r="ABR5" s="303"/>
      <c r="ABS5" s="303"/>
      <c r="ABT5" s="303"/>
      <c r="ABU5" s="303"/>
      <c r="ABV5" s="303"/>
      <c r="ABW5" s="303"/>
      <c r="ABX5" s="303"/>
      <c r="ABY5" s="303"/>
      <c r="ABZ5" s="303"/>
      <c r="ACA5" s="303"/>
      <c r="ACB5" s="303"/>
      <c r="ACC5" s="303"/>
      <c r="ACD5" s="303"/>
      <c r="ACE5" s="303"/>
      <c r="ACF5" s="303"/>
      <c r="ACG5" s="303"/>
      <c r="ACH5" s="303"/>
      <c r="ACI5" s="303"/>
      <c r="ACJ5" s="303"/>
      <c r="ACK5" s="303"/>
      <c r="ACL5" s="303"/>
      <c r="ACM5" s="303"/>
      <c r="ACN5" s="303"/>
      <c r="ACO5" s="303"/>
      <c r="ACP5" s="303"/>
      <c r="ACQ5" s="303"/>
      <c r="ACR5" s="303"/>
      <c r="ACS5" s="303"/>
      <c r="ACT5" s="303"/>
      <c r="ACU5" s="303"/>
      <c r="ACV5" s="303"/>
      <c r="ACW5" s="303"/>
      <c r="ACX5" s="303"/>
      <c r="ACY5" s="303"/>
      <c r="ACZ5" s="303"/>
      <c r="ADA5" s="303"/>
      <c r="ADB5" s="303"/>
      <c r="ADC5" s="303"/>
      <c r="ADD5" s="303"/>
      <c r="ADE5" s="303"/>
      <c r="ADF5" s="303"/>
      <c r="ADG5" s="303"/>
      <c r="ADH5" s="303"/>
      <c r="ADI5" s="303"/>
      <c r="ADJ5" s="303"/>
      <c r="ADK5" s="303"/>
      <c r="ADL5" s="303"/>
      <c r="ADM5" s="303"/>
      <c r="ADN5" s="303"/>
      <c r="ADO5" s="303"/>
      <c r="ADP5" s="303"/>
      <c r="ADQ5" s="303"/>
      <c r="ADR5" s="303"/>
      <c r="ADS5" s="303"/>
      <c r="ADT5" s="303"/>
      <c r="ADU5" s="303"/>
      <c r="ADV5" s="303"/>
      <c r="ADW5" s="303"/>
      <c r="ADX5" s="303"/>
      <c r="ADY5" s="303"/>
      <c r="ADZ5" s="303"/>
      <c r="AEA5" s="303"/>
      <c r="AEB5" s="303"/>
      <c r="AEC5" s="303"/>
      <c r="AED5" s="303"/>
      <c r="AEE5" s="303"/>
      <c r="AEF5" s="303"/>
      <c r="AEG5" s="303"/>
      <c r="AEH5" s="303"/>
      <c r="AEI5" s="303"/>
      <c r="AEJ5" s="303"/>
      <c r="AEK5" s="303"/>
      <c r="AEL5" s="303"/>
      <c r="AEM5" s="303"/>
      <c r="AEN5" s="303"/>
      <c r="AEO5" s="303"/>
      <c r="AEP5" s="303"/>
      <c r="AEQ5" s="303"/>
      <c r="AER5" s="303"/>
      <c r="AES5" s="303"/>
      <c r="AET5" s="303"/>
      <c r="AEU5" s="303"/>
      <c r="AEV5" s="303"/>
      <c r="AEW5" s="303"/>
      <c r="AEX5" s="303"/>
      <c r="AEY5" s="303"/>
      <c r="AEZ5" s="303"/>
      <c r="AFA5" s="303"/>
      <c r="AFB5" s="303"/>
      <c r="AFC5" s="303"/>
      <c r="AFD5" s="303"/>
      <c r="AFE5" s="303"/>
      <c r="AFF5" s="303"/>
      <c r="AFG5" s="303"/>
      <c r="AFH5" s="303"/>
      <c r="AFI5" s="303"/>
      <c r="AFJ5" s="303"/>
      <c r="AFK5" s="303"/>
      <c r="AFL5" s="303"/>
      <c r="AFM5" s="303"/>
      <c r="AFN5" s="303"/>
      <c r="AFO5" s="303"/>
      <c r="AFP5" s="303"/>
      <c r="AFQ5" s="303"/>
      <c r="AFR5" s="303"/>
      <c r="AFS5" s="303"/>
      <c r="AFT5" s="303"/>
      <c r="AFU5" s="303"/>
      <c r="AFV5" s="303"/>
      <c r="AFW5" s="303"/>
      <c r="AFX5" s="303"/>
      <c r="AFY5" s="303"/>
      <c r="AFZ5" s="303"/>
      <c r="AGA5" s="303"/>
      <c r="AGB5" s="303"/>
      <c r="AGC5" s="303"/>
      <c r="AGD5" s="303"/>
      <c r="AGE5" s="303"/>
      <c r="AGF5" s="303"/>
      <c r="AGG5" s="303"/>
      <c r="AGH5" s="303"/>
      <c r="AGI5" s="303"/>
      <c r="AGJ5" s="303"/>
      <c r="AGK5" s="303"/>
      <c r="AGL5" s="303"/>
      <c r="AGM5" s="303"/>
      <c r="AGN5" s="303"/>
      <c r="AGO5" s="303"/>
      <c r="AGP5" s="303"/>
      <c r="AGQ5" s="303"/>
      <c r="AGR5" s="303"/>
      <c r="AGS5" s="303"/>
      <c r="AGT5" s="303"/>
      <c r="AGU5" s="303"/>
      <c r="AGV5" s="303"/>
      <c r="AGW5" s="303"/>
      <c r="AGX5" s="303"/>
      <c r="AGY5" s="303"/>
      <c r="AGZ5" s="303"/>
      <c r="AHA5" s="303"/>
      <c r="AHB5" s="303"/>
      <c r="AHC5" s="303"/>
      <c r="AHD5" s="303"/>
      <c r="AHE5" s="303"/>
      <c r="AHF5" s="303"/>
      <c r="AHG5" s="303"/>
      <c r="AHH5" s="303"/>
      <c r="AHI5" s="303"/>
      <c r="AHJ5" s="303"/>
      <c r="AHK5" s="303"/>
      <c r="AHL5" s="303"/>
      <c r="AHM5" s="303"/>
      <c r="AHN5" s="303"/>
      <c r="AHO5" s="303"/>
      <c r="AHP5" s="303"/>
      <c r="AHQ5" s="303"/>
      <c r="AHR5" s="303"/>
      <c r="AHS5" s="303"/>
      <c r="AHT5" s="303"/>
      <c r="AHU5" s="303"/>
      <c r="AHV5" s="303"/>
      <c r="AHW5" s="303"/>
      <c r="AHX5" s="303"/>
      <c r="AHY5" s="303"/>
      <c r="AHZ5" s="303"/>
      <c r="AIA5" s="303"/>
      <c r="AIB5" s="303"/>
      <c r="AIC5" s="303"/>
      <c r="AID5" s="303"/>
      <c r="AIE5" s="303"/>
      <c r="AIF5" s="303"/>
      <c r="AIG5" s="303"/>
      <c r="AIH5" s="303"/>
      <c r="AII5" s="303"/>
      <c r="AIJ5" s="303"/>
      <c r="AIK5" s="303"/>
      <c r="AIL5" s="303"/>
      <c r="AIM5" s="303"/>
      <c r="AIN5" s="303"/>
      <c r="AIO5" s="303"/>
      <c r="AIP5" s="303"/>
      <c r="AIQ5" s="303"/>
      <c r="AIR5" s="303"/>
      <c r="AIS5" s="303"/>
      <c r="AIT5" s="303"/>
      <c r="AIU5" s="303"/>
      <c r="AIV5" s="303"/>
      <c r="AIW5" s="303"/>
      <c r="AIX5" s="303"/>
      <c r="AIY5" s="303"/>
      <c r="AIZ5" s="303"/>
      <c r="AJA5" s="303"/>
      <c r="AJB5" s="303"/>
      <c r="AJC5" s="303"/>
      <c r="AJD5" s="303"/>
      <c r="AJE5" s="303"/>
      <c r="AJF5" s="303"/>
      <c r="AJG5" s="303"/>
      <c r="AJH5" s="303"/>
      <c r="AJI5" s="303"/>
      <c r="AJJ5" s="303"/>
      <c r="AJK5" s="303"/>
      <c r="AJL5" s="303"/>
      <c r="AJM5" s="303"/>
      <c r="AJN5" s="303"/>
      <c r="AJO5" s="303"/>
      <c r="AJP5" s="303"/>
      <c r="AJQ5" s="303"/>
      <c r="AJR5" s="303"/>
      <c r="AJS5" s="303"/>
      <c r="AJT5" s="303"/>
      <c r="AJU5" s="303"/>
      <c r="AJV5" s="303"/>
      <c r="AJW5" s="303"/>
      <c r="AJX5" s="303"/>
      <c r="AJY5" s="303"/>
      <c r="AJZ5" s="303"/>
      <c r="AKA5" s="303"/>
      <c r="AKB5" s="303"/>
      <c r="AKC5" s="303"/>
      <c r="AKD5" s="303"/>
      <c r="AKE5" s="303"/>
      <c r="AKF5" s="303"/>
      <c r="AKG5" s="303"/>
      <c r="AKH5" s="303"/>
      <c r="AKI5" s="303"/>
      <c r="AKJ5" s="303"/>
      <c r="AKK5" s="303"/>
      <c r="AKL5" s="303"/>
      <c r="AKM5" s="303"/>
      <c r="AKN5" s="303"/>
      <c r="AKO5" s="303"/>
      <c r="AKP5" s="303"/>
      <c r="AKQ5" s="303"/>
      <c r="AKR5" s="303"/>
      <c r="AKS5" s="303"/>
      <c r="AKT5" s="303"/>
      <c r="AKU5" s="303"/>
      <c r="AKV5" s="303"/>
      <c r="AKW5" s="303"/>
      <c r="AKX5" s="303"/>
      <c r="AKY5" s="303"/>
      <c r="AKZ5" s="303"/>
      <c r="ALA5" s="303"/>
      <c r="ALB5" s="303"/>
      <c r="ALC5" s="303"/>
      <c r="ALD5" s="303"/>
      <c r="ALE5" s="303"/>
      <c r="ALF5" s="303"/>
      <c r="ALG5" s="303"/>
      <c r="ALH5" s="303"/>
      <c r="ALI5" s="303"/>
      <c r="ALJ5" s="303"/>
      <c r="ALK5" s="303"/>
      <c r="ALL5" s="303"/>
      <c r="ALM5" s="303"/>
      <c r="ALN5" s="303"/>
      <c r="ALO5" s="303"/>
      <c r="ALP5" s="303"/>
      <c r="ALQ5" s="303"/>
      <c r="ALR5" s="303"/>
      <c r="ALS5" s="303"/>
      <c r="ALT5" s="303"/>
      <c r="ALU5" s="303"/>
      <c r="ALV5" s="303"/>
      <c r="ALW5" s="303"/>
      <c r="ALX5" s="303"/>
      <c r="ALY5" s="303"/>
      <c r="ALZ5" s="303"/>
      <c r="AMA5" s="303"/>
      <c r="AMB5" s="303"/>
      <c r="AMC5" s="303"/>
      <c r="AMD5" s="303"/>
      <c r="AME5" s="303"/>
      <c r="AMF5" s="303"/>
      <c r="AMG5" s="303"/>
      <c r="AMH5" s="303"/>
      <c r="AMI5" s="303"/>
      <c r="AMJ5" s="303"/>
      <c r="AMK5" s="303"/>
      <c r="AML5" s="303"/>
      <c r="AMM5" s="303"/>
      <c r="AMN5" s="303"/>
      <c r="AMO5" s="303"/>
      <c r="AMP5" s="303"/>
      <c r="AMQ5" s="303"/>
      <c r="AMR5" s="303"/>
      <c r="AMS5" s="303"/>
      <c r="AMT5" s="303"/>
      <c r="AMU5" s="303"/>
      <c r="AMV5" s="303"/>
      <c r="AMW5" s="303"/>
      <c r="AMX5" s="303"/>
      <c r="AMY5" s="303"/>
      <c r="AMZ5" s="303"/>
      <c r="ANA5" s="303"/>
      <c r="ANB5" s="303"/>
      <c r="ANC5" s="303"/>
      <c r="AND5" s="303"/>
      <c r="ANE5" s="303"/>
      <c r="ANF5" s="303"/>
      <c r="ANG5" s="303"/>
      <c r="ANH5" s="303"/>
      <c r="ANI5" s="303"/>
      <c r="ANJ5" s="303"/>
      <c r="ANK5" s="303"/>
      <c r="ANL5" s="303"/>
      <c r="ANM5" s="303"/>
      <c r="ANN5" s="303"/>
      <c r="ANO5" s="303"/>
      <c r="ANP5" s="303"/>
      <c r="ANQ5" s="303"/>
      <c r="ANR5" s="303"/>
      <c r="ANS5" s="303"/>
      <c r="ANT5" s="303"/>
      <c r="ANU5" s="303"/>
      <c r="ANV5" s="303"/>
      <c r="ANW5" s="303"/>
      <c r="ANX5" s="303"/>
      <c r="ANY5" s="303"/>
      <c r="ANZ5" s="303"/>
      <c r="AOA5" s="303"/>
      <c r="AOB5" s="303"/>
      <c r="AOC5" s="303"/>
      <c r="AOD5" s="303"/>
      <c r="AOE5" s="303"/>
      <c r="AOF5" s="303"/>
      <c r="AOG5" s="303"/>
      <c r="AOH5" s="303"/>
      <c r="AOI5" s="303"/>
      <c r="AOJ5" s="303"/>
      <c r="AOK5" s="303"/>
      <c r="AOL5" s="303"/>
      <c r="AOM5" s="303"/>
      <c r="AON5" s="303"/>
      <c r="AOO5" s="303"/>
      <c r="AOP5" s="303"/>
      <c r="AOQ5" s="303"/>
      <c r="AOR5" s="303"/>
      <c r="AOS5" s="303"/>
      <c r="AOT5" s="303"/>
      <c r="AOU5" s="303"/>
      <c r="AOV5" s="303"/>
      <c r="AOW5" s="303"/>
      <c r="AOX5" s="303"/>
      <c r="AOY5" s="303"/>
      <c r="AOZ5" s="303"/>
      <c r="APA5" s="303"/>
      <c r="APB5" s="303"/>
      <c r="APC5" s="303"/>
      <c r="APD5" s="303"/>
      <c r="APE5" s="303"/>
      <c r="APF5" s="303"/>
      <c r="APG5" s="303"/>
      <c r="APH5" s="303"/>
      <c r="API5" s="303"/>
      <c r="APJ5" s="303"/>
      <c r="APK5" s="303"/>
      <c r="APL5" s="303"/>
      <c r="APM5" s="303"/>
      <c r="APN5" s="303"/>
      <c r="APO5" s="303"/>
      <c r="APP5" s="303"/>
      <c r="APQ5" s="303"/>
      <c r="APR5" s="303"/>
      <c r="APS5" s="303"/>
      <c r="APT5" s="303"/>
      <c r="APU5" s="303"/>
      <c r="APV5" s="303"/>
      <c r="APW5" s="303"/>
      <c r="APX5" s="303"/>
      <c r="APY5" s="303"/>
      <c r="APZ5" s="303"/>
      <c r="AQA5" s="303"/>
      <c r="AQB5" s="303"/>
      <c r="AQC5" s="303"/>
      <c r="AQD5" s="303"/>
      <c r="AQE5" s="303"/>
      <c r="AQF5" s="303"/>
      <c r="AQG5" s="303"/>
      <c r="AQH5" s="303"/>
      <c r="AQI5" s="303"/>
      <c r="AQJ5" s="303"/>
      <c r="AQK5" s="303"/>
      <c r="AQL5" s="303"/>
      <c r="AQM5" s="303"/>
      <c r="AQN5" s="303"/>
      <c r="AQO5" s="303"/>
      <c r="AQP5" s="303"/>
      <c r="AQQ5" s="303"/>
      <c r="AQR5" s="303"/>
      <c r="AQS5" s="303"/>
      <c r="AQT5" s="303"/>
      <c r="AQU5" s="303"/>
      <c r="AQV5" s="303"/>
      <c r="AQW5" s="303"/>
      <c r="AQX5" s="303"/>
      <c r="AQY5" s="303"/>
      <c r="AQZ5" s="303"/>
      <c r="ARA5" s="303"/>
      <c r="ARB5" s="303"/>
      <c r="ARC5" s="303"/>
      <c r="ARD5" s="303"/>
      <c r="ARE5" s="303"/>
      <c r="ARF5" s="303"/>
      <c r="ARG5" s="303"/>
      <c r="ARH5" s="303"/>
      <c r="ARI5" s="303"/>
      <c r="ARJ5" s="303"/>
      <c r="ARK5" s="303"/>
      <c r="ARL5" s="303"/>
      <c r="ARM5" s="303"/>
      <c r="ARN5" s="303"/>
      <c r="ARO5" s="303"/>
      <c r="ARP5" s="303"/>
      <c r="ARQ5" s="303"/>
      <c r="ARR5" s="303"/>
      <c r="ARS5" s="303"/>
      <c r="ART5" s="303"/>
      <c r="ARU5" s="303"/>
      <c r="ARV5" s="303"/>
      <c r="ARW5" s="303"/>
      <c r="ARX5" s="303"/>
      <c r="ARY5" s="303"/>
      <c r="ARZ5" s="303"/>
      <c r="ASA5" s="303"/>
      <c r="ASB5" s="303"/>
      <c r="ASC5" s="303"/>
      <c r="ASD5" s="303"/>
      <c r="ASE5" s="303"/>
      <c r="ASF5" s="303"/>
      <c r="ASG5" s="303"/>
      <c r="ASH5" s="303"/>
      <c r="ASI5" s="303"/>
      <c r="ASJ5" s="303"/>
      <c r="ASK5" s="303"/>
      <c r="ASL5" s="303"/>
      <c r="ASM5" s="303"/>
      <c r="ASN5" s="303"/>
      <c r="ASO5" s="303"/>
      <c r="ASP5" s="303"/>
      <c r="ASQ5" s="303"/>
      <c r="ASR5" s="303"/>
      <c r="ASS5" s="303"/>
      <c r="AST5" s="303"/>
      <c r="ASU5" s="303"/>
      <c r="ASV5" s="303"/>
      <c r="ASW5" s="303"/>
      <c r="ASX5" s="303"/>
      <c r="ASY5" s="303"/>
      <c r="ASZ5" s="303"/>
      <c r="ATA5" s="303"/>
      <c r="ATB5" s="303"/>
      <c r="ATC5" s="303"/>
      <c r="ATD5" s="303"/>
      <c r="ATE5" s="303"/>
      <c r="ATF5" s="303"/>
      <c r="ATG5" s="303"/>
      <c r="ATH5" s="303"/>
      <c r="ATI5" s="303"/>
      <c r="ATJ5" s="303"/>
      <c r="ATK5" s="303"/>
      <c r="ATL5" s="303"/>
      <c r="ATM5" s="303"/>
      <c r="ATN5" s="303"/>
      <c r="ATO5" s="303"/>
      <c r="ATP5" s="303"/>
      <c r="ATQ5" s="303"/>
      <c r="ATR5" s="303"/>
      <c r="ATS5" s="303"/>
      <c r="ATT5" s="303"/>
      <c r="ATU5" s="303"/>
      <c r="ATV5" s="303"/>
      <c r="ATW5" s="303"/>
      <c r="ATX5" s="303"/>
      <c r="ATY5" s="303"/>
      <c r="ATZ5" s="303"/>
      <c r="AUA5" s="303"/>
      <c r="AUB5" s="303"/>
      <c r="AUC5" s="303"/>
      <c r="AUD5" s="303"/>
      <c r="AUE5" s="303"/>
      <c r="AUF5" s="303"/>
      <c r="AUG5" s="303"/>
      <c r="AUH5" s="303"/>
      <c r="AUI5" s="303"/>
      <c r="AUJ5" s="303"/>
      <c r="AUK5" s="303"/>
      <c r="AUL5" s="303"/>
      <c r="AUM5" s="303"/>
      <c r="AUN5" s="303"/>
      <c r="AUO5" s="303"/>
      <c r="AUP5" s="303"/>
      <c r="AUQ5" s="303"/>
      <c r="AUR5" s="303"/>
      <c r="AUS5" s="303"/>
      <c r="AUT5" s="303"/>
      <c r="AUU5" s="303"/>
      <c r="AUV5" s="303"/>
      <c r="AUW5" s="303"/>
      <c r="AUX5" s="303"/>
      <c r="AUY5" s="303"/>
      <c r="AUZ5" s="303"/>
      <c r="AVA5" s="303"/>
      <c r="AVB5" s="303"/>
      <c r="AVC5" s="303"/>
      <c r="AVD5" s="303"/>
      <c r="AVE5" s="303"/>
      <c r="AVF5" s="303"/>
      <c r="AVG5" s="303"/>
      <c r="AVH5" s="303"/>
      <c r="AVI5" s="303"/>
      <c r="AVJ5" s="303"/>
      <c r="AVK5" s="303"/>
      <c r="AVL5" s="303"/>
      <c r="AVM5" s="303"/>
      <c r="AVN5" s="303"/>
      <c r="AVO5" s="303"/>
      <c r="AVP5" s="303"/>
      <c r="AVQ5" s="303"/>
      <c r="AVR5" s="303"/>
      <c r="AVS5" s="303"/>
      <c r="AVT5" s="303"/>
      <c r="AVU5" s="303"/>
      <c r="AVV5" s="303"/>
      <c r="AVW5" s="303"/>
      <c r="AVX5" s="303"/>
      <c r="AVY5" s="303"/>
      <c r="AVZ5" s="303"/>
      <c r="AWA5" s="303"/>
      <c r="AWB5" s="303"/>
      <c r="AWC5" s="303"/>
      <c r="AWD5" s="303"/>
      <c r="AWE5" s="303"/>
      <c r="AWF5" s="303"/>
      <c r="AWG5" s="303"/>
      <c r="AWH5" s="303"/>
      <c r="AWI5" s="303"/>
      <c r="AWJ5" s="303"/>
      <c r="AWK5" s="303"/>
      <c r="AWL5" s="303"/>
      <c r="AWM5" s="303"/>
      <c r="AWN5" s="303"/>
      <c r="AWO5" s="303"/>
      <c r="AWP5" s="303"/>
      <c r="AWQ5" s="303"/>
      <c r="AWR5" s="303"/>
      <c r="AWS5" s="303"/>
      <c r="AWT5" s="303"/>
      <c r="AWU5" s="303"/>
      <c r="AWV5" s="303"/>
      <c r="AWW5" s="303"/>
      <c r="AWX5" s="303"/>
      <c r="AWY5" s="303"/>
      <c r="AWZ5" s="303"/>
      <c r="AXA5" s="303"/>
      <c r="AXB5" s="303"/>
      <c r="AXC5" s="303"/>
      <c r="AXD5" s="303"/>
      <c r="AXE5" s="303"/>
      <c r="AXF5" s="303"/>
      <c r="AXG5" s="303"/>
      <c r="AXH5" s="303"/>
      <c r="AXI5" s="303"/>
      <c r="AXJ5" s="303"/>
      <c r="AXK5" s="303"/>
      <c r="AXL5" s="303"/>
      <c r="AXM5" s="303"/>
      <c r="AXN5" s="303"/>
      <c r="AXO5" s="303"/>
      <c r="AXP5" s="303"/>
      <c r="AXQ5" s="303"/>
      <c r="AXR5" s="303"/>
      <c r="AXS5" s="303"/>
      <c r="AXT5" s="303"/>
      <c r="AXU5" s="303"/>
      <c r="AXV5" s="303"/>
      <c r="AXW5" s="303"/>
      <c r="AXX5" s="303"/>
      <c r="AXY5" s="303"/>
      <c r="AXZ5" s="303"/>
      <c r="AYA5" s="303"/>
      <c r="AYB5" s="303"/>
      <c r="AYC5" s="303"/>
      <c r="AYD5" s="303"/>
      <c r="AYE5" s="303"/>
      <c r="AYF5" s="303"/>
      <c r="AYG5" s="303"/>
      <c r="AYH5" s="303"/>
      <c r="AYI5" s="303"/>
      <c r="AYJ5" s="303"/>
      <c r="AYK5" s="303"/>
      <c r="AYL5" s="303"/>
      <c r="AYM5" s="303"/>
      <c r="AYN5" s="303"/>
      <c r="AYO5" s="303"/>
      <c r="AYP5" s="303"/>
      <c r="AYQ5" s="303"/>
      <c r="AYR5" s="303"/>
      <c r="AYS5" s="303"/>
      <c r="AYT5" s="303"/>
      <c r="AYU5" s="303"/>
      <c r="AYV5" s="303"/>
      <c r="AYW5" s="303"/>
      <c r="AYX5" s="303"/>
      <c r="AYY5" s="303"/>
      <c r="AYZ5" s="303"/>
      <c r="AZA5" s="303"/>
      <c r="AZB5" s="303"/>
      <c r="AZC5" s="303"/>
      <c r="AZD5" s="303"/>
      <c r="AZE5" s="303"/>
      <c r="AZF5" s="303"/>
      <c r="AZG5" s="303"/>
      <c r="AZH5" s="303"/>
      <c r="AZI5" s="303"/>
      <c r="AZJ5" s="303"/>
      <c r="AZK5" s="303"/>
      <c r="AZL5" s="303"/>
      <c r="AZM5" s="303"/>
      <c r="AZN5" s="303"/>
      <c r="AZO5" s="303"/>
      <c r="AZP5" s="303"/>
      <c r="AZQ5" s="303"/>
      <c r="AZR5" s="303"/>
      <c r="AZS5" s="303"/>
      <c r="AZT5" s="303"/>
      <c r="AZU5" s="303"/>
      <c r="AZV5" s="303"/>
      <c r="AZW5" s="303"/>
      <c r="AZX5" s="303"/>
      <c r="AZY5" s="303"/>
      <c r="AZZ5" s="303"/>
      <c r="BAA5" s="303"/>
      <c r="BAB5" s="303"/>
      <c r="BAC5" s="303"/>
      <c r="BAD5" s="303"/>
      <c r="BAE5" s="303"/>
      <c r="BAF5" s="303"/>
      <c r="BAG5" s="303"/>
      <c r="BAH5" s="303"/>
      <c r="BAI5" s="303"/>
      <c r="BAJ5" s="303"/>
      <c r="BAK5" s="303"/>
      <c r="BAL5" s="303"/>
      <c r="BAM5" s="303"/>
      <c r="BAN5" s="303"/>
      <c r="BAO5" s="303"/>
      <c r="BAP5" s="303"/>
      <c r="BAQ5" s="303"/>
      <c r="BAR5" s="303"/>
      <c r="BAS5" s="303"/>
      <c r="BAT5" s="303"/>
      <c r="BAU5" s="303"/>
      <c r="BAV5" s="303"/>
      <c r="BAW5" s="303"/>
      <c r="BAX5" s="303"/>
      <c r="BAY5" s="303"/>
      <c r="BAZ5" s="303"/>
      <c r="BBA5" s="303"/>
      <c r="BBB5" s="303"/>
      <c r="BBC5" s="303"/>
      <c r="BBD5" s="303"/>
      <c r="BBE5" s="303"/>
      <c r="BBF5" s="303"/>
      <c r="BBG5" s="303"/>
      <c r="BBH5" s="303"/>
      <c r="BBI5" s="303"/>
      <c r="BBJ5" s="303"/>
      <c r="BBK5" s="303"/>
      <c r="BBL5" s="303"/>
      <c r="BBM5" s="303"/>
      <c r="BBN5" s="303"/>
      <c r="BBO5" s="303"/>
      <c r="BBP5" s="303"/>
      <c r="BBQ5" s="303"/>
      <c r="BBR5" s="303"/>
      <c r="BBS5" s="303"/>
      <c r="BBT5" s="303"/>
      <c r="BBU5" s="303"/>
      <c r="BBV5" s="303"/>
      <c r="BBW5" s="303"/>
      <c r="BBX5" s="303"/>
      <c r="BBY5" s="303"/>
      <c r="BBZ5" s="303"/>
      <c r="BCA5" s="303"/>
      <c r="BCB5" s="303"/>
      <c r="BCC5" s="303"/>
      <c r="BCD5" s="303"/>
      <c r="BCE5" s="303"/>
      <c r="BCF5" s="303"/>
      <c r="BCG5" s="303"/>
      <c r="BCH5" s="303"/>
      <c r="BCI5" s="303"/>
      <c r="BCJ5" s="303"/>
      <c r="BCK5" s="303"/>
      <c r="BCL5" s="303"/>
      <c r="BCM5" s="303"/>
      <c r="BCN5" s="303"/>
      <c r="BCO5" s="303"/>
      <c r="BCP5" s="303"/>
      <c r="BCQ5" s="303"/>
      <c r="BCR5" s="303"/>
      <c r="BCS5" s="303"/>
      <c r="BCT5" s="303"/>
      <c r="BCU5" s="303"/>
      <c r="BCV5" s="303"/>
      <c r="BCW5" s="303"/>
      <c r="BCX5" s="303"/>
      <c r="BCY5" s="303"/>
      <c r="BCZ5" s="303"/>
      <c r="BDA5" s="303"/>
      <c r="BDB5" s="303"/>
      <c r="BDC5" s="303"/>
      <c r="BDD5" s="303"/>
      <c r="BDE5" s="303"/>
      <c r="BDF5" s="303"/>
      <c r="BDG5" s="303"/>
      <c r="BDH5" s="303"/>
      <c r="BDI5" s="303"/>
      <c r="BDJ5" s="303"/>
      <c r="BDK5" s="303"/>
      <c r="BDL5" s="303"/>
      <c r="BDM5" s="303"/>
      <c r="BDN5" s="303"/>
      <c r="BDO5" s="303"/>
      <c r="BDP5" s="303"/>
      <c r="BDQ5" s="303"/>
      <c r="BDR5" s="303"/>
      <c r="BDS5" s="303"/>
      <c r="BDT5" s="303"/>
      <c r="BDU5" s="303"/>
      <c r="BDV5" s="303"/>
      <c r="BDW5" s="303"/>
      <c r="BDX5" s="303"/>
      <c r="BDY5" s="303"/>
      <c r="BDZ5" s="303"/>
      <c r="BEA5" s="303"/>
      <c r="BEB5" s="303"/>
      <c r="BEC5" s="303"/>
      <c r="BED5" s="303"/>
      <c r="BEE5" s="303"/>
      <c r="BEF5" s="303"/>
      <c r="BEG5" s="303"/>
      <c r="BEH5" s="303"/>
      <c r="BEI5" s="303"/>
      <c r="BEJ5" s="303"/>
      <c r="BEK5" s="303"/>
      <c r="BEL5" s="303"/>
      <c r="BEM5" s="303"/>
      <c r="BEN5" s="303"/>
      <c r="BEO5" s="303"/>
      <c r="BEP5" s="303"/>
      <c r="BEQ5" s="303"/>
      <c r="BER5" s="303"/>
      <c r="BES5" s="303"/>
      <c r="BET5" s="303"/>
      <c r="BEU5" s="303"/>
      <c r="BEV5" s="303"/>
      <c r="BEW5" s="303"/>
      <c r="BEX5" s="303"/>
      <c r="BEY5" s="303"/>
      <c r="BEZ5" s="303"/>
      <c r="BFA5" s="303"/>
      <c r="BFB5" s="303"/>
      <c r="BFC5" s="303"/>
      <c r="BFD5" s="303"/>
      <c r="BFE5" s="303"/>
      <c r="BFF5" s="303"/>
      <c r="BFG5" s="303"/>
      <c r="BFH5" s="303"/>
      <c r="BFI5" s="303"/>
      <c r="BFJ5" s="303"/>
      <c r="BFK5" s="303"/>
      <c r="BFL5" s="303"/>
      <c r="BFM5" s="303"/>
      <c r="BFN5" s="303"/>
      <c r="BFO5" s="303"/>
      <c r="BFP5" s="303"/>
      <c r="BFQ5" s="303"/>
      <c r="BFR5" s="303"/>
      <c r="BFS5" s="303"/>
      <c r="BFT5" s="303"/>
      <c r="BFU5" s="303"/>
      <c r="BFV5" s="303"/>
      <c r="BFW5" s="303"/>
      <c r="BFX5" s="303"/>
      <c r="BFY5" s="303"/>
      <c r="BFZ5" s="303"/>
      <c r="BGA5" s="303"/>
      <c r="BGB5" s="303"/>
      <c r="BGC5" s="303"/>
      <c r="BGD5" s="303"/>
      <c r="BGE5" s="303"/>
      <c r="BGF5" s="303"/>
      <c r="BGG5" s="303"/>
      <c r="BGH5" s="303"/>
      <c r="BGI5" s="303"/>
      <c r="BGJ5" s="303"/>
      <c r="BGK5" s="303"/>
      <c r="BGL5" s="303"/>
      <c r="BGM5" s="303"/>
      <c r="BGN5" s="303"/>
      <c r="BGO5" s="303"/>
      <c r="BGP5" s="303"/>
      <c r="BGQ5" s="303"/>
      <c r="BGR5" s="303"/>
      <c r="BGS5" s="303"/>
      <c r="BGT5" s="303"/>
      <c r="BGU5" s="303"/>
      <c r="BGV5" s="303"/>
      <c r="BGW5" s="303"/>
      <c r="BGX5" s="303"/>
      <c r="BGY5" s="303"/>
      <c r="BGZ5" s="303"/>
      <c r="BHA5" s="303"/>
      <c r="BHB5" s="303"/>
      <c r="BHC5" s="303"/>
      <c r="BHD5" s="303"/>
      <c r="BHE5" s="303"/>
      <c r="BHF5" s="303"/>
      <c r="BHG5" s="303"/>
      <c r="BHH5" s="303"/>
      <c r="BHI5" s="303"/>
      <c r="BHJ5" s="303"/>
      <c r="BHK5" s="303"/>
      <c r="BHL5" s="303"/>
      <c r="BHM5" s="303"/>
      <c r="BHN5" s="303"/>
      <c r="BHO5" s="303"/>
      <c r="BHP5" s="303"/>
      <c r="BHQ5" s="303"/>
      <c r="BHR5" s="303"/>
      <c r="BHS5" s="303"/>
      <c r="BHT5" s="303"/>
      <c r="BHU5" s="303"/>
      <c r="BHV5" s="303"/>
      <c r="BHW5" s="303"/>
      <c r="BHX5" s="303"/>
      <c r="BHY5" s="303"/>
      <c r="BHZ5" s="303"/>
      <c r="BIA5" s="303"/>
      <c r="BIB5" s="303"/>
      <c r="BIC5" s="303"/>
      <c r="BID5" s="303"/>
      <c r="BIE5" s="303"/>
      <c r="BIF5" s="303"/>
      <c r="BIG5" s="303"/>
      <c r="BIH5" s="303"/>
      <c r="BII5" s="303"/>
      <c r="BIJ5" s="303"/>
      <c r="BIK5" s="303"/>
      <c r="BIL5" s="303"/>
      <c r="BIM5" s="303"/>
      <c r="BIN5" s="303"/>
      <c r="BIO5" s="303"/>
      <c r="BIP5" s="303"/>
      <c r="BIQ5" s="303"/>
      <c r="BIR5" s="303"/>
      <c r="BIS5" s="303"/>
      <c r="BIT5" s="303"/>
      <c r="BIU5" s="303"/>
      <c r="BIV5" s="303"/>
      <c r="BIW5" s="303"/>
      <c r="BIX5" s="303"/>
      <c r="BIY5" s="303"/>
      <c r="BIZ5" s="303"/>
      <c r="BJA5" s="303"/>
      <c r="BJB5" s="303"/>
      <c r="BJC5" s="303"/>
      <c r="BJD5" s="303"/>
      <c r="BJE5" s="303"/>
      <c r="BJF5" s="303"/>
      <c r="BJG5" s="303"/>
      <c r="BJH5" s="303"/>
      <c r="BJI5" s="303"/>
      <c r="BJJ5" s="303"/>
      <c r="BJK5" s="303"/>
      <c r="BJL5" s="303"/>
      <c r="BJM5" s="303"/>
      <c r="BJN5" s="303"/>
      <c r="BJO5" s="303"/>
      <c r="BJP5" s="303"/>
      <c r="BJQ5" s="303"/>
      <c r="BJR5" s="303"/>
      <c r="BJS5" s="303"/>
      <c r="BJT5" s="303"/>
      <c r="BJU5" s="303"/>
      <c r="BJV5" s="303"/>
      <c r="BJW5" s="303"/>
      <c r="BJX5" s="303"/>
      <c r="BJY5" s="303"/>
      <c r="BJZ5" s="303"/>
      <c r="BKA5" s="303"/>
      <c r="BKB5" s="303"/>
      <c r="BKC5" s="303"/>
      <c r="BKD5" s="303"/>
      <c r="BKE5" s="303"/>
      <c r="BKF5" s="303"/>
      <c r="BKG5" s="303"/>
      <c r="BKH5" s="303"/>
      <c r="BKI5" s="303"/>
      <c r="BKJ5" s="303"/>
      <c r="BKK5" s="303"/>
      <c r="BKL5" s="303"/>
      <c r="BKM5" s="303"/>
      <c r="BKN5" s="303"/>
      <c r="BKO5" s="303"/>
      <c r="BKP5" s="303"/>
      <c r="BKQ5" s="303"/>
      <c r="BKR5" s="303"/>
      <c r="BKS5" s="303"/>
      <c r="BKT5" s="303"/>
      <c r="BKU5" s="303"/>
      <c r="BKV5" s="303"/>
      <c r="BKW5" s="303"/>
      <c r="BKX5" s="303"/>
      <c r="BKY5" s="303"/>
      <c r="BKZ5" s="303"/>
      <c r="BLA5" s="303"/>
      <c r="BLB5" s="303"/>
      <c r="BLC5" s="303"/>
      <c r="BLD5" s="303"/>
      <c r="BLE5" s="303"/>
      <c r="BLF5" s="303"/>
      <c r="BLG5" s="303"/>
      <c r="BLH5" s="303"/>
      <c r="BLI5" s="303"/>
      <c r="BLJ5" s="303"/>
      <c r="BLK5" s="303"/>
      <c r="BLL5" s="303"/>
      <c r="BLM5" s="303"/>
      <c r="BLN5" s="303"/>
      <c r="BLO5" s="303"/>
      <c r="BLP5" s="303"/>
      <c r="BLQ5" s="303"/>
      <c r="BLR5" s="303"/>
      <c r="BLS5" s="303"/>
      <c r="BLT5" s="303"/>
      <c r="BLU5" s="303"/>
      <c r="BLV5" s="303"/>
      <c r="BLW5" s="303"/>
      <c r="BLX5" s="303"/>
      <c r="BLY5" s="303"/>
      <c r="BLZ5" s="303"/>
      <c r="BMA5" s="303"/>
      <c r="BMB5" s="303"/>
      <c r="BMC5" s="303"/>
      <c r="BMD5" s="303"/>
      <c r="BME5" s="303"/>
      <c r="BMF5" s="303"/>
      <c r="BMG5" s="303"/>
      <c r="BMH5" s="303"/>
      <c r="BMI5" s="303"/>
      <c r="BMJ5" s="303"/>
      <c r="BMK5" s="303"/>
      <c r="BML5" s="303"/>
      <c r="BMM5" s="303"/>
      <c r="BMN5" s="303"/>
      <c r="BMO5" s="303"/>
      <c r="BMP5" s="303"/>
      <c r="BMQ5" s="303"/>
      <c r="BMR5" s="303"/>
      <c r="BMS5" s="303"/>
      <c r="BMT5" s="303"/>
      <c r="BMU5" s="303"/>
      <c r="BMV5" s="303"/>
      <c r="BMW5" s="303"/>
      <c r="BMX5" s="303"/>
      <c r="BMY5" s="303"/>
      <c r="BMZ5" s="303"/>
      <c r="BNA5" s="303"/>
      <c r="BNB5" s="303"/>
      <c r="BNC5" s="303"/>
      <c r="BND5" s="303"/>
      <c r="BNE5" s="303"/>
      <c r="BNF5" s="303"/>
      <c r="BNG5" s="303"/>
      <c r="BNH5" s="303"/>
      <c r="BNI5" s="303"/>
      <c r="BNJ5" s="303"/>
      <c r="BNK5" s="303"/>
      <c r="BNL5" s="303"/>
      <c r="BNM5" s="303"/>
      <c r="BNN5" s="303"/>
      <c r="BNO5" s="303"/>
      <c r="BNP5" s="303"/>
      <c r="BNQ5" s="303"/>
      <c r="BNR5" s="303"/>
      <c r="BNS5" s="303"/>
      <c r="BNT5" s="303"/>
      <c r="BNU5" s="303"/>
      <c r="BNV5" s="303"/>
      <c r="BNW5" s="303"/>
      <c r="BNX5" s="303"/>
      <c r="BNY5" s="303"/>
      <c r="BNZ5" s="303"/>
      <c r="BOA5" s="303"/>
      <c r="BOB5" s="303"/>
      <c r="BOC5" s="303"/>
      <c r="BOD5" s="303"/>
      <c r="BOE5" s="303"/>
      <c r="BOF5" s="303"/>
      <c r="BOG5" s="303"/>
      <c r="BOH5" s="303"/>
      <c r="BOI5" s="303"/>
      <c r="BOJ5" s="303"/>
      <c r="BOK5" s="303"/>
      <c r="BOL5" s="303"/>
      <c r="BOM5" s="303"/>
      <c r="BON5" s="303"/>
      <c r="BOO5" s="303"/>
      <c r="BOP5" s="303"/>
      <c r="BOQ5" s="303"/>
      <c r="BOR5" s="303"/>
      <c r="BOS5" s="303"/>
      <c r="BOT5" s="303"/>
      <c r="BOU5" s="303"/>
      <c r="BOV5" s="303"/>
      <c r="BOW5" s="303"/>
      <c r="BOX5" s="303"/>
      <c r="BOY5" s="303"/>
      <c r="BOZ5" s="303"/>
      <c r="BPA5" s="303"/>
      <c r="BPB5" s="303"/>
      <c r="BPC5" s="303"/>
      <c r="BPD5" s="303"/>
      <c r="BPE5" s="303"/>
      <c r="BPF5" s="303"/>
      <c r="BPG5" s="303"/>
      <c r="BPH5" s="303"/>
      <c r="BPI5" s="303"/>
      <c r="BPJ5" s="303"/>
      <c r="BPK5" s="303"/>
      <c r="BPL5" s="303"/>
      <c r="BPM5" s="303"/>
      <c r="BPN5" s="303"/>
      <c r="BPO5" s="303"/>
      <c r="BPP5" s="303"/>
      <c r="BPQ5" s="303"/>
      <c r="BPR5" s="303"/>
      <c r="BPS5" s="303"/>
      <c r="BPT5" s="303"/>
      <c r="BPU5" s="303"/>
      <c r="BPV5" s="303"/>
      <c r="BPW5" s="303"/>
      <c r="BPX5" s="303"/>
      <c r="BPY5" s="303"/>
      <c r="BPZ5" s="303"/>
      <c r="BQA5" s="303"/>
      <c r="BQB5" s="303"/>
      <c r="BQC5" s="303"/>
      <c r="BQD5" s="303"/>
      <c r="BQE5" s="303"/>
      <c r="BQF5" s="303"/>
      <c r="BQG5" s="303"/>
      <c r="BQH5" s="303"/>
      <c r="BQI5" s="303"/>
      <c r="BQJ5" s="303"/>
      <c r="BQK5" s="303"/>
      <c r="BQL5" s="303"/>
      <c r="BQM5" s="303"/>
      <c r="BQN5" s="303"/>
      <c r="BQO5" s="303"/>
      <c r="BQP5" s="303"/>
      <c r="BQQ5" s="303"/>
      <c r="BQR5" s="303"/>
      <c r="BQS5" s="303"/>
      <c r="BQT5" s="303"/>
      <c r="BQU5" s="303"/>
      <c r="BQV5" s="303"/>
      <c r="BQW5" s="303"/>
      <c r="BQX5" s="303"/>
      <c r="BQY5" s="303"/>
      <c r="BQZ5" s="303"/>
      <c r="BRA5" s="303"/>
      <c r="BRB5" s="303"/>
      <c r="BRC5" s="303"/>
      <c r="BRD5" s="303"/>
      <c r="BRE5" s="303"/>
      <c r="BRF5" s="303"/>
      <c r="BRG5" s="303"/>
      <c r="BRH5" s="303"/>
      <c r="BRI5" s="303"/>
      <c r="BRJ5" s="303"/>
      <c r="BRK5" s="303"/>
      <c r="BRL5" s="303"/>
      <c r="BRM5" s="303"/>
      <c r="BRN5" s="303"/>
      <c r="BRO5" s="303"/>
      <c r="BRP5" s="303"/>
      <c r="BRQ5" s="303"/>
      <c r="BRR5" s="303"/>
      <c r="BRS5" s="303"/>
      <c r="BRT5" s="303"/>
      <c r="BRU5" s="303"/>
      <c r="BRV5" s="303"/>
      <c r="BRW5" s="303"/>
      <c r="BRX5" s="303"/>
      <c r="BRY5" s="303"/>
      <c r="BRZ5" s="303"/>
      <c r="BSA5" s="303"/>
      <c r="BSB5" s="303"/>
      <c r="BSC5" s="303"/>
      <c r="BSD5" s="303"/>
      <c r="BSE5" s="303"/>
      <c r="BSF5" s="303"/>
      <c r="BSG5" s="303"/>
      <c r="BSH5" s="303"/>
      <c r="BSI5" s="303"/>
      <c r="BSJ5" s="303"/>
      <c r="BSK5" s="303"/>
      <c r="BSL5" s="303"/>
      <c r="BSM5" s="303"/>
      <c r="BSN5" s="303"/>
      <c r="BSO5" s="303"/>
      <c r="BSP5" s="303"/>
      <c r="BSQ5" s="303"/>
      <c r="BSR5" s="303"/>
      <c r="BSS5" s="303"/>
      <c r="BST5" s="303"/>
      <c r="BSU5" s="303"/>
      <c r="BSV5" s="303"/>
      <c r="BSW5" s="303"/>
      <c r="BSX5" s="303"/>
      <c r="BSY5" s="303"/>
      <c r="BSZ5" s="303"/>
      <c r="BTA5" s="303"/>
      <c r="BTB5" s="303"/>
      <c r="BTC5" s="303"/>
      <c r="BTD5" s="303"/>
      <c r="BTE5" s="303"/>
      <c r="BTF5" s="303"/>
      <c r="BTG5" s="303"/>
      <c r="BTH5" s="303"/>
      <c r="BTI5" s="303"/>
      <c r="BTJ5" s="303"/>
      <c r="BTK5" s="303"/>
      <c r="BTL5" s="303"/>
      <c r="BTM5" s="303"/>
      <c r="BTN5" s="303"/>
      <c r="BTO5" s="303"/>
      <c r="BTP5" s="303"/>
      <c r="BTQ5" s="303"/>
      <c r="BTR5" s="303"/>
      <c r="BTS5" s="303"/>
      <c r="BTT5" s="303"/>
      <c r="BTU5" s="303"/>
      <c r="BTV5" s="303"/>
      <c r="BTW5" s="303"/>
      <c r="BTX5" s="303"/>
      <c r="BTY5" s="303"/>
      <c r="BTZ5" s="303"/>
      <c r="BUA5" s="303"/>
      <c r="BUB5" s="303"/>
      <c r="BUC5" s="303"/>
      <c r="BUD5" s="303"/>
      <c r="BUE5" s="303"/>
      <c r="BUF5" s="303"/>
      <c r="BUG5" s="303"/>
      <c r="BUH5" s="303"/>
      <c r="BUI5" s="303"/>
      <c r="BUJ5" s="303"/>
      <c r="BUK5" s="303"/>
      <c r="BUL5" s="303"/>
      <c r="BUM5" s="303"/>
      <c r="BUN5" s="303"/>
      <c r="BUO5" s="303"/>
      <c r="BUP5" s="303"/>
      <c r="BUQ5" s="303"/>
      <c r="BUR5" s="303"/>
      <c r="BUS5" s="303"/>
      <c r="BUT5" s="303"/>
      <c r="BUU5" s="303"/>
      <c r="BUV5" s="303"/>
      <c r="BUW5" s="303"/>
      <c r="BUX5" s="303"/>
      <c r="BUY5" s="303"/>
      <c r="BUZ5" s="303"/>
      <c r="BVA5" s="303"/>
      <c r="BVB5" s="303"/>
      <c r="BVC5" s="303"/>
      <c r="BVD5" s="303"/>
      <c r="BVE5" s="303"/>
      <c r="BVF5" s="303"/>
      <c r="BVG5" s="303"/>
      <c r="BVH5" s="303"/>
      <c r="BVI5" s="303"/>
      <c r="BVJ5" s="303"/>
      <c r="BVK5" s="303"/>
      <c r="BVL5" s="303"/>
      <c r="BVM5" s="303"/>
      <c r="BVN5" s="303"/>
      <c r="BVO5" s="303"/>
      <c r="BVP5" s="303"/>
      <c r="BVQ5" s="303"/>
      <c r="BVR5" s="303"/>
      <c r="BVS5" s="303"/>
      <c r="BVT5" s="303"/>
      <c r="BVU5" s="303"/>
      <c r="BVV5" s="303"/>
      <c r="BVW5" s="303"/>
      <c r="BVX5" s="303"/>
      <c r="BVY5" s="303"/>
      <c r="BVZ5" s="303"/>
      <c r="BWA5" s="303"/>
      <c r="BWB5" s="303"/>
      <c r="BWC5" s="303"/>
      <c r="BWD5" s="303"/>
      <c r="BWE5" s="303"/>
      <c r="BWF5" s="303"/>
      <c r="BWG5" s="303"/>
      <c r="BWH5" s="303"/>
      <c r="BWI5" s="303"/>
      <c r="BWJ5" s="303"/>
      <c r="BWK5" s="303"/>
      <c r="BWL5" s="303"/>
      <c r="BWM5" s="303"/>
      <c r="BWN5" s="303"/>
      <c r="BWO5" s="303"/>
      <c r="BWP5" s="303"/>
      <c r="BWQ5" s="303"/>
      <c r="BWR5" s="303"/>
      <c r="BWS5" s="303"/>
      <c r="BWT5" s="303"/>
      <c r="BWU5" s="303"/>
      <c r="BWV5" s="303"/>
      <c r="BWW5" s="303"/>
      <c r="BWX5" s="303"/>
      <c r="BWY5" s="303"/>
      <c r="BWZ5" s="303"/>
      <c r="BXA5" s="303"/>
      <c r="BXB5" s="303"/>
      <c r="BXC5" s="303"/>
      <c r="BXD5" s="303"/>
      <c r="BXE5" s="303"/>
      <c r="BXF5" s="303"/>
      <c r="BXG5" s="303"/>
      <c r="BXH5" s="303"/>
      <c r="BXI5" s="303"/>
      <c r="BXJ5" s="303"/>
      <c r="BXK5" s="303"/>
      <c r="BXL5" s="303"/>
      <c r="BXM5" s="303"/>
      <c r="BXN5" s="303"/>
      <c r="BXO5" s="303"/>
      <c r="BXP5" s="303"/>
      <c r="BXQ5" s="303"/>
      <c r="BXR5" s="303"/>
      <c r="BXS5" s="303"/>
      <c r="BXT5" s="303"/>
      <c r="BXU5" s="303"/>
      <c r="BXV5" s="303"/>
      <c r="BXW5" s="303"/>
      <c r="BXX5" s="303"/>
      <c r="BXY5" s="303"/>
      <c r="BXZ5" s="303"/>
      <c r="BYA5" s="303"/>
      <c r="BYB5" s="303"/>
      <c r="BYC5" s="303"/>
      <c r="BYD5" s="303"/>
      <c r="BYE5" s="303"/>
      <c r="BYF5" s="303"/>
      <c r="BYG5" s="303"/>
      <c r="BYH5" s="303"/>
      <c r="BYI5" s="303"/>
      <c r="BYJ5" s="303"/>
      <c r="BYK5" s="303"/>
      <c r="BYL5" s="303"/>
      <c r="BYM5" s="303"/>
      <c r="BYN5" s="303"/>
      <c r="BYO5" s="303"/>
      <c r="BYP5" s="303"/>
      <c r="BYQ5" s="303"/>
      <c r="BYR5" s="303"/>
      <c r="BYS5" s="303"/>
      <c r="BYT5" s="303"/>
      <c r="BYU5" s="303"/>
      <c r="BYV5" s="303"/>
      <c r="BYW5" s="303"/>
      <c r="BYX5" s="303"/>
      <c r="BYY5" s="303"/>
      <c r="BYZ5" s="303"/>
      <c r="BZA5" s="303"/>
      <c r="BZB5" s="303"/>
      <c r="BZC5" s="303"/>
      <c r="BZD5" s="303"/>
      <c r="BZE5" s="303"/>
      <c r="BZF5" s="303"/>
      <c r="BZG5" s="303"/>
      <c r="BZH5" s="303"/>
      <c r="BZI5" s="303"/>
      <c r="BZJ5" s="303"/>
      <c r="BZK5" s="303"/>
      <c r="BZL5" s="303"/>
      <c r="BZM5" s="303"/>
      <c r="BZN5" s="303"/>
      <c r="BZO5" s="303"/>
      <c r="BZP5" s="303"/>
      <c r="BZQ5" s="303"/>
      <c r="BZR5" s="303"/>
      <c r="BZS5" s="303"/>
      <c r="BZT5" s="303"/>
      <c r="BZU5" s="303"/>
      <c r="BZV5" s="303"/>
      <c r="BZW5" s="303"/>
      <c r="BZX5" s="303"/>
      <c r="BZY5" s="303"/>
      <c r="BZZ5" s="303"/>
      <c r="CAA5" s="303"/>
      <c r="CAB5" s="303"/>
      <c r="CAC5" s="303"/>
      <c r="CAD5" s="303"/>
      <c r="CAE5" s="303"/>
      <c r="CAF5" s="303"/>
      <c r="CAG5" s="303"/>
      <c r="CAH5" s="303"/>
      <c r="CAI5" s="303"/>
      <c r="CAJ5" s="303"/>
      <c r="CAK5" s="303"/>
      <c r="CAL5" s="303"/>
      <c r="CAM5" s="303"/>
      <c r="CAN5" s="303"/>
      <c r="CAO5" s="303"/>
      <c r="CAP5" s="303"/>
      <c r="CAQ5" s="303"/>
      <c r="CAR5" s="303"/>
      <c r="CAS5" s="303"/>
      <c r="CAT5" s="303"/>
      <c r="CAU5" s="303"/>
      <c r="CAV5" s="303"/>
      <c r="CAW5" s="303"/>
      <c r="CAX5" s="303"/>
      <c r="CAY5" s="303"/>
      <c r="CAZ5" s="303"/>
      <c r="CBA5" s="303"/>
      <c r="CBB5" s="303"/>
      <c r="CBC5" s="303"/>
      <c r="CBD5" s="303"/>
      <c r="CBE5" s="303"/>
      <c r="CBF5" s="303"/>
      <c r="CBG5" s="303"/>
      <c r="CBH5" s="303"/>
      <c r="CBI5" s="303"/>
      <c r="CBJ5" s="303"/>
      <c r="CBK5" s="303"/>
      <c r="CBL5" s="303"/>
      <c r="CBM5" s="303"/>
      <c r="CBN5" s="303"/>
      <c r="CBO5" s="303"/>
      <c r="CBP5" s="303"/>
      <c r="CBQ5" s="303"/>
      <c r="CBR5" s="303"/>
      <c r="CBS5" s="303"/>
      <c r="CBT5" s="303"/>
      <c r="CBU5" s="303"/>
      <c r="CBV5" s="303"/>
      <c r="CBW5" s="303"/>
      <c r="CBX5" s="303"/>
      <c r="CBY5" s="303"/>
      <c r="CBZ5" s="303"/>
      <c r="CCA5" s="303"/>
      <c r="CCB5" s="303"/>
      <c r="CCC5" s="303"/>
      <c r="CCD5" s="303"/>
      <c r="CCE5" s="303"/>
      <c r="CCF5" s="303"/>
      <c r="CCG5" s="303"/>
      <c r="CCH5" s="303"/>
      <c r="CCI5" s="303"/>
      <c r="CCJ5" s="303"/>
      <c r="CCK5" s="303"/>
      <c r="CCL5" s="303"/>
      <c r="CCM5" s="303"/>
      <c r="CCN5" s="303"/>
      <c r="CCO5" s="303"/>
      <c r="CCP5" s="303"/>
      <c r="CCQ5" s="303"/>
      <c r="CCR5" s="303"/>
      <c r="CCS5" s="303"/>
      <c r="CCT5" s="303"/>
      <c r="CCU5" s="303"/>
      <c r="CCV5" s="303"/>
      <c r="CCW5" s="303"/>
      <c r="CCX5" s="303"/>
      <c r="CCY5" s="303"/>
      <c r="CCZ5" s="303"/>
      <c r="CDA5" s="303"/>
      <c r="CDB5" s="303"/>
      <c r="CDC5" s="303"/>
      <c r="CDD5" s="303"/>
      <c r="CDE5" s="303"/>
      <c r="CDF5" s="303"/>
      <c r="CDG5" s="303"/>
      <c r="CDH5" s="303"/>
      <c r="CDI5" s="303"/>
      <c r="CDJ5" s="303"/>
      <c r="CDK5" s="303"/>
      <c r="CDL5" s="303"/>
      <c r="CDM5" s="303"/>
      <c r="CDN5" s="303"/>
      <c r="CDO5" s="303"/>
      <c r="CDP5" s="303"/>
      <c r="CDQ5" s="303"/>
      <c r="CDR5" s="303"/>
      <c r="CDS5" s="303"/>
      <c r="CDT5" s="303"/>
      <c r="CDU5" s="303"/>
      <c r="CDV5" s="303"/>
      <c r="CDW5" s="303"/>
      <c r="CDX5" s="303"/>
      <c r="CDY5" s="303"/>
      <c r="CDZ5" s="303"/>
      <c r="CEA5" s="303"/>
      <c r="CEB5" s="303"/>
      <c r="CEC5" s="303"/>
      <c r="CED5" s="303"/>
      <c r="CEE5" s="303"/>
      <c r="CEF5" s="303"/>
      <c r="CEG5" s="303"/>
      <c r="CEH5" s="303"/>
      <c r="CEI5" s="303"/>
      <c r="CEJ5" s="303"/>
      <c r="CEK5" s="303"/>
      <c r="CEL5" s="303"/>
      <c r="CEM5" s="303"/>
      <c r="CEN5" s="303"/>
      <c r="CEO5" s="303"/>
      <c r="CEP5" s="303"/>
      <c r="CEQ5" s="303"/>
      <c r="CER5" s="303"/>
      <c r="CES5" s="303"/>
      <c r="CET5" s="303"/>
      <c r="CEU5" s="303"/>
      <c r="CEV5" s="303"/>
      <c r="CEW5" s="303"/>
      <c r="CEX5" s="303"/>
      <c r="CEY5" s="303"/>
      <c r="CEZ5" s="303"/>
      <c r="CFA5" s="303"/>
      <c r="CFB5" s="303"/>
      <c r="CFC5" s="303"/>
      <c r="CFD5" s="303"/>
      <c r="CFE5" s="303"/>
      <c r="CFF5" s="303"/>
      <c r="CFG5" s="303"/>
      <c r="CFH5" s="303"/>
      <c r="CFI5" s="303"/>
      <c r="CFJ5" s="303"/>
      <c r="CFK5" s="303"/>
      <c r="CFL5" s="303"/>
      <c r="CFM5" s="303"/>
      <c r="CFN5" s="303"/>
      <c r="CFO5" s="303"/>
      <c r="CFP5" s="303"/>
      <c r="CFQ5" s="303"/>
      <c r="CFR5" s="303"/>
      <c r="CFS5" s="303"/>
      <c r="CFT5" s="303"/>
      <c r="CFU5" s="303"/>
      <c r="CFV5" s="303"/>
      <c r="CFW5" s="303"/>
      <c r="CFX5" s="303"/>
      <c r="CFY5" s="303"/>
      <c r="CFZ5" s="303"/>
      <c r="CGA5" s="303"/>
      <c r="CGB5" s="303"/>
      <c r="CGC5" s="303"/>
      <c r="CGD5" s="303"/>
      <c r="CGE5" s="303"/>
      <c r="CGF5" s="303"/>
      <c r="CGG5" s="303"/>
      <c r="CGH5" s="303"/>
      <c r="CGI5" s="303"/>
      <c r="CGJ5" s="303"/>
      <c r="CGK5" s="303"/>
      <c r="CGL5" s="303"/>
      <c r="CGM5" s="303"/>
      <c r="CGN5" s="303"/>
      <c r="CGO5" s="303"/>
      <c r="CGP5" s="303"/>
      <c r="CGQ5" s="303"/>
      <c r="CGR5" s="303"/>
      <c r="CGS5" s="303"/>
      <c r="CGT5" s="303"/>
      <c r="CGU5" s="303"/>
      <c r="CGV5" s="303"/>
      <c r="CGW5" s="303"/>
      <c r="CGX5" s="303"/>
      <c r="CGY5" s="303"/>
      <c r="CGZ5" s="303"/>
      <c r="CHA5" s="303"/>
      <c r="CHB5" s="303"/>
      <c r="CHC5" s="303"/>
      <c r="CHD5" s="303"/>
      <c r="CHE5" s="303"/>
      <c r="CHF5" s="303"/>
      <c r="CHG5" s="303"/>
      <c r="CHH5" s="303"/>
      <c r="CHI5" s="303"/>
      <c r="CHJ5" s="303"/>
      <c r="CHK5" s="303"/>
      <c r="CHL5" s="303"/>
      <c r="CHM5" s="303"/>
      <c r="CHN5" s="303"/>
      <c r="CHO5" s="303"/>
      <c r="CHP5" s="303"/>
      <c r="CHQ5" s="303"/>
      <c r="CHR5" s="303"/>
      <c r="CHS5" s="303"/>
      <c r="CHT5" s="303"/>
      <c r="CHU5" s="303"/>
      <c r="CHV5" s="303"/>
      <c r="CHW5" s="303"/>
      <c r="CHX5" s="303"/>
      <c r="CHY5" s="303"/>
      <c r="CHZ5" s="303"/>
      <c r="CIA5" s="303"/>
      <c r="CIB5" s="303"/>
      <c r="CIC5" s="303"/>
      <c r="CID5" s="303"/>
      <c r="CIE5" s="303"/>
      <c r="CIF5" s="303"/>
      <c r="CIG5" s="303"/>
      <c r="CIH5" s="303"/>
      <c r="CII5" s="303"/>
      <c r="CIJ5" s="303"/>
      <c r="CIK5" s="303"/>
      <c r="CIL5" s="303"/>
      <c r="CIM5" s="303"/>
      <c r="CIN5" s="303"/>
      <c r="CIO5" s="303"/>
      <c r="CIP5" s="303"/>
      <c r="CIQ5" s="303"/>
      <c r="CIR5" s="303"/>
      <c r="CIS5" s="303"/>
      <c r="CIT5" s="303"/>
      <c r="CIU5" s="303"/>
      <c r="CIV5" s="303"/>
      <c r="CIW5" s="303"/>
      <c r="CIX5" s="303"/>
      <c r="CIY5" s="303"/>
      <c r="CIZ5" s="303"/>
      <c r="CJA5" s="303"/>
      <c r="CJB5" s="303"/>
      <c r="CJC5" s="303"/>
      <c r="CJD5" s="303"/>
      <c r="CJE5" s="303"/>
      <c r="CJF5" s="303"/>
      <c r="CJG5" s="303"/>
      <c r="CJH5" s="303"/>
      <c r="CJI5" s="303"/>
      <c r="CJJ5" s="303"/>
      <c r="CJK5" s="303"/>
      <c r="CJL5" s="303"/>
      <c r="CJM5" s="303"/>
      <c r="CJN5" s="303"/>
      <c r="CJO5" s="303"/>
      <c r="CJP5" s="303"/>
      <c r="CJQ5" s="303"/>
      <c r="CJR5" s="303"/>
      <c r="CJS5" s="303"/>
      <c r="CJT5" s="303"/>
      <c r="CJU5" s="303"/>
      <c r="CJV5" s="303"/>
      <c r="CJW5" s="303"/>
      <c r="CJX5" s="303"/>
      <c r="CJY5" s="303"/>
      <c r="CJZ5" s="303"/>
      <c r="CKA5" s="303"/>
      <c r="CKB5" s="303"/>
      <c r="CKC5" s="303"/>
      <c r="CKD5" s="303"/>
      <c r="CKE5" s="303"/>
      <c r="CKF5" s="303"/>
      <c r="CKG5" s="303"/>
      <c r="CKH5" s="303"/>
      <c r="CKI5" s="303"/>
      <c r="CKJ5" s="303"/>
      <c r="CKK5" s="303"/>
      <c r="CKL5" s="303"/>
      <c r="CKM5" s="303"/>
      <c r="CKN5" s="303"/>
      <c r="CKO5" s="303"/>
      <c r="CKP5" s="303"/>
      <c r="CKQ5" s="303"/>
      <c r="CKR5" s="303"/>
      <c r="CKS5" s="303"/>
      <c r="CKT5" s="303"/>
      <c r="CKU5" s="303"/>
      <c r="CKV5" s="303"/>
      <c r="CKW5" s="303"/>
      <c r="CKX5" s="303"/>
      <c r="CKY5" s="303"/>
      <c r="CKZ5" s="303"/>
      <c r="CLA5" s="303"/>
      <c r="CLB5" s="303"/>
      <c r="CLC5" s="303"/>
      <c r="CLD5" s="303"/>
      <c r="CLE5" s="303"/>
      <c r="CLF5" s="303"/>
      <c r="CLG5" s="303"/>
      <c r="CLH5" s="303"/>
      <c r="CLI5" s="303"/>
      <c r="CLJ5" s="303"/>
      <c r="CLK5" s="303"/>
      <c r="CLL5" s="303"/>
      <c r="CLM5" s="303"/>
      <c r="CLN5" s="303"/>
      <c r="CLO5" s="303"/>
      <c r="CLP5" s="303"/>
      <c r="CLQ5" s="303"/>
      <c r="CLR5" s="303"/>
      <c r="CLS5" s="303"/>
      <c r="CLT5" s="303"/>
      <c r="CLU5" s="303"/>
      <c r="CLV5" s="303"/>
      <c r="CLW5" s="303"/>
      <c r="CLX5" s="303"/>
      <c r="CLY5" s="303"/>
      <c r="CLZ5" s="303"/>
      <c r="CMA5" s="303"/>
      <c r="CMB5" s="303"/>
      <c r="CMC5" s="303"/>
      <c r="CMD5" s="303"/>
      <c r="CME5" s="303"/>
      <c r="CMF5" s="303"/>
      <c r="CMG5" s="303"/>
      <c r="CMH5" s="303"/>
      <c r="CMI5" s="303"/>
      <c r="CMJ5" s="303"/>
      <c r="CMK5" s="303"/>
      <c r="CML5" s="303"/>
      <c r="CMM5" s="303"/>
      <c r="CMN5" s="303"/>
      <c r="CMO5" s="303"/>
      <c r="CMP5" s="303"/>
      <c r="CMQ5" s="303"/>
      <c r="CMR5" s="303"/>
      <c r="CMS5" s="303"/>
      <c r="CMT5" s="303"/>
      <c r="CMU5" s="303"/>
      <c r="CMV5" s="303"/>
      <c r="CMW5" s="303"/>
      <c r="CMX5" s="303"/>
      <c r="CMY5" s="303"/>
      <c r="CMZ5" s="303"/>
      <c r="CNA5" s="303"/>
      <c r="CNB5" s="303"/>
      <c r="CNC5" s="303"/>
      <c r="CND5" s="303"/>
      <c r="CNE5" s="303"/>
      <c r="CNF5" s="303"/>
      <c r="CNG5" s="303"/>
      <c r="CNH5" s="303"/>
      <c r="CNI5" s="303"/>
      <c r="CNJ5" s="303"/>
      <c r="CNK5" s="303"/>
      <c r="CNL5" s="303"/>
      <c r="CNM5" s="303"/>
      <c r="CNN5" s="303"/>
      <c r="CNO5" s="303"/>
      <c r="CNP5" s="303"/>
      <c r="CNQ5" s="303"/>
      <c r="CNR5" s="303"/>
      <c r="CNS5" s="303"/>
      <c r="CNT5" s="303"/>
      <c r="CNU5" s="303"/>
      <c r="CNV5" s="303"/>
      <c r="CNW5" s="303"/>
      <c r="CNX5" s="303"/>
      <c r="CNY5" s="303"/>
      <c r="CNZ5" s="303"/>
      <c r="COA5" s="303"/>
      <c r="COB5" s="303"/>
      <c r="COC5" s="303"/>
      <c r="COD5" s="303"/>
      <c r="COE5" s="303"/>
      <c r="COF5" s="303"/>
      <c r="COG5" s="303"/>
      <c r="COH5" s="303"/>
      <c r="COI5" s="303"/>
      <c r="COJ5" s="303"/>
      <c r="COK5" s="303"/>
      <c r="COL5" s="303"/>
      <c r="COM5" s="303"/>
      <c r="CON5" s="303"/>
      <c r="COO5" s="303"/>
      <c r="COP5" s="303"/>
      <c r="COQ5" s="303"/>
      <c r="COR5" s="303"/>
      <c r="COS5" s="303"/>
      <c r="COT5" s="303"/>
      <c r="COU5" s="303"/>
      <c r="COV5" s="303"/>
      <c r="COW5" s="303"/>
      <c r="COX5" s="303"/>
      <c r="COY5" s="303"/>
      <c r="COZ5" s="303"/>
      <c r="CPA5" s="303"/>
      <c r="CPB5" s="303"/>
      <c r="CPC5" s="303"/>
      <c r="CPD5" s="303"/>
      <c r="CPE5" s="303"/>
      <c r="CPF5" s="303"/>
      <c r="CPG5" s="303"/>
      <c r="CPH5" s="303"/>
      <c r="CPI5" s="303"/>
      <c r="CPJ5" s="303"/>
      <c r="CPK5" s="303"/>
      <c r="CPL5" s="303"/>
      <c r="CPM5" s="303"/>
      <c r="CPN5" s="303"/>
      <c r="CPO5" s="303"/>
      <c r="CPP5" s="303"/>
      <c r="CPQ5" s="303"/>
      <c r="CPR5" s="303"/>
      <c r="CPS5" s="303"/>
      <c r="CPT5" s="303"/>
      <c r="CPU5" s="303"/>
      <c r="CPV5" s="303"/>
      <c r="CPW5" s="303"/>
      <c r="CPX5" s="303"/>
      <c r="CPY5" s="303"/>
      <c r="CPZ5" s="303"/>
      <c r="CQA5" s="303"/>
      <c r="CQB5" s="303"/>
      <c r="CQC5" s="303"/>
      <c r="CQD5" s="303"/>
      <c r="CQE5" s="303"/>
      <c r="CQF5" s="303"/>
      <c r="CQG5" s="303"/>
      <c r="CQH5" s="303"/>
      <c r="CQI5" s="303"/>
      <c r="CQJ5" s="303"/>
      <c r="CQK5" s="303"/>
      <c r="CQL5" s="303"/>
      <c r="CQM5" s="303"/>
      <c r="CQN5" s="303"/>
      <c r="CQO5" s="303"/>
      <c r="CQP5" s="303"/>
      <c r="CQQ5" s="303"/>
      <c r="CQR5" s="303"/>
      <c r="CQS5" s="303"/>
      <c r="CQT5" s="303"/>
      <c r="CQU5" s="303"/>
      <c r="CQV5" s="303"/>
      <c r="CQW5" s="303"/>
      <c r="CQX5" s="303"/>
      <c r="CQY5" s="303"/>
      <c r="CQZ5" s="303"/>
      <c r="CRA5" s="303"/>
      <c r="CRB5" s="303"/>
      <c r="CRC5" s="303"/>
      <c r="CRD5" s="303"/>
      <c r="CRE5" s="303"/>
      <c r="CRF5" s="303"/>
      <c r="CRG5" s="303"/>
      <c r="CRH5" s="303"/>
      <c r="CRI5" s="303"/>
      <c r="CRJ5" s="303"/>
      <c r="CRK5" s="303"/>
      <c r="CRL5" s="303"/>
      <c r="CRM5" s="303"/>
      <c r="CRN5" s="303"/>
      <c r="CRO5" s="303"/>
      <c r="CRP5" s="303"/>
      <c r="CRQ5" s="303"/>
      <c r="CRR5" s="303"/>
      <c r="CRS5" s="303"/>
      <c r="CRT5" s="303"/>
      <c r="CRU5" s="303"/>
      <c r="CRV5" s="303"/>
      <c r="CRW5" s="303"/>
      <c r="CRX5" s="303"/>
      <c r="CRY5" s="303"/>
      <c r="CRZ5" s="303"/>
      <c r="CSA5" s="303"/>
      <c r="CSB5" s="303"/>
      <c r="CSC5" s="303"/>
      <c r="CSD5" s="303"/>
      <c r="CSE5" s="303"/>
      <c r="CSF5" s="303"/>
      <c r="CSG5" s="303"/>
      <c r="CSH5" s="303"/>
      <c r="CSI5" s="303"/>
      <c r="CSJ5" s="303"/>
      <c r="CSK5" s="303"/>
      <c r="CSL5" s="303"/>
      <c r="CSM5" s="303"/>
      <c r="CSN5" s="303"/>
      <c r="CSO5" s="303"/>
      <c r="CSP5" s="303"/>
      <c r="CSQ5" s="303"/>
      <c r="CSR5" s="303"/>
      <c r="CSS5" s="303"/>
      <c r="CST5" s="303"/>
      <c r="CSU5" s="303"/>
      <c r="CSV5" s="303"/>
      <c r="CSW5" s="303"/>
      <c r="CSX5" s="303"/>
      <c r="CSY5" s="303"/>
      <c r="CSZ5" s="303"/>
      <c r="CTA5" s="303"/>
      <c r="CTB5" s="303"/>
      <c r="CTC5" s="303"/>
      <c r="CTD5" s="303"/>
      <c r="CTE5" s="303"/>
      <c r="CTF5" s="303"/>
      <c r="CTG5" s="303"/>
      <c r="CTH5" s="303"/>
      <c r="CTI5" s="303"/>
      <c r="CTJ5" s="303"/>
      <c r="CTK5" s="303"/>
      <c r="CTL5" s="303"/>
      <c r="CTM5" s="303"/>
      <c r="CTN5" s="303"/>
      <c r="CTO5" s="303"/>
      <c r="CTP5" s="303"/>
      <c r="CTQ5" s="303"/>
      <c r="CTR5" s="303"/>
      <c r="CTS5" s="303"/>
      <c r="CTT5" s="303"/>
      <c r="CTU5" s="303"/>
      <c r="CTV5" s="303"/>
      <c r="CTW5" s="303"/>
      <c r="CTX5" s="303"/>
      <c r="CTY5" s="303"/>
      <c r="CTZ5" s="303"/>
      <c r="CUA5" s="303"/>
      <c r="CUB5" s="303"/>
      <c r="CUC5" s="303"/>
      <c r="CUD5" s="303"/>
      <c r="CUE5" s="303"/>
      <c r="CUF5" s="303"/>
      <c r="CUG5" s="303"/>
      <c r="CUH5" s="303"/>
      <c r="CUI5" s="303"/>
      <c r="CUJ5" s="303"/>
      <c r="CUK5" s="303"/>
      <c r="CUL5" s="303"/>
      <c r="CUM5" s="303"/>
      <c r="CUN5" s="303"/>
      <c r="CUO5" s="303"/>
      <c r="CUP5" s="303"/>
      <c r="CUQ5" s="303"/>
      <c r="CUR5" s="303"/>
      <c r="CUS5" s="303"/>
      <c r="CUT5" s="303"/>
      <c r="CUU5" s="303"/>
      <c r="CUV5" s="303"/>
      <c r="CUW5" s="303"/>
      <c r="CUX5" s="303"/>
      <c r="CUY5" s="303"/>
      <c r="CUZ5" s="303"/>
      <c r="CVA5" s="303"/>
      <c r="CVB5" s="303"/>
      <c r="CVC5" s="303"/>
      <c r="CVD5" s="303"/>
      <c r="CVE5" s="303"/>
      <c r="CVF5" s="303"/>
      <c r="CVG5" s="303"/>
      <c r="CVH5" s="303"/>
      <c r="CVI5" s="303"/>
      <c r="CVJ5" s="303"/>
      <c r="CVK5" s="303"/>
      <c r="CVL5" s="303"/>
      <c r="CVM5" s="303"/>
      <c r="CVN5" s="303"/>
      <c r="CVO5" s="303"/>
      <c r="CVP5" s="303"/>
      <c r="CVQ5" s="303"/>
      <c r="CVR5" s="303"/>
      <c r="CVS5" s="303"/>
      <c r="CVT5" s="303"/>
      <c r="CVU5" s="303"/>
      <c r="CVV5" s="303"/>
      <c r="CVW5" s="303"/>
      <c r="CVX5" s="303"/>
      <c r="CVY5" s="303"/>
      <c r="CVZ5" s="303"/>
      <c r="CWA5" s="303"/>
      <c r="CWB5" s="303"/>
      <c r="CWC5" s="303"/>
      <c r="CWD5" s="303"/>
      <c r="CWE5" s="303"/>
      <c r="CWF5" s="303"/>
      <c r="CWG5" s="303"/>
      <c r="CWH5" s="303"/>
      <c r="CWI5" s="303"/>
      <c r="CWJ5" s="303"/>
      <c r="CWK5" s="303"/>
      <c r="CWL5" s="303"/>
      <c r="CWM5" s="303"/>
      <c r="CWN5" s="303"/>
      <c r="CWO5" s="303"/>
      <c r="CWP5" s="303"/>
      <c r="CWQ5" s="303"/>
      <c r="CWR5" s="303"/>
      <c r="CWS5" s="303"/>
      <c r="CWT5" s="303"/>
      <c r="CWU5" s="303"/>
      <c r="CWV5" s="303"/>
      <c r="CWW5" s="303"/>
      <c r="CWX5" s="303"/>
      <c r="CWY5" s="303"/>
      <c r="CWZ5" s="303"/>
      <c r="CXA5" s="303"/>
      <c r="CXB5" s="303"/>
      <c r="CXC5" s="303"/>
      <c r="CXD5" s="303"/>
      <c r="CXE5" s="303"/>
      <c r="CXF5" s="303"/>
      <c r="CXG5" s="303"/>
      <c r="CXH5" s="303"/>
      <c r="CXI5" s="303"/>
      <c r="CXJ5" s="303"/>
      <c r="CXK5" s="303"/>
      <c r="CXL5" s="303"/>
      <c r="CXM5" s="303"/>
      <c r="CXN5" s="303"/>
      <c r="CXO5" s="303"/>
      <c r="CXP5" s="303"/>
      <c r="CXQ5" s="303"/>
      <c r="CXR5" s="303"/>
      <c r="CXS5" s="303"/>
      <c r="CXT5" s="303"/>
      <c r="CXU5" s="303"/>
      <c r="CXV5" s="303"/>
      <c r="CXW5" s="303"/>
      <c r="CXX5" s="303"/>
      <c r="CXY5" s="303"/>
      <c r="CXZ5" s="303"/>
      <c r="CYA5" s="303"/>
      <c r="CYB5" s="303"/>
      <c r="CYC5" s="303"/>
      <c r="CYD5" s="303"/>
      <c r="CYE5" s="303"/>
      <c r="CYF5" s="303"/>
      <c r="CYG5" s="303"/>
      <c r="CYH5" s="303"/>
      <c r="CYI5" s="303"/>
      <c r="CYJ5" s="303"/>
      <c r="CYK5" s="303"/>
      <c r="CYL5" s="303"/>
      <c r="CYM5" s="303"/>
      <c r="CYN5" s="303"/>
      <c r="CYO5" s="303"/>
      <c r="CYP5" s="303"/>
      <c r="CYQ5" s="303"/>
      <c r="CYR5" s="303"/>
      <c r="CYS5" s="303"/>
      <c r="CYT5" s="303"/>
      <c r="CYU5" s="303"/>
      <c r="CYV5" s="303"/>
      <c r="CYW5" s="303"/>
      <c r="CYX5" s="303"/>
      <c r="CYY5" s="303"/>
      <c r="CYZ5" s="303"/>
      <c r="CZA5" s="303"/>
      <c r="CZB5" s="303"/>
      <c r="CZC5" s="303"/>
      <c r="CZD5" s="303"/>
      <c r="CZE5" s="303"/>
      <c r="CZF5" s="303"/>
      <c r="CZG5" s="303"/>
      <c r="CZH5" s="303"/>
      <c r="CZI5" s="303"/>
      <c r="CZJ5" s="303"/>
      <c r="CZK5" s="303"/>
      <c r="CZL5" s="303"/>
      <c r="CZM5" s="303"/>
      <c r="CZN5" s="303"/>
      <c r="CZO5" s="303"/>
      <c r="CZP5" s="303"/>
      <c r="CZQ5" s="303"/>
      <c r="CZR5" s="303"/>
      <c r="CZS5" s="303"/>
      <c r="CZT5" s="303"/>
      <c r="CZU5" s="303"/>
      <c r="CZV5" s="303"/>
      <c r="CZW5" s="303"/>
      <c r="CZX5" s="303"/>
      <c r="CZY5" s="303"/>
      <c r="CZZ5" s="303"/>
      <c r="DAA5" s="303"/>
      <c r="DAB5" s="303"/>
      <c r="DAC5" s="303"/>
      <c r="DAD5" s="303"/>
      <c r="DAE5" s="303"/>
      <c r="DAF5" s="303"/>
      <c r="DAG5" s="303"/>
      <c r="DAH5" s="303"/>
      <c r="DAI5" s="303"/>
      <c r="DAJ5" s="303"/>
      <c r="DAK5" s="303"/>
      <c r="DAL5" s="303"/>
      <c r="DAM5" s="303"/>
      <c r="DAN5" s="303"/>
      <c r="DAO5" s="303"/>
      <c r="DAP5" s="303"/>
      <c r="DAQ5" s="303"/>
      <c r="DAR5" s="303"/>
      <c r="DAS5" s="303"/>
      <c r="DAT5" s="303"/>
      <c r="DAU5" s="303"/>
      <c r="DAV5" s="303"/>
      <c r="DAW5" s="303"/>
      <c r="DAX5" s="303"/>
      <c r="DAY5" s="303"/>
      <c r="DAZ5" s="303"/>
      <c r="DBA5" s="303"/>
      <c r="DBB5" s="303"/>
      <c r="DBC5" s="303"/>
      <c r="DBD5" s="303"/>
      <c r="DBE5" s="303"/>
      <c r="DBF5" s="303"/>
      <c r="DBG5" s="303"/>
      <c r="DBH5" s="303"/>
      <c r="DBI5" s="303"/>
      <c r="DBJ5" s="303"/>
      <c r="DBK5" s="303"/>
      <c r="DBL5" s="303"/>
      <c r="DBM5" s="303"/>
      <c r="DBN5" s="303"/>
      <c r="DBO5" s="303"/>
      <c r="DBP5" s="303"/>
      <c r="DBQ5" s="303"/>
      <c r="DBR5" s="303"/>
      <c r="DBS5" s="303"/>
      <c r="DBT5" s="303"/>
      <c r="DBU5" s="303"/>
      <c r="DBV5" s="303"/>
      <c r="DBW5" s="303"/>
      <c r="DBX5" s="303"/>
      <c r="DBY5" s="303"/>
      <c r="DBZ5" s="303"/>
      <c r="DCA5" s="303"/>
      <c r="DCB5" s="303"/>
      <c r="DCC5" s="303"/>
      <c r="DCD5" s="303"/>
      <c r="DCE5" s="303"/>
      <c r="DCF5" s="303"/>
      <c r="DCG5" s="303"/>
      <c r="DCH5" s="303"/>
      <c r="DCI5" s="303"/>
      <c r="DCJ5" s="303"/>
      <c r="DCK5" s="303"/>
      <c r="DCL5" s="303"/>
      <c r="DCM5" s="303"/>
      <c r="DCN5" s="303"/>
      <c r="DCO5" s="303"/>
      <c r="DCP5" s="303"/>
      <c r="DCQ5" s="303"/>
      <c r="DCR5" s="303"/>
      <c r="DCS5" s="303"/>
      <c r="DCT5" s="303"/>
      <c r="DCU5" s="303"/>
      <c r="DCV5" s="303"/>
      <c r="DCW5" s="303"/>
      <c r="DCX5" s="303"/>
      <c r="DCY5" s="303"/>
      <c r="DCZ5" s="303"/>
      <c r="DDA5" s="303"/>
      <c r="DDB5" s="303"/>
      <c r="DDC5" s="303"/>
      <c r="DDD5" s="303"/>
      <c r="DDE5" s="303"/>
      <c r="DDF5" s="303"/>
      <c r="DDG5" s="303"/>
      <c r="DDH5" s="303"/>
      <c r="DDI5" s="303"/>
      <c r="DDJ5" s="303"/>
      <c r="DDK5" s="303"/>
      <c r="DDL5" s="303"/>
      <c r="DDM5" s="303"/>
      <c r="DDN5" s="303"/>
      <c r="DDO5" s="303"/>
      <c r="DDP5" s="303"/>
      <c r="DDQ5" s="303"/>
      <c r="DDR5" s="303"/>
      <c r="DDS5" s="303"/>
      <c r="DDT5" s="303"/>
      <c r="DDU5" s="303"/>
      <c r="DDV5" s="303"/>
      <c r="DDW5" s="303"/>
      <c r="DDX5" s="303"/>
      <c r="DDY5" s="303"/>
      <c r="DDZ5" s="303"/>
      <c r="DEA5" s="303"/>
      <c r="DEB5" s="303"/>
      <c r="DEC5" s="303"/>
      <c r="DED5" s="303"/>
      <c r="DEE5" s="303"/>
      <c r="DEF5" s="303"/>
      <c r="DEG5" s="303"/>
      <c r="DEH5" s="303"/>
      <c r="DEI5" s="303"/>
      <c r="DEJ5" s="303"/>
      <c r="DEK5" s="303"/>
      <c r="DEL5" s="303"/>
      <c r="DEM5" s="303"/>
      <c r="DEN5" s="303"/>
      <c r="DEO5" s="303"/>
      <c r="DEP5" s="303"/>
      <c r="DEQ5" s="303"/>
      <c r="DER5" s="303"/>
      <c r="DES5" s="303"/>
      <c r="DET5" s="303"/>
      <c r="DEU5" s="303"/>
      <c r="DEV5" s="303"/>
      <c r="DEW5" s="303"/>
      <c r="DEX5" s="303"/>
      <c r="DEY5" s="303"/>
      <c r="DEZ5" s="303"/>
      <c r="DFA5" s="303"/>
      <c r="DFB5" s="303"/>
      <c r="DFC5" s="303"/>
      <c r="DFD5" s="303"/>
      <c r="DFE5" s="303"/>
      <c r="DFF5" s="303"/>
      <c r="DFG5" s="303"/>
      <c r="DFH5" s="303"/>
      <c r="DFI5" s="303"/>
      <c r="DFJ5" s="303"/>
      <c r="DFK5" s="303"/>
      <c r="DFL5" s="303"/>
      <c r="DFM5" s="303"/>
      <c r="DFN5" s="303"/>
      <c r="DFO5" s="303"/>
      <c r="DFP5" s="303"/>
      <c r="DFQ5" s="303"/>
      <c r="DFR5" s="303"/>
      <c r="DFS5" s="303"/>
      <c r="DFT5" s="303"/>
      <c r="DFU5" s="303"/>
      <c r="DFV5" s="303"/>
      <c r="DFW5" s="303"/>
      <c r="DFX5" s="303"/>
      <c r="DFY5" s="303"/>
      <c r="DFZ5" s="303"/>
      <c r="DGA5" s="303"/>
      <c r="DGB5" s="303"/>
      <c r="DGC5" s="303"/>
      <c r="DGD5" s="303"/>
      <c r="DGE5" s="303"/>
      <c r="DGF5" s="303"/>
      <c r="DGG5" s="303"/>
      <c r="DGH5" s="303"/>
      <c r="DGI5" s="303"/>
      <c r="DGJ5" s="303"/>
      <c r="DGK5" s="303"/>
      <c r="DGL5" s="303"/>
      <c r="DGM5" s="303"/>
      <c r="DGN5" s="303"/>
      <c r="DGO5" s="303"/>
      <c r="DGP5" s="303"/>
      <c r="DGQ5" s="303"/>
      <c r="DGR5" s="303"/>
      <c r="DGS5" s="303"/>
      <c r="DGT5" s="303"/>
      <c r="DGU5" s="303"/>
      <c r="DGV5" s="303"/>
      <c r="DGW5" s="303"/>
      <c r="DGX5" s="303"/>
      <c r="DGY5" s="303"/>
      <c r="DGZ5" s="303"/>
      <c r="DHA5" s="303"/>
      <c r="DHB5" s="303"/>
      <c r="DHC5" s="303"/>
      <c r="DHD5" s="303"/>
      <c r="DHE5" s="303"/>
      <c r="DHF5" s="303"/>
      <c r="DHG5" s="303"/>
      <c r="DHH5" s="303"/>
      <c r="DHI5" s="303"/>
      <c r="DHJ5" s="303"/>
      <c r="DHK5" s="303"/>
      <c r="DHL5" s="303"/>
      <c r="DHM5" s="303"/>
      <c r="DHN5" s="303"/>
      <c r="DHO5" s="303"/>
      <c r="DHP5" s="303"/>
      <c r="DHQ5" s="303"/>
      <c r="DHR5" s="303"/>
      <c r="DHS5" s="303"/>
      <c r="DHT5" s="303"/>
      <c r="DHU5" s="303"/>
      <c r="DHV5" s="303"/>
      <c r="DHW5" s="303"/>
      <c r="DHX5" s="303"/>
      <c r="DHY5" s="303"/>
      <c r="DHZ5" s="303"/>
      <c r="DIA5" s="303"/>
      <c r="DIB5" s="303"/>
      <c r="DIC5" s="303"/>
      <c r="DID5" s="303"/>
      <c r="DIE5" s="303"/>
      <c r="DIF5" s="303"/>
      <c r="DIG5" s="303"/>
      <c r="DIH5" s="303"/>
      <c r="DII5" s="303"/>
      <c r="DIJ5" s="303"/>
      <c r="DIK5" s="303"/>
      <c r="DIL5" s="303"/>
      <c r="DIM5" s="303"/>
      <c r="DIN5" s="303"/>
      <c r="DIO5" s="303"/>
      <c r="DIP5" s="303"/>
      <c r="DIQ5" s="303"/>
      <c r="DIR5" s="303"/>
      <c r="DIS5" s="303"/>
      <c r="DIT5" s="303"/>
      <c r="DIU5" s="303"/>
      <c r="DIV5" s="303"/>
      <c r="DIW5" s="303"/>
      <c r="DIX5" s="303"/>
      <c r="DIY5" s="303"/>
      <c r="DIZ5" s="303"/>
      <c r="DJA5" s="303"/>
      <c r="DJB5" s="303"/>
      <c r="DJC5" s="303"/>
      <c r="DJD5" s="303"/>
      <c r="DJE5" s="303"/>
      <c r="DJF5" s="303"/>
      <c r="DJG5" s="303"/>
      <c r="DJH5" s="303"/>
      <c r="DJI5" s="303"/>
      <c r="DJJ5" s="303"/>
      <c r="DJK5" s="303"/>
      <c r="DJL5" s="303"/>
      <c r="DJM5" s="303"/>
      <c r="DJN5" s="303"/>
      <c r="DJO5" s="303"/>
      <c r="DJP5" s="303"/>
      <c r="DJQ5" s="303"/>
      <c r="DJR5" s="303"/>
      <c r="DJS5" s="303"/>
      <c r="DJT5" s="303"/>
      <c r="DJU5" s="303"/>
      <c r="DJV5" s="303"/>
      <c r="DJW5" s="303"/>
      <c r="DJX5" s="303"/>
      <c r="DJY5" s="303"/>
      <c r="DJZ5" s="303"/>
      <c r="DKA5" s="303"/>
      <c r="DKB5" s="303"/>
      <c r="DKC5" s="303"/>
      <c r="DKD5" s="303"/>
      <c r="DKE5" s="303"/>
      <c r="DKF5" s="303"/>
      <c r="DKG5" s="303"/>
      <c r="DKH5" s="303"/>
      <c r="DKI5" s="303"/>
      <c r="DKJ5" s="303"/>
      <c r="DKK5" s="303"/>
      <c r="DKL5" s="303"/>
      <c r="DKM5" s="303"/>
      <c r="DKN5" s="303"/>
      <c r="DKO5" s="303"/>
      <c r="DKP5" s="303"/>
      <c r="DKQ5" s="303"/>
      <c r="DKR5" s="303"/>
      <c r="DKS5" s="303"/>
      <c r="DKT5" s="303"/>
      <c r="DKU5" s="303"/>
      <c r="DKV5" s="303"/>
      <c r="DKW5" s="303"/>
      <c r="DKX5" s="303"/>
      <c r="DKY5" s="303"/>
      <c r="DKZ5" s="303"/>
      <c r="DLA5" s="303"/>
      <c r="DLB5" s="303"/>
      <c r="DLC5" s="303"/>
      <c r="DLD5" s="303"/>
      <c r="DLE5" s="303"/>
      <c r="DLF5" s="303"/>
      <c r="DLG5" s="303"/>
      <c r="DLH5" s="303"/>
      <c r="DLI5" s="303"/>
      <c r="DLJ5" s="303"/>
      <c r="DLK5" s="303"/>
      <c r="DLL5" s="303"/>
      <c r="DLM5" s="303"/>
      <c r="DLN5" s="303"/>
      <c r="DLO5" s="303"/>
      <c r="DLP5" s="303"/>
      <c r="DLQ5" s="303"/>
      <c r="DLR5" s="303"/>
      <c r="DLS5" s="303"/>
      <c r="DLT5" s="303"/>
      <c r="DLU5" s="303"/>
      <c r="DLV5" s="303"/>
      <c r="DLW5" s="303"/>
      <c r="DLX5" s="303"/>
      <c r="DLY5" s="303"/>
      <c r="DLZ5" s="303"/>
      <c r="DMA5" s="303"/>
      <c r="DMB5" s="303"/>
      <c r="DMC5" s="303"/>
      <c r="DMD5" s="303"/>
      <c r="DME5" s="303"/>
      <c r="DMF5" s="303"/>
      <c r="DMG5" s="303"/>
      <c r="DMH5" s="303"/>
      <c r="DMI5" s="303"/>
      <c r="DMJ5" s="303"/>
      <c r="DMK5" s="303"/>
      <c r="DML5" s="303"/>
      <c r="DMM5" s="303"/>
      <c r="DMN5" s="303"/>
      <c r="DMO5" s="303"/>
      <c r="DMP5" s="303"/>
      <c r="DMQ5" s="303"/>
      <c r="DMR5" s="303"/>
      <c r="DMS5" s="303"/>
      <c r="DMT5" s="303"/>
      <c r="DMU5" s="303"/>
      <c r="DMV5" s="303"/>
      <c r="DMW5" s="303"/>
      <c r="DMX5" s="303"/>
      <c r="DMY5" s="303"/>
      <c r="DMZ5" s="303"/>
      <c r="DNA5" s="303"/>
      <c r="DNB5" s="303"/>
      <c r="DNC5" s="303"/>
      <c r="DND5" s="303"/>
      <c r="DNE5" s="303"/>
      <c r="DNF5" s="303"/>
      <c r="DNG5" s="303"/>
      <c r="DNH5" s="303"/>
      <c r="DNI5" s="303"/>
      <c r="DNJ5" s="303"/>
      <c r="DNK5" s="303"/>
      <c r="DNL5" s="303"/>
      <c r="DNM5" s="303"/>
      <c r="DNN5" s="303"/>
      <c r="DNO5" s="303"/>
      <c r="DNP5" s="303"/>
      <c r="DNQ5" s="303"/>
      <c r="DNR5" s="303"/>
      <c r="DNS5" s="303"/>
      <c r="DNT5" s="303"/>
      <c r="DNU5" s="303"/>
      <c r="DNV5" s="303"/>
      <c r="DNW5" s="303"/>
      <c r="DNX5" s="303"/>
      <c r="DNY5" s="303"/>
      <c r="DNZ5" s="303"/>
      <c r="DOA5" s="303"/>
      <c r="DOB5" s="303"/>
      <c r="DOC5" s="303"/>
      <c r="DOD5" s="303"/>
      <c r="DOE5" s="303"/>
      <c r="DOF5" s="303"/>
      <c r="DOG5" s="303"/>
      <c r="DOH5" s="303"/>
      <c r="DOI5" s="303"/>
      <c r="DOJ5" s="303"/>
      <c r="DOK5" s="303"/>
      <c r="DOL5" s="303"/>
      <c r="DOM5" s="303"/>
      <c r="DON5" s="303"/>
      <c r="DOO5" s="303"/>
      <c r="DOP5" s="303"/>
      <c r="DOQ5" s="303"/>
      <c r="DOR5" s="303"/>
      <c r="DOS5" s="303"/>
      <c r="DOT5" s="303"/>
      <c r="DOU5" s="303"/>
      <c r="DOV5" s="303"/>
      <c r="DOW5" s="303"/>
      <c r="DOX5" s="303"/>
      <c r="DOY5" s="303"/>
      <c r="DOZ5" s="303"/>
      <c r="DPA5" s="303"/>
      <c r="DPB5" s="303"/>
      <c r="DPC5" s="303"/>
      <c r="DPD5" s="303"/>
      <c r="DPE5" s="303"/>
      <c r="DPF5" s="303"/>
      <c r="DPG5" s="303"/>
      <c r="DPH5" s="303"/>
      <c r="DPI5" s="303"/>
      <c r="DPJ5" s="303"/>
      <c r="DPK5" s="303"/>
      <c r="DPL5" s="303"/>
      <c r="DPM5" s="303"/>
      <c r="DPN5" s="303"/>
      <c r="DPO5" s="303"/>
      <c r="DPP5" s="303"/>
      <c r="DPQ5" s="303"/>
      <c r="DPR5" s="303"/>
      <c r="DPS5" s="303"/>
      <c r="DPT5" s="303"/>
      <c r="DPU5" s="303"/>
      <c r="DPV5" s="303"/>
      <c r="DPW5" s="303"/>
      <c r="DPX5" s="303"/>
      <c r="DPY5" s="303"/>
      <c r="DPZ5" s="303"/>
      <c r="DQA5" s="303"/>
      <c r="DQB5" s="303"/>
      <c r="DQC5" s="303"/>
      <c r="DQD5" s="303"/>
      <c r="DQE5" s="303"/>
      <c r="DQF5" s="303"/>
      <c r="DQG5" s="303"/>
      <c r="DQH5" s="303"/>
      <c r="DQI5" s="303"/>
      <c r="DQJ5" s="303"/>
      <c r="DQK5" s="303"/>
      <c r="DQL5" s="303"/>
      <c r="DQM5" s="303"/>
      <c r="DQN5" s="303"/>
      <c r="DQO5" s="303"/>
      <c r="DQP5" s="303"/>
      <c r="DQQ5" s="303"/>
      <c r="DQR5" s="303"/>
      <c r="DQS5" s="303"/>
      <c r="DQT5" s="303"/>
      <c r="DQU5" s="303"/>
      <c r="DQV5" s="303"/>
      <c r="DQW5" s="303"/>
      <c r="DQX5" s="303"/>
      <c r="DQY5" s="303"/>
      <c r="DQZ5" s="303"/>
      <c r="DRA5" s="303"/>
      <c r="DRB5" s="303"/>
      <c r="DRC5" s="303"/>
      <c r="DRD5" s="303"/>
      <c r="DRE5" s="303"/>
      <c r="DRF5" s="303"/>
      <c r="DRG5" s="303"/>
      <c r="DRH5" s="303"/>
      <c r="DRI5" s="303"/>
      <c r="DRJ5" s="303"/>
      <c r="DRK5" s="303"/>
      <c r="DRL5" s="303"/>
      <c r="DRM5" s="303"/>
      <c r="DRN5" s="303"/>
      <c r="DRO5" s="303"/>
      <c r="DRP5" s="303"/>
      <c r="DRQ5" s="303"/>
      <c r="DRR5" s="303"/>
      <c r="DRS5" s="303"/>
      <c r="DRT5" s="303"/>
      <c r="DRU5" s="303"/>
      <c r="DRV5" s="303"/>
      <c r="DRW5" s="303"/>
      <c r="DRX5" s="303"/>
      <c r="DRY5" s="303"/>
      <c r="DRZ5" s="303"/>
      <c r="DSA5" s="303"/>
      <c r="DSB5" s="303"/>
      <c r="DSC5" s="303"/>
      <c r="DSD5" s="303"/>
      <c r="DSE5" s="303"/>
      <c r="DSF5" s="303"/>
      <c r="DSG5" s="303"/>
      <c r="DSH5" s="303"/>
      <c r="DSI5" s="303"/>
      <c r="DSJ5" s="303"/>
      <c r="DSK5" s="303"/>
      <c r="DSL5" s="303"/>
      <c r="DSM5" s="303"/>
      <c r="DSN5" s="303"/>
      <c r="DSO5" s="303"/>
      <c r="DSP5" s="303"/>
      <c r="DSQ5" s="303"/>
      <c r="DSR5" s="303"/>
      <c r="DSS5" s="303"/>
      <c r="DST5" s="303"/>
      <c r="DSU5" s="303"/>
      <c r="DSV5" s="303"/>
      <c r="DSW5" s="303"/>
      <c r="DSX5" s="303"/>
      <c r="DSY5" s="303"/>
      <c r="DSZ5" s="303"/>
      <c r="DTA5" s="303"/>
      <c r="DTB5" s="303"/>
      <c r="DTC5" s="303"/>
      <c r="DTD5" s="303"/>
      <c r="DTE5" s="303"/>
      <c r="DTF5" s="303"/>
      <c r="DTG5" s="303"/>
      <c r="DTH5" s="303"/>
      <c r="DTI5" s="303"/>
      <c r="DTJ5" s="303"/>
      <c r="DTK5" s="303"/>
      <c r="DTL5" s="303"/>
      <c r="DTM5" s="303"/>
      <c r="DTN5" s="303"/>
      <c r="DTO5" s="303"/>
      <c r="DTP5" s="303"/>
      <c r="DTQ5" s="303"/>
      <c r="DTR5" s="303"/>
      <c r="DTS5" s="303"/>
      <c r="DTT5" s="303"/>
      <c r="DTU5" s="303"/>
      <c r="DTV5" s="303"/>
      <c r="DTW5" s="303"/>
      <c r="DTX5" s="303"/>
      <c r="DTY5" s="303"/>
      <c r="DTZ5" s="303"/>
      <c r="DUA5" s="303"/>
      <c r="DUB5" s="303"/>
      <c r="DUC5" s="303"/>
      <c r="DUD5" s="303"/>
      <c r="DUE5" s="303"/>
      <c r="DUF5" s="303"/>
      <c r="DUG5" s="303"/>
      <c r="DUH5" s="303"/>
      <c r="DUI5" s="303"/>
      <c r="DUJ5" s="303"/>
      <c r="DUK5" s="303"/>
      <c r="DUL5" s="303"/>
      <c r="DUM5" s="303"/>
      <c r="DUN5" s="303"/>
      <c r="DUO5" s="303"/>
      <c r="DUP5" s="303"/>
      <c r="DUQ5" s="303"/>
      <c r="DUR5" s="303"/>
      <c r="DUS5" s="303"/>
      <c r="DUT5" s="303"/>
      <c r="DUU5" s="303"/>
      <c r="DUV5" s="303"/>
      <c r="DUW5" s="303"/>
      <c r="DUX5" s="303"/>
      <c r="DUY5" s="303"/>
      <c r="DUZ5" s="303"/>
      <c r="DVA5" s="303"/>
      <c r="DVB5" s="303"/>
      <c r="DVC5" s="303"/>
      <c r="DVD5" s="303"/>
      <c r="DVE5" s="303"/>
      <c r="DVF5" s="303"/>
      <c r="DVG5" s="303"/>
      <c r="DVH5" s="303"/>
      <c r="DVI5" s="303"/>
      <c r="DVJ5" s="303"/>
      <c r="DVK5" s="303"/>
      <c r="DVL5" s="303"/>
      <c r="DVM5" s="303"/>
      <c r="DVN5" s="303"/>
      <c r="DVO5" s="303"/>
      <c r="DVP5" s="303"/>
      <c r="DVQ5" s="303"/>
      <c r="DVR5" s="303"/>
      <c r="DVS5" s="303"/>
      <c r="DVT5" s="303"/>
      <c r="DVU5" s="303"/>
      <c r="DVV5" s="303"/>
      <c r="DVW5" s="303"/>
      <c r="DVX5" s="303"/>
      <c r="DVY5" s="303"/>
      <c r="DVZ5" s="303"/>
      <c r="DWA5" s="303"/>
      <c r="DWB5" s="303"/>
      <c r="DWC5" s="303"/>
      <c r="DWD5" s="303"/>
      <c r="DWE5" s="303"/>
      <c r="DWF5" s="303"/>
      <c r="DWG5" s="303"/>
      <c r="DWH5" s="303"/>
      <c r="DWI5" s="303"/>
      <c r="DWJ5" s="303"/>
      <c r="DWK5" s="303"/>
      <c r="DWL5" s="303"/>
      <c r="DWM5" s="303"/>
      <c r="DWN5" s="303"/>
      <c r="DWO5" s="303"/>
      <c r="DWP5" s="303"/>
      <c r="DWQ5" s="303"/>
      <c r="DWR5" s="303"/>
      <c r="DWS5" s="303"/>
      <c r="DWT5" s="303"/>
      <c r="DWU5" s="303"/>
      <c r="DWV5" s="303"/>
      <c r="DWW5" s="303"/>
      <c r="DWX5" s="303"/>
      <c r="DWY5" s="303"/>
      <c r="DWZ5" s="303"/>
      <c r="DXA5" s="303"/>
      <c r="DXB5" s="303"/>
      <c r="DXC5" s="303"/>
      <c r="DXD5" s="303"/>
      <c r="DXE5" s="303"/>
      <c r="DXF5" s="303"/>
      <c r="DXG5" s="303"/>
      <c r="DXH5" s="303"/>
      <c r="DXI5" s="303"/>
      <c r="DXJ5" s="303"/>
      <c r="DXK5" s="303"/>
      <c r="DXL5" s="303"/>
      <c r="DXM5" s="303"/>
      <c r="DXN5" s="303"/>
      <c r="DXO5" s="303"/>
      <c r="DXP5" s="303"/>
      <c r="DXQ5" s="303"/>
      <c r="DXR5" s="303"/>
      <c r="DXS5" s="303"/>
      <c r="DXT5" s="303"/>
      <c r="DXU5" s="303"/>
      <c r="DXV5" s="303"/>
      <c r="DXW5" s="303"/>
      <c r="DXX5" s="303"/>
      <c r="DXY5" s="303"/>
      <c r="DXZ5" s="303"/>
      <c r="DYA5" s="303"/>
      <c r="DYB5" s="303"/>
      <c r="DYC5" s="303"/>
      <c r="DYD5" s="303"/>
      <c r="DYE5" s="303"/>
      <c r="DYF5" s="303"/>
      <c r="DYG5" s="303"/>
      <c r="DYH5" s="303"/>
      <c r="DYI5" s="303"/>
      <c r="DYJ5" s="303"/>
      <c r="DYK5" s="303"/>
      <c r="DYL5" s="303"/>
      <c r="DYM5" s="303"/>
      <c r="DYN5" s="303"/>
      <c r="DYO5" s="303"/>
      <c r="DYP5" s="303"/>
      <c r="DYQ5" s="303"/>
      <c r="DYR5" s="303"/>
      <c r="DYS5" s="303"/>
      <c r="DYT5" s="303"/>
      <c r="DYU5" s="303"/>
      <c r="DYV5" s="303"/>
      <c r="DYW5" s="303"/>
      <c r="DYX5" s="303"/>
      <c r="DYY5" s="303"/>
      <c r="DYZ5" s="303"/>
      <c r="DZA5" s="303"/>
      <c r="DZB5" s="303"/>
      <c r="DZC5" s="303"/>
      <c r="DZD5" s="303"/>
      <c r="DZE5" s="303"/>
      <c r="DZF5" s="303"/>
      <c r="DZG5" s="303"/>
      <c r="DZH5" s="303"/>
      <c r="DZI5" s="303"/>
      <c r="DZJ5" s="303"/>
      <c r="DZK5" s="303"/>
      <c r="DZL5" s="303"/>
      <c r="DZM5" s="303"/>
      <c r="DZN5" s="303"/>
      <c r="DZO5" s="303"/>
      <c r="DZP5" s="303"/>
      <c r="DZQ5" s="303"/>
      <c r="DZR5" s="303"/>
      <c r="DZS5" s="303"/>
      <c r="DZT5" s="303"/>
      <c r="DZU5" s="303"/>
      <c r="DZV5" s="303"/>
      <c r="DZW5" s="303"/>
      <c r="DZX5" s="303"/>
      <c r="DZY5" s="303"/>
      <c r="DZZ5" s="303"/>
      <c r="EAA5" s="303"/>
      <c r="EAB5" s="303"/>
      <c r="EAC5" s="303"/>
      <c r="EAD5" s="303"/>
      <c r="EAE5" s="303"/>
      <c r="EAF5" s="303"/>
      <c r="EAG5" s="303"/>
      <c r="EAH5" s="303"/>
      <c r="EAI5" s="303"/>
      <c r="EAJ5" s="303"/>
      <c r="EAK5" s="303"/>
      <c r="EAL5" s="303"/>
      <c r="EAM5" s="303"/>
      <c r="EAN5" s="303"/>
      <c r="EAO5" s="303"/>
      <c r="EAP5" s="303"/>
      <c r="EAQ5" s="303"/>
      <c r="EAR5" s="303"/>
      <c r="EAS5" s="303"/>
      <c r="EAT5" s="303"/>
      <c r="EAU5" s="303"/>
      <c r="EAV5" s="303"/>
      <c r="EAW5" s="303"/>
      <c r="EAX5" s="303"/>
      <c r="EAY5" s="303"/>
      <c r="EAZ5" s="303"/>
      <c r="EBA5" s="303"/>
      <c r="EBB5" s="303"/>
      <c r="EBC5" s="303"/>
      <c r="EBD5" s="303"/>
      <c r="EBE5" s="303"/>
      <c r="EBF5" s="303"/>
      <c r="EBG5" s="303"/>
      <c r="EBH5" s="303"/>
      <c r="EBI5" s="303"/>
      <c r="EBJ5" s="303"/>
      <c r="EBK5" s="303"/>
      <c r="EBL5" s="303"/>
      <c r="EBM5" s="303"/>
      <c r="EBN5" s="303"/>
      <c r="EBO5" s="303"/>
      <c r="EBP5" s="303"/>
      <c r="EBQ5" s="303"/>
      <c r="EBR5" s="303"/>
      <c r="EBS5" s="303"/>
      <c r="EBT5" s="303"/>
      <c r="EBU5" s="303"/>
      <c r="EBV5" s="303"/>
      <c r="EBW5" s="303"/>
      <c r="EBX5" s="303"/>
      <c r="EBY5" s="303"/>
      <c r="EBZ5" s="303"/>
      <c r="ECA5" s="303"/>
      <c r="ECB5" s="303"/>
      <c r="ECC5" s="303"/>
      <c r="ECD5" s="303"/>
      <c r="ECE5" s="303"/>
      <c r="ECF5" s="303"/>
      <c r="ECG5" s="303"/>
      <c r="ECH5" s="303"/>
      <c r="ECI5" s="303"/>
      <c r="ECJ5" s="303"/>
      <c r="ECK5" s="303"/>
      <c r="ECL5" s="303"/>
      <c r="ECM5" s="303"/>
      <c r="ECN5" s="303"/>
      <c r="ECO5" s="303"/>
      <c r="ECP5" s="303"/>
      <c r="ECQ5" s="303"/>
      <c r="ECR5" s="303"/>
      <c r="ECS5" s="303"/>
      <c r="ECT5" s="303"/>
      <c r="ECU5" s="303"/>
      <c r="ECV5" s="303"/>
      <c r="ECW5" s="303"/>
      <c r="ECX5" s="303"/>
      <c r="ECY5" s="303"/>
      <c r="ECZ5" s="303"/>
      <c r="EDA5" s="303"/>
      <c r="EDB5" s="303"/>
      <c r="EDC5" s="303"/>
      <c r="EDD5" s="303"/>
      <c r="EDE5" s="303"/>
      <c r="EDF5" s="303"/>
      <c r="EDG5" s="303"/>
      <c r="EDH5" s="303"/>
      <c r="EDI5" s="303"/>
      <c r="EDJ5" s="303"/>
      <c r="EDK5" s="303"/>
      <c r="EDL5" s="303"/>
      <c r="EDM5" s="303"/>
      <c r="EDN5" s="303"/>
      <c r="EDO5" s="303"/>
      <c r="EDP5" s="303"/>
      <c r="EDQ5" s="303"/>
      <c r="EDR5" s="303"/>
      <c r="EDS5" s="303"/>
      <c r="EDT5" s="303"/>
      <c r="EDU5" s="303"/>
      <c r="EDV5" s="303"/>
      <c r="EDW5" s="303"/>
      <c r="EDX5" s="303"/>
      <c r="EDY5" s="303"/>
      <c r="EDZ5" s="303"/>
      <c r="EEA5" s="303"/>
      <c r="EEB5" s="303"/>
      <c r="EEC5" s="303"/>
      <c r="EED5" s="303"/>
      <c r="EEE5" s="303"/>
      <c r="EEF5" s="303"/>
      <c r="EEG5" s="303"/>
      <c r="EEH5" s="303"/>
      <c r="EEI5" s="303"/>
      <c r="EEJ5" s="303"/>
      <c r="EEK5" s="303"/>
      <c r="EEL5" s="303"/>
      <c r="EEM5" s="303"/>
      <c r="EEN5" s="303"/>
      <c r="EEO5" s="303"/>
      <c r="EEP5" s="303"/>
      <c r="EEQ5" s="303"/>
      <c r="EER5" s="303"/>
      <c r="EES5" s="303"/>
      <c r="EET5" s="303"/>
      <c r="EEU5" s="303"/>
      <c r="EEV5" s="303"/>
      <c r="EEW5" s="303"/>
      <c r="EEX5" s="303"/>
      <c r="EEY5" s="303"/>
      <c r="EEZ5" s="303"/>
      <c r="EFA5" s="303"/>
      <c r="EFB5" s="303"/>
      <c r="EFC5" s="303"/>
      <c r="EFD5" s="303"/>
      <c r="EFE5" s="303"/>
      <c r="EFF5" s="303"/>
      <c r="EFG5" s="303"/>
      <c r="EFH5" s="303"/>
      <c r="EFI5" s="303"/>
      <c r="EFJ5" s="303"/>
      <c r="EFK5" s="303"/>
      <c r="EFL5" s="303"/>
      <c r="EFM5" s="303"/>
      <c r="EFN5" s="303"/>
      <c r="EFO5" s="303"/>
      <c r="EFP5" s="303"/>
      <c r="EFQ5" s="303"/>
      <c r="EFR5" s="303"/>
      <c r="EFS5" s="303"/>
      <c r="EFT5" s="303"/>
      <c r="EFU5" s="303"/>
      <c r="EFV5" s="303"/>
      <c r="EFW5" s="303"/>
      <c r="EFX5" s="303"/>
      <c r="EFY5" s="303"/>
      <c r="EFZ5" s="303"/>
      <c r="EGA5" s="303"/>
      <c r="EGB5" s="303"/>
      <c r="EGC5" s="303"/>
      <c r="EGD5" s="303"/>
      <c r="EGE5" s="303"/>
      <c r="EGF5" s="303"/>
      <c r="EGG5" s="303"/>
      <c r="EGH5" s="303"/>
      <c r="EGI5" s="303"/>
      <c r="EGJ5" s="303"/>
      <c r="EGK5" s="303"/>
      <c r="EGL5" s="303"/>
      <c r="EGM5" s="303"/>
      <c r="EGN5" s="303"/>
      <c r="EGO5" s="303"/>
      <c r="EGP5" s="303"/>
      <c r="EGQ5" s="303"/>
      <c r="EGR5" s="303"/>
      <c r="EGS5" s="303"/>
      <c r="EGT5" s="303"/>
      <c r="EGU5" s="303"/>
      <c r="EGV5" s="303"/>
      <c r="EGW5" s="303"/>
      <c r="EGX5" s="303"/>
      <c r="EGY5" s="303"/>
      <c r="EGZ5" s="303"/>
      <c r="EHA5" s="303"/>
      <c r="EHB5" s="303"/>
      <c r="EHC5" s="303"/>
      <c r="EHD5" s="303"/>
      <c r="EHE5" s="303"/>
      <c r="EHF5" s="303"/>
      <c r="EHG5" s="303"/>
      <c r="EHH5" s="303"/>
      <c r="EHI5" s="303"/>
      <c r="EHJ5" s="303"/>
      <c r="EHK5" s="303"/>
      <c r="EHL5" s="303"/>
      <c r="EHM5" s="303"/>
      <c r="EHN5" s="303"/>
      <c r="EHO5" s="303"/>
      <c r="EHP5" s="303"/>
      <c r="EHQ5" s="303"/>
      <c r="EHR5" s="303"/>
      <c r="EHS5" s="303"/>
      <c r="EHT5" s="303"/>
      <c r="EHU5" s="303"/>
      <c r="EHV5" s="303"/>
      <c r="EHW5" s="303"/>
      <c r="EHX5" s="303"/>
      <c r="EHY5" s="303"/>
      <c r="EHZ5" s="303"/>
      <c r="EIA5" s="303"/>
      <c r="EIB5" s="303"/>
      <c r="EIC5" s="303"/>
      <c r="EID5" s="303"/>
      <c r="EIE5" s="303"/>
      <c r="EIF5" s="303"/>
      <c r="EIG5" s="303"/>
      <c r="EIH5" s="303"/>
      <c r="EII5" s="303"/>
      <c r="EIJ5" s="303"/>
      <c r="EIK5" s="303"/>
      <c r="EIL5" s="303"/>
      <c r="EIM5" s="303"/>
      <c r="EIN5" s="303"/>
      <c r="EIO5" s="303"/>
      <c r="EIP5" s="303"/>
      <c r="EIQ5" s="303"/>
      <c r="EIR5" s="303"/>
      <c r="EIS5" s="303"/>
      <c r="EIT5" s="303"/>
      <c r="EIU5" s="303"/>
      <c r="EIV5" s="303"/>
      <c r="EIW5" s="303"/>
      <c r="EIX5" s="303"/>
      <c r="EIY5" s="303"/>
      <c r="EIZ5" s="303"/>
      <c r="EJA5" s="303"/>
      <c r="EJB5" s="303"/>
      <c r="EJC5" s="303"/>
      <c r="EJD5" s="303"/>
      <c r="EJE5" s="303"/>
      <c r="EJF5" s="303"/>
      <c r="EJG5" s="303"/>
      <c r="EJH5" s="303"/>
      <c r="EJI5" s="303"/>
      <c r="EJJ5" s="303"/>
      <c r="EJK5" s="303"/>
      <c r="EJL5" s="303"/>
      <c r="EJM5" s="303"/>
      <c r="EJN5" s="303"/>
      <c r="EJO5" s="303"/>
      <c r="EJP5" s="303"/>
      <c r="EJQ5" s="303"/>
      <c r="EJR5" s="303"/>
      <c r="EJS5" s="303"/>
      <c r="EJT5" s="303"/>
      <c r="EJU5" s="303"/>
      <c r="EJV5" s="303"/>
      <c r="EJW5" s="303"/>
      <c r="EJX5" s="303"/>
      <c r="EJY5" s="303"/>
      <c r="EJZ5" s="303"/>
      <c r="EKA5" s="303"/>
      <c r="EKB5" s="303"/>
      <c r="EKC5" s="303"/>
      <c r="EKD5" s="303"/>
      <c r="EKE5" s="303"/>
      <c r="EKF5" s="303"/>
      <c r="EKG5" s="303"/>
      <c r="EKH5" s="303"/>
      <c r="EKI5" s="303"/>
      <c r="EKJ5" s="303"/>
      <c r="EKK5" s="303"/>
      <c r="EKL5" s="303"/>
      <c r="EKM5" s="303"/>
      <c r="EKN5" s="303"/>
      <c r="EKO5" s="303"/>
      <c r="EKP5" s="303"/>
      <c r="EKQ5" s="303"/>
      <c r="EKR5" s="303"/>
      <c r="EKS5" s="303"/>
      <c r="EKT5" s="303"/>
      <c r="EKU5" s="303"/>
      <c r="EKV5" s="303"/>
      <c r="EKW5" s="303"/>
      <c r="EKX5" s="303"/>
      <c r="EKY5" s="303"/>
      <c r="EKZ5" s="303"/>
      <c r="ELA5" s="303"/>
      <c r="ELB5" s="303"/>
      <c r="ELC5" s="303"/>
      <c r="ELD5" s="303"/>
      <c r="ELE5" s="303"/>
      <c r="ELF5" s="303"/>
      <c r="ELG5" s="303"/>
      <c r="ELH5" s="303"/>
      <c r="ELI5" s="303"/>
      <c r="ELJ5" s="303"/>
      <c r="ELK5" s="303"/>
      <c r="ELL5" s="303"/>
      <c r="ELM5" s="303"/>
      <c r="ELN5" s="303"/>
      <c r="ELO5" s="303"/>
      <c r="ELP5" s="303"/>
      <c r="ELQ5" s="303"/>
      <c r="ELR5" s="303"/>
      <c r="ELS5" s="303"/>
      <c r="ELT5" s="303"/>
      <c r="ELU5" s="303"/>
      <c r="ELV5" s="303"/>
      <c r="ELW5" s="303"/>
      <c r="ELX5" s="303"/>
      <c r="ELY5" s="303"/>
      <c r="ELZ5" s="303"/>
      <c r="EMA5" s="303"/>
      <c r="EMB5" s="303"/>
      <c r="EMC5" s="303"/>
      <c r="EMD5" s="303"/>
      <c r="EME5" s="303"/>
      <c r="EMF5" s="303"/>
      <c r="EMG5" s="303"/>
      <c r="EMH5" s="303"/>
      <c r="EMI5" s="303"/>
      <c r="EMJ5" s="303"/>
      <c r="EMK5" s="303"/>
      <c r="EML5" s="303"/>
      <c r="EMM5" s="303"/>
      <c r="EMN5" s="303"/>
      <c r="EMO5" s="303"/>
      <c r="EMP5" s="303"/>
      <c r="EMQ5" s="303"/>
      <c r="EMR5" s="303"/>
      <c r="EMS5" s="303"/>
      <c r="EMT5" s="303"/>
      <c r="EMU5" s="303"/>
      <c r="EMV5" s="303"/>
      <c r="EMW5" s="303"/>
      <c r="EMX5" s="303"/>
      <c r="EMY5" s="303"/>
      <c r="EMZ5" s="303"/>
      <c r="ENA5" s="303"/>
      <c r="ENB5" s="303"/>
      <c r="ENC5" s="303"/>
      <c r="END5" s="303"/>
      <c r="ENE5" s="303"/>
      <c r="ENF5" s="303"/>
      <c r="ENG5" s="303"/>
      <c r="ENH5" s="303"/>
      <c r="ENI5" s="303"/>
      <c r="ENJ5" s="303"/>
      <c r="ENK5" s="303"/>
      <c r="ENL5" s="303"/>
      <c r="ENM5" s="303"/>
      <c r="ENN5" s="303"/>
      <c r="ENO5" s="303"/>
      <c r="ENP5" s="303"/>
      <c r="ENQ5" s="303"/>
      <c r="ENR5" s="303"/>
      <c r="ENS5" s="303"/>
      <c r="ENT5" s="303"/>
      <c r="ENU5" s="303"/>
      <c r="ENV5" s="303"/>
      <c r="ENW5" s="303"/>
      <c r="ENX5" s="303"/>
      <c r="ENY5" s="303"/>
      <c r="ENZ5" s="303"/>
      <c r="EOA5" s="303"/>
      <c r="EOB5" s="303"/>
      <c r="EOC5" s="303"/>
      <c r="EOD5" s="303"/>
      <c r="EOE5" s="303"/>
      <c r="EOF5" s="303"/>
      <c r="EOG5" s="303"/>
      <c r="EOH5" s="303"/>
      <c r="EOI5" s="303"/>
      <c r="EOJ5" s="303"/>
      <c r="EOK5" s="303"/>
      <c r="EOL5" s="303"/>
      <c r="EOM5" s="303"/>
      <c r="EON5" s="303"/>
      <c r="EOO5" s="303"/>
      <c r="EOP5" s="303"/>
      <c r="EOQ5" s="303"/>
      <c r="EOR5" s="303"/>
      <c r="EOS5" s="303"/>
      <c r="EOT5" s="303"/>
      <c r="EOU5" s="303"/>
      <c r="EOV5" s="303"/>
      <c r="EOW5" s="303"/>
      <c r="EOX5" s="303"/>
      <c r="EOY5" s="303"/>
      <c r="EOZ5" s="303"/>
      <c r="EPA5" s="303"/>
      <c r="EPB5" s="303"/>
      <c r="EPC5" s="303"/>
      <c r="EPD5" s="303"/>
      <c r="EPE5" s="303"/>
      <c r="EPF5" s="303"/>
      <c r="EPG5" s="303"/>
      <c r="EPH5" s="303"/>
      <c r="EPI5" s="303"/>
      <c r="EPJ5" s="303"/>
      <c r="EPK5" s="303"/>
      <c r="EPL5" s="303"/>
      <c r="EPM5" s="303"/>
      <c r="EPN5" s="303"/>
      <c r="EPO5" s="303"/>
      <c r="EPP5" s="303"/>
      <c r="EPQ5" s="303"/>
      <c r="EPR5" s="303"/>
      <c r="EPS5" s="303"/>
      <c r="EPT5" s="303"/>
      <c r="EPU5" s="303"/>
      <c r="EPV5" s="303"/>
      <c r="EPW5" s="303"/>
      <c r="EPX5" s="303"/>
      <c r="EPY5" s="303"/>
      <c r="EPZ5" s="303"/>
      <c r="EQA5" s="303"/>
      <c r="EQB5" s="303"/>
      <c r="EQC5" s="303"/>
      <c r="EQD5" s="303"/>
      <c r="EQE5" s="303"/>
      <c r="EQF5" s="303"/>
      <c r="EQG5" s="303"/>
      <c r="EQH5" s="303"/>
      <c r="EQI5" s="303"/>
      <c r="EQJ5" s="303"/>
      <c r="EQK5" s="303"/>
      <c r="EQL5" s="303"/>
      <c r="EQM5" s="303"/>
      <c r="EQN5" s="303"/>
      <c r="EQO5" s="303"/>
      <c r="EQP5" s="303"/>
      <c r="EQQ5" s="303"/>
      <c r="EQR5" s="303"/>
      <c r="EQS5" s="303"/>
      <c r="EQT5" s="303"/>
      <c r="EQU5" s="303"/>
      <c r="EQV5" s="303"/>
      <c r="EQW5" s="303"/>
      <c r="EQX5" s="303"/>
      <c r="EQY5" s="303"/>
      <c r="EQZ5" s="303"/>
      <c r="ERA5" s="303"/>
      <c r="ERB5" s="303"/>
      <c r="ERC5" s="303"/>
      <c r="ERD5" s="303"/>
      <c r="ERE5" s="303"/>
      <c r="ERF5" s="303"/>
      <c r="ERG5" s="303"/>
      <c r="ERH5" s="303"/>
      <c r="ERI5" s="303"/>
      <c r="ERJ5" s="303"/>
      <c r="ERK5" s="303"/>
      <c r="ERL5" s="303"/>
      <c r="ERM5" s="303"/>
      <c r="ERN5" s="303"/>
      <c r="ERO5" s="303"/>
      <c r="ERP5" s="303"/>
      <c r="ERQ5" s="303"/>
      <c r="ERR5" s="303"/>
      <c r="ERS5" s="303"/>
      <c r="ERT5" s="303"/>
      <c r="ERU5" s="303"/>
      <c r="ERV5" s="303"/>
      <c r="ERW5" s="303"/>
      <c r="ERX5" s="303"/>
      <c r="ERY5" s="303"/>
      <c r="ERZ5" s="303"/>
      <c r="ESA5" s="303"/>
      <c r="ESB5" s="303"/>
      <c r="ESC5" s="303"/>
      <c r="ESD5" s="303"/>
      <c r="ESE5" s="303"/>
      <c r="ESF5" s="303"/>
      <c r="ESG5" s="303"/>
      <c r="ESH5" s="303"/>
      <c r="ESI5" s="303"/>
      <c r="ESJ5" s="303"/>
      <c r="ESK5" s="303"/>
      <c r="ESL5" s="303"/>
      <c r="ESM5" s="303"/>
      <c r="ESN5" s="303"/>
      <c r="ESO5" s="303"/>
      <c r="ESP5" s="303"/>
      <c r="ESQ5" s="303"/>
      <c r="ESR5" s="303"/>
      <c r="ESS5" s="303"/>
      <c r="EST5" s="303"/>
      <c r="ESU5" s="303"/>
      <c r="ESV5" s="303"/>
      <c r="ESW5" s="303"/>
      <c r="ESX5" s="303"/>
      <c r="ESY5" s="303"/>
      <c r="ESZ5" s="303"/>
      <c r="ETA5" s="303"/>
      <c r="ETB5" s="303"/>
      <c r="ETC5" s="303"/>
      <c r="ETD5" s="303"/>
      <c r="ETE5" s="303"/>
      <c r="ETF5" s="303"/>
      <c r="ETG5" s="303"/>
      <c r="ETH5" s="303"/>
      <c r="ETI5" s="303"/>
      <c r="ETJ5" s="303"/>
      <c r="ETK5" s="303"/>
      <c r="ETL5" s="303"/>
      <c r="ETM5" s="303"/>
      <c r="ETN5" s="303"/>
      <c r="ETO5" s="303"/>
      <c r="ETP5" s="303"/>
      <c r="ETQ5" s="303"/>
      <c r="ETR5" s="303"/>
      <c r="ETS5" s="303"/>
      <c r="ETT5" s="303"/>
      <c r="ETU5" s="303"/>
      <c r="ETV5" s="303"/>
      <c r="ETW5" s="303"/>
      <c r="ETX5" s="303"/>
      <c r="ETY5" s="303"/>
      <c r="ETZ5" s="303"/>
      <c r="EUA5" s="303"/>
      <c r="EUB5" s="303"/>
      <c r="EUC5" s="303"/>
      <c r="EUD5" s="303"/>
      <c r="EUE5" s="303"/>
      <c r="EUF5" s="303"/>
      <c r="EUG5" s="303"/>
      <c r="EUH5" s="303"/>
      <c r="EUI5" s="303"/>
      <c r="EUJ5" s="303"/>
      <c r="EUK5" s="303"/>
      <c r="EUL5" s="303"/>
      <c r="EUM5" s="303"/>
      <c r="EUN5" s="303"/>
      <c r="EUO5" s="303"/>
      <c r="EUP5" s="303"/>
      <c r="EUQ5" s="303"/>
      <c r="EUR5" s="303"/>
      <c r="EUS5" s="303"/>
      <c r="EUT5" s="303"/>
      <c r="EUU5" s="303"/>
      <c r="EUV5" s="303"/>
      <c r="EUW5" s="303"/>
      <c r="EUX5" s="303"/>
      <c r="EUY5" s="303"/>
      <c r="EUZ5" s="303"/>
      <c r="EVA5" s="303"/>
      <c r="EVB5" s="303"/>
      <c r="EVC5" s="303"/>
      <c r="EVD5" s="303"/>
      <c r="EVE5" s="303"/>
      <c r="EVF5" s="303"/>
      <c r="EVG5" s="303"/>
      <c r="EVH5" s="303"/>
      <c r="EVI5" s="303"/>
      <c r="EVJ5" s="303"/>
      <c r="EVK5" s="303"/>
      <c r="EVL5" s="303"/>
      <c r="EVM5" s="303"/>
      <c r="EVN5" s="303"/>
      <c r="EVO5" s="303"/>
      <c r="EVP5" s="303"/>
      <c r="EVQ5" s="303"/>
      <c r="EVR5" s="303"/>
      <c r="EVS5" s="303"/>
      <c r="EVT5" s="303"/>
      <c r="EVU5" s="303"/>
      <c r="EVV5" s="303"/>
      <c r="EVW5" s="303"/>
      <c r="EVX5" s="303"/>
      <c r="EVY5" s="303"/>
      <c r="EVZ5" s="303"/>
      <c r="EWA5" s="303"/>
      <c r="EWB5" s="303"/>
      <c r="EWC5" s="303"/>
      <c r="EWD5" s="303"/>
      <c r="EWE5" s="303"/>
      <c r="EWF5" s="303"/>
      <c r="EWG5" s="303"/>
      <c r="EWH5" s="303"/>
      <c r="EWI5" s="303"/>
      <c r="EWJ5" s="303"/>
      <c r="EWK5" s="303"/>
      <c r="EWL5" s="303"/>
      <c r="EWM5" s="303"/>
      <c r="EWN5" s="303"/>
      <c r="EWO5" s="303"/>
      <c r="EWP5" s="303"/>
      <c r="EWQ5" s="303"/>
      <c r="EWR5" s="303"/>
      <c r="EWS5" s="303"/>
      <c r="EWT5" s="303"/>
      <c r="EWU5" s="303"/>
      <c r="EWV5" s="303"/>
      <c r="EWW5" s="303"/>
      <c r="EWX5" s="303"/>
      <c r="EWY5" s="303"/>
      <c r="EWZ5" s="303"/>
      <c r="EXA5" s="303"/>
      <c r="EXB5" s="303"/>
      <c r="EXC5" s="303"/>
      <c r="EXD5" s="303"/>
      <c r="EXE5" s="303"/>
      <c r="EXF5" s="303"/>
      <c r="EXG5" s="303"/>
      <c r="EXH5" s="303"/>
      <c r="EXI5" s="303"/>
      <c r="EXJ5" s="303"/>
      <c r="EXK5" s="303"/>
      <c r="EXL5" s="303"/>
      <c r="EXM5" s="303"/>
      <c r="EXN5" s="303"/>
      <c r="EXO5" s="303"/>
      <c r="EXP5" s="303"/>
      <c r="EXQ5" s="303"/>
      <c r="EXR5" s="303"/>
      <c r="EXS5" s="303"/>
      <c r="EXT5" s="303"/>
      <c r="EXU5" s="303"/>
      <c r="EXV5" s="303"/>
      <c r="EXW5" s="303"/>
      <c r="EXX5" s="303"/>
      <c r="EXY5" s="303"/>
      <c r="EXZ5" s="303"/>
      <c r="EYA5" s="303"/>
      <c r="EYB5" s="303"/>
      <c r="EYC5" s="303"/>
      <c r="EYD5" s="303"/>
      <c r="EYE5" s="303"/>
      <c r="EYF5" s="303"/>
      <c r="EYG5" s="303"/>
      <c r="EYH5" s="303"/>
      <c r="EYI5" s="303"/>
      <c r="EYJ5" s="303"/>
      <c r="EYK5" s="303"/>
      <c r="EYL5" s="303"/>
      <c r="EYM5" s="303"/>
      <c r="EYN5" s="303"/>
      <c r="EYO5" s="303"/>
      <c r="EYP5" s="303"/>
      <c r="EYQ5" s="303"/>
      <c r="EYR5" s="303"/>
      <c r="EYS5" s="303"/>
      <c r="EYT5" s="303"/>
      <c r="EYU5" s="303"/>
      <c r="EYV5" s="303"/>
      <c r="EYW5" s="303"/>
      <c r="EYX5" s="303"/>
      <c r="EYY5" s="303"/>
      <c r="EYZ5" s="303"/>
      <c r="EZA5" s="303"/>
      <c r="EZB5" s="303"/>
      <c r="EZC5" s="303"/>
      <c r="EZD5" s="303"/>
      <c r="EZE5" s="303"/>
      <c r="EZF5" s="303"/>
      <c r="EZG5" s="303"/>
      <c r="EZH5" s="303"/>
      <c r="EZI5" s="303"/>
      <c r="EZJ5" s="303"/>
      <c r="EZK5" s="303"/>
      <c r="EZL5" s="303"/>
      <c r="EZM5" s="303"/>
      <c r="EZN5" s="303"/>
      <c r="EZO5" s="303"/>
      <c r="EZP5" s="303"/>
      <c r="EZQ5" s="303"/>
      <c r="EZR5" s="303"/>
      <c r="EZS5" s="303"/>
      <c r="EZT5" s="303"/>
      <c r="EZU5" s="303"/>
      <c r="EZV5" s="303"/>
      <c r="EZW5" s="303"/>
      <c r="EZX5" s="303"/>
      <c r="EZY5" s="303"/>
      <c r="EZZ5" s="303"/>
      <c r="FAA5" s="303"/>
      <c r="FAB5" s="303"/>
      <c r="FAC5" s="303"/>
      <c r="FAD5" s="303"/>
      <c r="FAE5" s="303"/>
      <c r="FAF5" s="303"/>
      <c r="FAG5" s="303"/>
      <c r="FAH5" s="303"/>
      <c r="FAI5" s="303"/>
      <c r="FAJ5" s="303"/>
      <c r="FAK5" s="303"/>
      <c r="FAL5" s="303"/>
      <c r="FAM5" s="303"/>
      <c r="FAN5" s="303"/>
      <c r="FAO5" s="303"/>
      <c r="FAP5" s="303"/>
      <c r="FAQ5" s="303"/>
      <c r="FAR5" s="303"/>
      <c r="FAS5" s="303"/>
      <c r="FAT5" s="303"/>
      <c r="FAU5" s="303"/>
      <c r="FAV5" s="303"/>
      <c r="FAW5" s="303"/>
      <c r="FAX5" s="303"/>
      <c r="FAY5" s="303"/>
      <c r="FAZ5" s="303"/>
      <c r="FBA5" s="303"/>
      <c r="FBB5" s="303"/>
      <c r="FBC5" s="303"/>
      <c r="FBD5" s="303"/>
      <c r="FBE5" s="303"/>
      <c r="FBF5" s="303"/>
      <c r="FBG5" s="303"/>
      <c r="FBH5" s="303"/>
      <c r="FBI5" s="303"/>
      <c r="FBJ5" s="303"/>
      <c r="FBK5" s="303"/>
      <c r="FBL5" s="303"/>
      <c r="FBM5" s="303"/>
      <c r="FBN5" s="303"/>
      <c r="FBO5" s="303"/>
      <c r="FBP5" s="303"/>
      <c r="FBQ5" s="303"/>
      <c r="FBR5" s="303"/>
      <c r="FBS5" s="303"/>
      <c r="FBT5" s="303"/>
      <c r="FBU5" s="303"/>
      <c r="FBV5" s="303"/>
      <c r="FBW5" s="303"/>
      <c r="FBX5" s="303"/>
      <c r="FBY5" s="303"/>
      <c r="FBZ5" s="303"/>
      <c r="FCA5" s="303"/>
      <c r="FCB5" s="303"/>
      <c r="FCC5" s="303"/>
      <c r="FCD5" s="303"/>
      <c r="FCE5" s="303"/>
      <c r="FCF5" s="303"/>
      <c r="FCG5" s="303"/>
      <c r="FCH5" s="303"/>
      <c r="FCI5" s="303"/>
      <c r="FCJ5" s="303"/>
      <c r="FCK5" s="303"/>
      <c r="FCL5" s="303"/>
      <c r="FCM5" s="303"/>
      <c r="FCN5" s="303"/>
      <c r="FCO5" s="303"/>
      <c r="FCP5" s="303"/>
      <c r="FCQ5" s="303"/>
      <c r="FCR5" s="303"/>
      <c r="FCS5" s="303"/>
      <c r="FCT5" s="303"/>
      <c r="FCU5" s="303"/>
      <c r="FCV5" s="303"/>
      <c r="FCW5" s="303"/>
      <c r="FCX5" s="303"/>
      <c r="FCY5" s="303"/>
      <c r="FCZ5" s="303"/>
      <c r="FDA5" s="303"/>
      <c r="FDB5" s="303"/>
      <c r="FDC5" s="303"/>
      <c r="FDD5" s="303"/>
      <c r="FDE5" s="303"/>
      <c r="FDF5" s="303"/>
      <c r="FDG5" s="303"/>
      <c r="FDH5" s="303"/>
      <c r="FDI5" s="303"/>
      <c r="FDJ5" s="303"/>
      <c r="FDK5" s="303"/>
      <c r="FDL5" s="303"/>
      <c r="FDM5" s="303"/>
      <c r="FDN5" s="303"/>
      <c r="FDO5" s="303"/>
      <c r="FDP5" s="303"/>
      <c r="FDQ5" s="303"/>
      <c r="FDR5" s="303"/>
      <c r="FDS5" s="303"/>
      <c r="FDT5" s="303"/>
      <c r="FDU5" s="303"/>
      <c r="FDV5" s="303"/>
      <c r="FDW5" s="303"/>
      <c r="FDX5" s="303"/>
      <c r="FDY5" s="303"/>
      <c r="FDZ5" s="303"/>
      <c r="FEA5" s="303"/>
      <c r="FEB5" s="303"/>
      <c r="FEC5" s="303"/>
      <c r="FED5" s="303"/>
      <c r="FEE5" s="303"/>
      <c r="FEF5" s="303"/>
      <c r="FEG5" s="303"/>
      <c r="FEH5" s="303"/>
      <c r="FEI5" s="303"/>
      <c r="FEJ5" s="303"/>
      <c r="FEK5" s="303"/>
      <c r="FEL5" s="303"/>
      <c r="FEM5" s="303"/>
      <c r="FEN5" s="303"/>
      <c r="FEO5" s="303"/>
      <c r="FEP5" s="303"/>
      <c r="FEQ5" s="303"/>
      <c r="FER5" s="303"/>
      <c r="FES5" s="303"/>
      <c r="FET5" s="303"/>
      <c r="FEU5" s="303"/>
      <c r="FEV5" s="303"/>
      <c r="FEW5" s="303"/>
      <c r="FEX5" s="303"/>
      <c r="FEY5" s="303"/>
      <c r="FEZ5" s="303"/>
      <c r="FFA5" s="303"/>
      <c r="FFB5" s="303"/>
      <c r="FFC5" s="303"/>
      <c r="FFD5" s="303"/>
      <c r="FFE5" s="303"/>
      <c r="FFF5" s="303"/>
      <c r="FFG5" s="303"/>
      <c r="FFH5" s="303"/>
      <c r="FFI5" s="303"/>
      <c r="FFJ5" s="303"/>
      <c r="FFK5" s="303"/>
      <c r="FFL5" s="303"/>
      <c r="FFM5" s="303"/>
      <c r="FFN5" s="303"/>
      <c r="FFO5" s="303"/>
      <c r="FFP5" s="303"/>
      <c r="FFQ5" s="303"/>
      <c r="FFR5" s="303"/>
      <c r="FFS5" s="303"/>
      <c r="FFT5" s="303"/>
      <c r="FFU5" s="303"/>
      <c r="FFV5" s="303"/>
      <c r="FFW5" s="303"/>
      <c r="FFX5" s="303"/>
      <c r="FFY5" s="303"/>
      <c r="FFZ5" s="303"/>
      <c r="FGA5" s="303"/>
      <c r="FGB5" s="303"/>
      <c r="FGC5" s="303"/>
      <c r="FGD5" s="303"/>
      <c r="FGE5" s="303"/>
      <c r="FGF5" s="303"/>
      <c r="FGG5" s="303"/>
      <c r="FGH5" s="303"/>
      <c r="FGI5" s="303"/>
      <c r="FGJ5" s="303"/>
      <c r="FGK5" s="303"/>
      <c r="FGL5" s="303"/>
      <c r="FGM5" s="303"/>
      <c r="FGN5" s="303"/>
      <c r="FGO5" s="303"/>
      <c r="FGP5" s="303"/>
      <c r="FGQ5" s="303"/>
      <c r="FGR5" s="303"/>
      <c r="FGS5" s="303"/>
      <c r="FGT5" s="303"/>
      <c r="FGU5" s="303"/>
      <c r="FGV5" s="303"/>
      <c r="FGW5" s="303"/>
      <c r="FGX5" s="303"/>
      <c r="FGY5" s="303"/>
      <c r="FGZ5" s="303"/>
      <c r="FHA5" s="303"/>
      <c r="FHB5" s="303"/>
      <c r="FHC5" s="303"/>
      <c r="FHD5" s="303"/>
      <c r="FHE5" s="303"/>
      <c r="FHF5" s="303"/>
      <c r="FHG5" s="303"/>
      <c r="FHH5" s="303"/>
      <c r="FHI5" s="303"/>
      <c r="FHJ5" s="303"/>
      <c r="FHK5" s="303"/>
      <c r="FHL5" s="303"/>
      <c r="FHM5" s="303"/>
      <c r="FHN5" s="303"/>
      <c r="FHO5" s="303"/>
      <c r="FHP5" s="303"/>
      <c r="FHQ5" s="303"/>
      <c r="FHR5" s="303"/>
      <c r="FHS5" s="303"/>
      <c r="FHT5" s="303"/>
      <c r="FHU5" s="303"/>
      <c r="FHV5" s="303"/>
      <c r="FHW5" s="303"/>
      <c r="FHX5" s="303"/>
      <c r="FHY5" s="303"/>
      <c r="FHZ5" s="303"/>
      <c r="FIA5" s="303"/>
      <c r="FIB5" s="303"/>
      <c r="FIC5" s="303"/>
      <c r="FID5" s="303"/>
      <c r="FIE5" s="303"/>
      <c r="FIF5" s="303"/>
      <c r="FIG5" s="303"/>
      <c r="FIH5" s="303"/>
      <c r="FII5" s="303"/>
      <c r="FIJ5" s="303"/>
      <c r="FIK5" s="303"/>
      <c r="FIL5" s="303"/>
      <c r="FIM5" s="303"/>
      <c r="FIN5" s="303"/>
      <c r="FIO5" s="303"/>
      <c r="FIP5" s="303"/>
      <c r="FIQ5" s="303"/>
      <c r="FIR5" s="303"/>
      <c r="FIS5" s="303"/>
      <c r="FIT5" s="303"/>
      <c r="FIU5" s="303"/>
      <c r="FIV5" s="303"/>
      <c r="FIW5" s="303"/>
      <c r="FIX5" s="303"/>
      <c r="FIY5" s="303"/>
      <c r="FIZ5" s="303"/>
      <c r="FJA5" s="303"/>
      <c r="FJB5" s="303"/>
      <c r="FJC5" s="303"/>
      <c r="FJD5" s="303"/>
      <c r="FJE5" s="303"/>
      <c r="FJF5" s="303"/>
      <c r="FJG5" s="303"/>
      <c r="FJH5" s="303"/>
      <c r="FJI5" s="303"/>
      <c r="FJJ5" s="303"/>
      <c r="FJK5" s="303"/>
      <c r="FJL5" s="303"/>
      <c r="FJM5" s="303"/>
      <c r="FJN5" s="303"/>
      <c r="FJO5" s="303"/>
      <c r="FJP5" s="303"/>
      <c r="FJQ5" s="303"/>
      <c r="FJR5" s="303"/>
      <c r="FJS5" s="303"/>
      <c r="FJT5" s="303"/>
      <c r="FJU5" s="303"/>
      <c r="FJV5" s="303"/>
      <c r="FJW5" s="303"/>
      <c r="FJX5" s="303"/>
      <c r="FJY5" s="303"/>
      <c r="FJZ5" s="303"/>
      <c r="FKA5" s="303"/>
      <c r="FKB5" s="303"/>
      <c r="FKC5" s="303"/>
      <c r="FKD5" s="303"/>
      <c r="FKE5" s="303"/>
      <c r="FKF5" s="303"/>
      <c r="FKG5" s="303"/>
      <c r="FKH5" s="303"/>
      <c r="FKI5" s="303"/>
      <c r="FKJ5" s="303"/>
      <c r="FKK5" s="303"/>
      <c r="FKL5" s="303"/>
      <c r="FKM5" s="303"/>
      <c r="FKN5" s="303"/>
      <c r="FKO5" s="303"/>
      <c r="FKP5" s="303"/>
      <c r="FKQ5" s="303"/>
      <c r="FKR5" s="303"/>
      <c r="FKS5" s="303"/>
      <c r="FKT5" s="303"/>
      <c r="FKU5" s="303"/>
      <c r="FKV5" s="303"/>
      <c r="FKW5" s="303"/>
      <c r="FKX5" s="303"/>
      <c r="FKY5" s="303"/>
      <c r="FKZ5" s="303"/>
      <c r="FLA5" s="303"/>
      <c r="FLB5" s="303"/>
      <c r="FLC5" s="303"/>
      <c r="FLD5" s="303"/>
      <c r="FLE5" s="303"/>
      <c r="FLF5" s="303"/>
      <c r="FLG5" s="303"/>
      <c r="FLH5" s="303"/>
      <c r="FLI5" s="303"/>
      <c r="FLJ5" s="303"/>
      <c r="FLK5" s="303"/>
      <c r="FLL5" s="303"/>
      <c r="FLM5" s="303"/>
      <c r="FLN5" s="303"/>
      <c r="FLO5" s="303"/>
      <c r="FLP5" s="303"/>
      <c r="FLQ5" s="303"/>
      <c r="FLR5" s="303"/>
      <c r="FLS5" s="303"/>
      <c r="FLT5" s="303"/>
      <c r="FLU5" s="303"/>
      <c r="FLV5" s="303"/>
      <c r="FLW5" s="303"/>
      <c r="FLX5" s="303"/>
      <c r="FLY5" s="303"/>
      <c r="FLZ5" s="303"/>
      <c r="FMA5" s="303"/>
      <c r="FMB5" s="303"/>
      <c r="FMC5" s="303"/>
      <c r="FMD5" s="303"/>
      <c r="FME5" s="303"/>
      <c r="FMF5" s="303"/>
      <c r="FMG5" s="303"/>
      <c r="FMH5" s="303"/>
      <c r="FMI5" s="303"/>
      <c r="FMJ5" s="303"/>
      <c r="FMK5" s="303"/>
      <c r="FML5" s="303"/>
      <c r="FMM5" s="303"/>
      <c r="FMN5" s="303"/>
      <c r="FMO5" s="303"/>
      <c r="FMP5" s="303"/>
      <c r="FMQ5" s="303"/>
      <c r="FMR5" s="303"/>
      <c r="FMS5" s="303"/>
      <c r="FMT5" s="303"/>
      <c r="FMU5" s="303"/>
      <c r="FMV5" s="303"/>
      <c r="FMW5" s="303"/>
      <c r="FMX5" s="303"/>
      <c r="FMY5" s="303"/>
      <c r="FMZ5" s="303"/>
      <c r="FNA5" s="303"/>
      <c r="FNB5" s="303"/>
      <c r="FNC5" s="303"/>
      <c r="FND5" s="303"/>
      <c r="FNE5" s="303"/>
      <c r="FNF5" s="303"/>
      <c r="FNG5" s="303"/>
      <c r="FNH5" s="303"/>
      <c r="FNI5" s="303"/>
      <c r="FNJ5" s="303"/>
      <c r="FNK5" s="303"/>
      <c r="FNL5" s="303"/>
      <c r="FNM5" s="303"/>
      <c r="FNN5" s="303"/>
      <c r="FNO5" s="303"/>
      <c r="FNP5" s="303"/>
      <c r="FNQ5" s="303"/>
      <c r="FNR5" s="303"/>
      <c r="FNS5" s="303"/>
      <c r="FNT5" s="303"/>
      <c r="FNU5" s="303"/>
      <c r="FNV5" s="303"/>
      <c r="FNW5" s="303"/>
      <c r="FNX5" s="303"/>
      <c r="FNY5" s="303"/>
      <c r="FNZ5" s="303"/>
      <c r="FOA5" s="303"/>
      <c r="FOB5" s="303"/>
      <c r="FOC5" s="303"/>
      <c r="FOD5" s="303"/>
      <c r="FOE5" s="303"/>
      <c r="FOF5" s="303"/>
      <c r="FOG5" s="303"/>
      <c r="FOH5" s="303"/>
      <c r="FOI5" s="303"/>
      <c r="FOJ5" s="303"/>
      <c r="FOK5" s="303"/>
      <c r="FOL5" s="303"/>
      <c r="FOM5" s="303"/>
      <c r="FON5" s="303"/>
      <c r="FOO5" s="303"/>
      <c r="FOP5" s="303"/>
      <c r="FOQ5" s="303"/>
      <c r="FOR5" s="303"/>
      <c r="FOS5" s="303"/>
      <c r="FOT5" s="303"/>
      <c r="FOU5" s="303"/>
      <c r="FOV5" s="303"/>
      <c r="FOW5" s="303"/>
      <c r="FOX5" s="303"/>
      <c r="FOY5" s="303"/>
      <c r="FOZ5" s="303"/>
      <c r="FPA5" s="303"/>
      <c r="FPB5" s="303"/>
      <c r="FPC5" s="303"/>
      <c r="FPD5" s="303"/>
      <c r="FPE5" s="303"/>
      <c r="FPF5" s="303"/>
      <c r="FPG5" s="303"/>
      <c r="FPH5" s="303"/>
      <c r="FPI5" s="303"/>
      <c r="FPJ5" s="303"/>
      <c r="FPK5" s="303"/>
      <c r="FPL5" s="303"/>
      <c r="FPM5" s="303"/>
      <c r="FPN5" s="303"/>
      <c r="FPO5" s="303"/>
      <c r="FPP5" s="303"/>
      <c r="FPQ5" s="303"/>
      <c r="FPR5" s="303"/>
      <c r="FPS5" s="303"/>
      <c r="FPT5" s="303"/>
      <c r="FPU5" s="303"/>
      <c r="FPV5" s="303"/>
      <c r="FPW5" s="303"/>
      <c r="FPX5" s="303"/>
      <c r="FPY5" s="303"/>
      <c r="FPZ5" s="303"/>
      <c r="FQA5" s="303"/>
      <c r="FQB5" s="303"/>
      <c r="FQC5" s="303"/>
      <c r="FQD5" s="303"/>
      <c r="FQE5" s="303"/>
      <c r="FQF5" s="303"/>
      <c r="FQG5" s="303"/>
      <c r="FQH5" s="303"/>
      <c r="FQI5" s="303"/>
      <c r="FQJ5" s="303"/>
      <c r="FQK5" s="303"/>
      <c r="FQL5" s="303"/>
      <c r="FQM5" s="303"/>
      <c r="FQN5" s="303"/>
      <c r="FQO5" s="303"/>
      <c r="FQP5" s="303"/>
      <c r="FQQ5" s="303"/>
      <c r="FQR5" s="303"/>
      <c r="FQS5" s="303"/>
      <c r="FQT5" s="303"/>
      <c r="FQU5" s="303"/>
      <c r="FQV5" s="303"/>
      <c r="FQW5" s="303"/>
      <c r="FQX5" s="303"/>
      <c r="FQY5" s="303"/>
      <c r="FQZ5" s="303"/>
      <c r="FRA5" s="303"/>
      <c r="FRB5" s="303"/>
      <c r="FRC5" s="303"/>
      <c r="FRD5" s="303"/>
      <c r="FRE5" s="303"/>
      <c r="FRF5" s="303"/>
      <c r="FRG5" s="303"/>
      <c r="FRH5" s="303"/>
      <c r="FRI5" s="303"/>
      <c r="FRJ5" s="303"/>
      <c r="FRK5" s="303"/>
      <c r="FRL5" s="303"/>
      <c r="FRM5" s="303"/>
      <c r="FRN5" s="303"/>
      <c r="FRO5" s="303"/>
      <c r="FRP5" s="303"/>
      <c r="FRQ5" s="303"/>
      <c r="FRR5" s="303"/>
      <c r="FRS5" s="303"/>
      <c r="FRT5" s="303"/>
      <c r="FRU5" s="303"/>
      <c r="FRV5" s="303"/>
      <c r="FRW5" s="303"/>
      <c r="FRX5" s="303"/>
      <c r="FRY5" s="303"/>
      <c r="FRZ5" s="303"/>
      <c r="FSA5" s="303"/>
      <c r="FSB5" s="303"/>
      <c r="FSC5" s="303"/>
      <c r="FSD5" s="303"/>
      <c r="FSE5" s="303"/>
      <c r="FSF5" s="303"/>
      <c r="FSG5" s="303"/>
      <c r="FSH5" s="303"/>
      <c r="FSI5" s="303"/>
      <c r="FSJ5" s="303"/>
      <c r="FSK5" s="303"/>
      <c r="FSL5" s="303"/>
      <c r="FSM5" s="303"/>
      <c r="FSN5" s="303"/>
      <c r="FSO5" s="303"/>
      <c r="FSP5" s="303"/>
      <c r="FSQ5" s="303"/>
      <c r="FSR5" s="303"/>
      <c r="FSS5" s="303"/>
      <c r="FST5" s="303"/>
      <c r="FSU5" s="303"/>
      <c r="FSV5" s="303"/>
      <c r="FSW5" s="303"/>
      <c r="FSX5" s="303"/>
      <c r="FSY5" s="303"/>
      <c r="FSZ5" s="303"/>
      <c r="FTA5" s="303"/>
      <c r="FTB5" s="303"/>
      <c r="FTC5" s="303"/>
      <c r="FTD5" s="303"/>
      <c r="FTE5" s="303"/>
      <c r="FTF5" s="303"/>
      <c r="FTG5" s="303"/>
      <c r="FTH5" s="303"/>
      <c r="FTI5" s="303"/>
      <c r="FTJ5" s="303"/>
      <c r="FTK5" s="303"/>
      <c r="FTL5" s="303"/>
      <c r="FTM5" s="303"/>
      <c r="FTN5" s="303"/>
      <c r="FTO5" s="303"/>
      <c r="FTP5" s="303"/>
      <c r="FTQ5" s="303"/>
      <c r="FTR5" s="303"/>
      <c r="FTS5" s="303"/>
      <c r="FTT5" s="303"/>
      <c r="FTU5" s="303"/>
      <c r="FTV5" s="303"/>
      <c r="FTW5" s="303"/>
      <c r="FTX5" s="303"/>
      <c r="FTY5" s="303"/>
      <c r="FTZ5" s="303"/>
      <c r="FUA5" s="303"/>
      <c r="FUB5" s="303"/>
      <c r="FUC5" s="303"/>
      <c r="FUD5" s="303"/>
      <c r="FUE5" s="303"/>
      <c r="FUF5" s="303"/>
      <c r="FUG5" s="303"/>
      <c r="FUH5" s="303"/>
      <c r="FUI5" s="303"/>
      <c r="FUJ5" s="303"/>
      <c r="FUK5" s="303"/>
      <c r="FUL5" s="303"/>
      <c r="FUM5" s="303"/>
      <c r="FUN5" s="303"/>
      <c r="FUO5" s="303"/>
      <c r="FUP5" s="303"/>
      <c r="FUQ5" s="303"/>
      <c r="FUR5" s="303"/>
      <c r="FUS5" s="303"/>
      <c r="FUT5" s="303"/>
      <c r="FUU5" s="303"/>
      <c r="FUV5" s="303"/>
      <c r="FUW5" s="303"/>
      <c r="FUX5" s="303"/>
      <c r="FUY5" s="303"/>
      <c r="FUZ5" s="303"/>
      <c r="FVA5" s="303"/>
      <c r="FVB5" s="303"/>
      <c r="FVC5" s="303"/>
      <c r="FVD5" s="303"/>
      <c r="FVE5" s="303"/>
      <c r="FVF5" s="303"/>
      <c r="FVG5" s="303"/>
      <c r="FVH5" s="303"/>
      <c r="FVI5" s="303"/>
      <c r="FVJ5" s="303"/>
      <c r="FVK5" s="303"/>
      <c r="FVL5" s="303"/>
      <c r="FVM5" s="303"/>
      <c r="FVN5" s="303"/>
      <c r="FVO5" s="303"/>
      <c r="FVP5" s="303"/>
      <c r="FVQ5" s="303"/>
      <c r="FVR5" s="303"/>
      <c r="FVS5" s="303"/>
      <c r="FVT5" s="303"/>
      <c r="FVU5" s="303"/>
      <c r="FVV5" s="303"/>
      <c r="FVW5" s="303"/>
      <c r="FVX5" s="303"/>
      <c r="FVY5" s="303"/>
      <c r="FVZ5" s="303"/>
      <c r="FWA5" s="303"/>
      <c r="FWB5" s="303"/>
      <c r="FWC5" s="303"/>
      <c r="FWD5" s="303"/>
      <c r="FWE5" s="303"/>
      <c r="FWF5" s="303"/>
      <c r="FWG5" s="303"/>
      <c r="FWH5" s="303"/>
      <c r="FWI5" s="303"/>
      <c r="FWJ5" s="303"/>
      <c r="FWK5" s="303"/>
      <c r="FWL5" s="303"/>
      <c r="FWM5" s="303"/>
      <c r="FWN5" s="303"/>
      <c r="FWO5" s="303"/>
      <c r="FWP5" s="303"/>
      <c r="FWQ5" s="303"/>
      <c r="FWR5" s="303"/>
      <c r="FWS5" s="303"/>
      <c r="FWT5" s="303"/>
      <c r="FWU5" s="303"/>
      <c r="FWV5" s="303"/>
      <c r="FWW5" s="303"/>
      <c r="FWX5" s="303"/>
      <c r="FWY5" s="303"/>
      <c r="FWZ5" s="303"/>
      <c r="FXA5" s="303"/>
      <c r="FXB5" s="303"/>
      <c r="FXC5" s="303"/>
      <c r="FXD5" s="303"/>
      <c r="FXE5" s="303"/>
      <c r="FXF5" s="303"/>
      <c r="FXG5" s="303"/>
      <c r="FXH5" s="303"/>
      <c r="FXI5" s="303"/>
      <c r="FXJ5" s="303"/>
      <c r="FXK5" s="303"/>
      <c r="FXL5" s="303"/>
      <c r="FXM5" s="303"/>
      <c r="FXN5" s="303"/>
      <c r="FXO5" s="303"/>
      <c r="FXP5" s="303"/>
      <c r="FXQ5" s="303"/>
      <c r="FXR5" s="303"/>
      <c r="FXS5" s="303"/>
      <c r="FXT5" s="303"/>
      <c r="FXU5" s="303"/>
      <c r="FXV5" s="303"/>
      <c r="FXW5" s="303"/>
      <c r="FXX5" s="303"/>
      <c r="FXY5" s="303"/>
      <c r="FXZ5" s="303"/>
      <c r="FYA5" s="303"/>
      <c r="FYB5" s="303"/>
      <c r="FYC5" s="303"/>
      <c r="FYD5" s="303"/>
      <c r="FYE5" s="303"/>
      <c r="FYF5" s="303"/>
      <c r="FYG5" s="303"/>
      <c r="FYH5" s="303"/>
      <c r="FYI5" s="303"/>
      <c r="FYJ5" s="303"/>
      <c r="FYK5" s="303"/>
      <c r="FYL5" s="303"/>
      <c r="FYM5" s="303"/>
      <c r="FYN5" s="303"/>
      <c r="FYO5" s="303"/>
      <c r="FYP5" s="303"/>
      <c r="FYQ5" s="303"/>
      <c r="FYR5" s="303"/>
      <c r="FYS5" s="303"/>
      <c r="FYT5" s="303"/>
      <c r="FYU5" s="303"/>
      <c r="FYV5" s="303"/>
      <c r="FYW5" s="303"/>
      <c r="FYX5" s="303"/>
      <c r="FYY5" s="303"/>
      <c r="FYZ5" s="303"/>
      <c r="FZA5" s="303"/>
      <c r="FZB5" s="303"/>
      <c r="FZC5" s="303"/>
      <c r="FZD5" s="303"/>
      <c r="FZE5" s="303"/>
      <c r="FZF5" s="303"/>
      <c r="FZG5" s="303"/>
      <c r="FZH5" s="303"/>
      <c r="FZI5" s="303"/>
      <c r="FZJ5" s="303"/>
      <c r="FZK5" s="303"/>
      <c r="FZL5" s="303"/>
      <c r="FZM5" s="303"/>
      <c r="FZN5" s="303"/>
      <c r="FZO5" s="303"/>
      <c r="FZP5" s="303"/>
      <c r="FZQ5" s="303"/>
      <c r="FZR5" s="303"/>
      <c r="FZS5" s="303"/>
      <c r="FZT5" s="303"/>
      <c r="FZU5" s="303"/>
      <c r="FZV5" s="303"/>
      <c r="FZW5" s="303"/>
      <c r="FZX5" s="303"/>
      <c r="FZY5" s="303"/>
      <c r="FZZ5" s="303"/>
      <c r="GAA5" s="303"/>
      <c r="GAB5" s="303"/>
      <c r="GAC5" s="303"/>
      <c r="GAD5" s="303"/>
      <c r="GAE5" s="303"/>
      <c r="GAF5" s="303"/>
      <c r="GAG5" s="303"/>
      <c r="GAH5" s="303"/>
      <c r="GAI5" s="303"/>
      <c r="GAJ5" s="303"/>
      <c r="GAK5" s="303"/>
      <c r="GAL5" s="303"/>
      <c r="GAM5" s="303"/>
      <c r="GAN5" s="303"/>
      <c r="GAO5" s="303"/>
      <c r="GAP5" s="303"/>
      <c r="GAQ5" s="303"/>
      <c r="GAR5" s="303"/>
      <c r="GAS5" s="303"/>
      <c r="GAT5" s="303"/>
      <c r="GAU5" s="303"/>
      <c r="GAV5" s="303"/>
      <c r="GAW5" s="303"/>
      <c r="GAX5" s="303"/>
      <c r="GAY5" s="303"/>
      <c r="GAZ5" s="303"/>
      <c r="GBA5" s="303"/>
      <c r="GBB5" s="303"/>
      <c r="GBC5" s="303"/>
      <c r="GBD5" s="303"/>
      <c r="GBE5" s="303"/>
      <c r="GBF5" s="303"/>
      <c r="GBG5" s="303"/>
      <c r="GBH5" s="303"/>
      <c r="GBI5" s="303"/>
      <c r="GBJ5" s="303"/>
      <c r="GBK5" s="303"/>
      <c r="GBL5" s="303"/>
      <c r="GBM5" s="303"/>
      <c r="GBN5" s="303"/>
      <c r="GBO5" s="303"/>
      <c r="GBP5" s="303"/>
      <c r="GBQ5" s="303"/>
      <c r="GBR5" s="303"/>
      <c r="GBS5" s="303"/>
      <c r="GBT5" s="303"/>
      <c r="GBU5" s="303"/>
      <c r="GBV5" s="303"/>
      <c r="GBW5" s="303"/>
      <c r="GBX5" s="303"/>
      <c r="GBY5" s="303"/>
      <c r="GBZ5" s="303"/>
      <c r="GCA5" s="303"/>
      <c r="GCB5" s="303"/>
      <c r="GCC5" s="303"/>
      <c r="GCD5" s="303"/>
      <c r="GCE5" s="303"/>
      <c r="GCF5" s="303"/>
      <c r="GCG5" s="303"/>
      <c r="GCH5" s="303"/>
      <c r="GCI5" s="303"/>
      <c r="GCJ5" s="303"/>
      <c r="GCK5" s="303"/>
      <c r="GCL5" s="303"/>
      <c r="GCM5" s="303"/>
      <c r="GCN5" s="303"/>
      <c r="GCO5" s="303"/>
      <c r="GCP5" s="303"/>
      <c r="GCQ5" s="303"/>
      <c r="GCR5" s="303"/>
      <c r="GCS5" s="303"/>
      <c r="GCT5" s="303"/>
      <c r="GCU5" s="303"/>
      <c r="GCV5" s="303"/>
      <c r="GCW5" s="303"/>
      <c r="GCX5" s="303"/>
      <c r="GCY5" s="303"/>
      <c r="GCZ5" s="303"/>
      <c r="GDA5" s="303"/>
      <c r="GDB5" s="303"/>
      <c r="GDC5" s="303"/>
      <c r="GDD5" s="303"/>
      <c r="GDE5" s="303"/>
      <c r="GDF5" s="303"/>
      <c r="GDG5" s="303"/>
      <c r="GDH5" s="303"/>
      <c r="GDI5" s="303"/>
      <c r="GDJ5" s="303"/>
      <c r="GDK5" s="303"/>
      <c r="GDL5" s="303"/>
      <c r="GDM5" s="303"/>
      <c r="GDN5" s="303"/>
      <c r="GDO5" s="303"/>
      <c r="GDP5" s="303"/>
      <c r="GDQ5" s="303"/>
      <c r="GDR5" s="303"/>
      <c r="GDS5" s="303"/>
      <c r="GDT5" s="303"/>
      <c r="GDU5" s="303"/>
      <c r="GDV5" s="303"/>
      <c r="GDW5" s="303"/>
      <c r="GDX5" s="303"/>
      <c r="GDY5" s="303"/>
      <c r="GDZ5" s="303"/>
      <c r="GEA5" s="303"/>
      <c r="GEB5" s="303"/>
      <c r="GEC5" s="303"/>
      <c r="GED5" s="303"/>
      <c r="GEE5" s="303"/>
      <c r="GEF5" s="303"/>
      <c r="GEG5" s="303"/>
      <c r="GEH5" s="303"/>
      <c r="GEI5" s="303"/>
      <c r="GEJ5" s="303"/>
      <c r="GEK5" s="303"/>
      <c r="GEL5" s="303"/>
      <c r="GEM5" s="303"/>
      <c r="GEN5" s="303"/>
      <c r="GEO5" s="303"/>
      <c r="GEP5" s="303"/>
      <c r="GEQ5" s="303"/>
      <c r="GER5" s="303"/>
      <c r="GES5" s="303"/>
      <c r="GET5" s="303"/>
      <c r="GEU5" s="303"/>
      <c r="GEV5" s="303"/>
      <c r="GEW5" s="303"/>
      <c r="GEX5" s="303"/>
      <c r="GEY5" s="303"/>
      <c r="GEZ5" s="303"/>
      <c r="GFA5" s="303"/>
      <c r="GFB5" s="303"/>
      <c r="GFC5" s="303"/>
      <c r="GFD5" s="303"/>
      <c r="GFE5" s="303"/>
      <c r="GFF5" s="303"/>
      <c r="GFG5" s="303"/>
      <c r="GFH5" s="303"/>
      <c r="GFI5" s="303"/>
      <c r="GFJ5" s="303"/>
      <c r="GFK5" s="303"/>
      <c r="GFL5" s="303"/>
      <c r="GFM5" s="303"/>
      <c r="GFN5" s="303"/>
      <c r="GFO5" s="303"/>
      <c r="GFP5" s="303"/>
      <c r="GFQ5" s="303"/>
      <c r="GFR5" s="303"/>
      <c r="GFS5" s="303"/>
      <c r="GFT5" s="303"/>
      <c r="GFU5" s="303"/>
      <c r="GFV5" s="303"/>
      <c r="GFW5" s="303"/>
      <c r="GFX5" s="303"/>
      <c r="GFY5" s="303"/>
      <c r="GFZ5" s="303"/>
      <c r="GGA5" s="303"/>
      <c r="GGB5" s="303"/>
      <c r="GGC5" s="303"/>
      <c r="GGD5" s="303"/>
      <c r="GGE5" s="303"/>
      <c r="GGF5" s="303"/>
      <c r="GGG5" s="303"/>
      <c r="GGH5" s="303"/>
      <c r="GGI5" s="303"/>
      <c r="GGJ5" s="303"/>
      <c r="GGK5" s="303"/>
      <c r="GGL5" s="303"/>
      <c r="GGM5" s="303"/>
      <c r="GGN5" s="303"/>
      <c r="GGO5" s="303"/>
      <c r="GGP5" s="303"/>
      <c r="GGQ5" s="303"/>
      <c r="GGR5" s="303"/>
      <c r="GGS5" s="303"/>
      <c r="GGT5" s="303"/>
      <c r="GGU5" s="303"/>
      <c r="GGV5" s="303"/>
      <c r="GGW5" s="303"/>
      <c r="GGX5" s="303"/>
      <c r="GGY5" s="303"/>
      <c r="GGZ5" s="303"/>
      <c r="GHA5" s="303"/>
      <c r="GHB5" s="303"/>
      <c r="GHC5" s="303"/>
      <c r="GHD5" s="303"/>
      <c r="GHE5" s="303"/>
      <c r="GHF5" s="303"/>
      <c r="GHG5" s="303"/>
      <c r="GHH5" s="303"/>
      <c r="GHI5" s="303"/>
      <c r="GHJ5" s="303"/>
      <c r="GHK5" s="303"/>
      <c r="GHL5" s="303"/>
      <c r="GHM5" s="303"/>
      <c r="GHN5" s="303"/>
      <c r="GHO5" s="303"/>
      <c r="GHP5" s="303"/>
      <c r="GHQ5" s="303"/>
      <c r="GHR5" s="303"/>
      <c r="GHS5" s="303"/>
      <c r="GHT5" s="303"/>
      <c r="GHU5" s="303"/>
      <c r="GHV5" s="303"/>
      <c r="GHW5" s="303"/>
      <c r="GHX5" s="303"/>
      <c r="GHY5" s="303"/>
      <c r="GHZ5" s="303"/>
      <c r="GIA5" s="303"/>
      <c r="GIB5" s="303"/>
      <c r="GIC5" s="303"/>
      <c r="GID5" s="303"/>
      <c r="GIE5" s="303"/>
      <c r="GIF5" s="303"/>
      <c r="GIG5" s="303"/>
      <c r="GIH5" s="303"/>
      <c r="GII5" s="303"/>
      <c r="GIJ5" s="303"/>
      <c r="GIK5" s="303"/>
      <c r="GIL5" s="303"/>
      <c r="GIM5" s="303"/>
      <c r="GIN5" s="303"/>
      <c r="GIO5" s="303"/>
      <c r="GIP5" s="303"/>
      <c r="GIQ5" s="303"/>
      <c r="GIR5" s="303"/>
      <c r="GIS5" s="303"/>
      <c r="GIT5" s="303"/>
      <c r="GIU5" s="303"/>
      <c r="GIV5" s="303"/>
      <c r="GIW5" s="303"/>
      <c r="GIX5" s="303"/>
      <c r="GIY5" s="303"/>
      <c r="GIZ5" s="303"/>
      <c r="GJA5" s="303"/>
      <c r="GJB5" s="303"/>
      <c r="GJC5" s="303"/>
      <c r="GJD5" s="303"/>
      <c r="GJE5" s="303"/>
      <c r="GJF5" s="303"/>
      <c r="GJG5" s="303"/>
      <c r="GJH5" s="303"/>
      <c r="GJI5" s="303"/>
      <c r="GJJ5" s="303"/>
      <c r="GJK5" s="303"/>
      <c r="GJL5" s="303"/>
      <c r="GJM5" s="303"/>
      <c r="GJN5" s="303"/>
      <c r="GJO5" s="303"/>
      <c r="GJP5" s="303"/>
      <c r="GJQ5" s="303"/>
      <c r="GJR5" s="303"/>
      <c r="GJS5" s="303"/>
      <c r="GJT5" s="303"/>
      <c r="GJU5" s="303"/>
      <c r="GJV5" s="303"/>
      <c r="GJW5" s="303"/>
      <c r="GJX5" s="303"/>
      <c r="GJY5" s="303"/>
      <c r="GJZ5" s="303"/>
      <c r="GKA5" s="303"/>
      <c r="GKB5" s="303"/>
      <c r="GKC5" s="303"/>
      <c r="GKD5" s="303"/>
      <c r="GKE5" s="303"/>
      <c r="GKF5" s="303"/>
      <c r="GKG5" s="303"/>
      <c r="GKH5" s="303"/>
      <c r="GKI5" s="303"/>
      <c r="GKJ5" s="303"/>
      <c r="GKK5" s="303"/>
      <c r="GKL5" s="303"/>
      <c r="GKM5" s="303"/>
      <c r="GKN5" s="303"/>
      <c r="GKO5" s="303"/>
      <c r="GKP5" s="303"/>
      <c r="GKQ5" s="303"/>
      <c r="GKR5" s="303"/>
      <c r="GKS5" s="303"/>
      <c r="GKT5" s="303"/>
      <c r="GKU5" s="303"/>
      <c r="GKV5" s="303"/>
      <c r="GKW5" s="303"/>
      <c r="GKX5" s="303"/>
      <c r="GKY5" s="303"/>
      <c r="GKZ5" s="303"/>
      <c r="GLA5" s="303"/>
      <c r="GLB5" s="303"/>
      <c r="GLC5" s="303"/>
      <c r="GLD5" s="303"/>
      <c r="GLE5" s="303"/>
      <c r="GLF5" s="303"/>
      <c r="GLG5" s="303"/>
      <c r="GLH5" s="303"/>
      <c r="GLI5" s="303"/>
      <c r="GLJ5" s="303"/>
      <c r="GLK5" s="303"/>
      <c r="GLL5" s="303"/>
      <c r="GLM5" s="303"/>
      <c r="GLN5" s="303"/>
      <c r="GLO5" s="303"/>
      <c r="GLP5" s="303"/>
      <c r="GLQ5" s="303"/>
      <c r="GLR5" s="303"/>
      <c r="GLS5" s="303"/>
      <c r="GLT5" s="303"/>
      <c r="GLU5" s="303"/>
      <c r="GLV5" s="303"/>
      <c r="GLW5" s="303"/>
      <c r="GLX5" s="303"/>
      <c r="GLY5" s="303"/>
      <c r="GLZ5" s="303"/>
      <c r="GMA5" s="303"/>
      <c r="GMB5" s="303"/>
      <c r="GMC5" s="303"/>
      <c r="GMD5" s="303"/>
      <c r="GME5" s="303"/>
      <c r="GMF5" s="303"/>
      <c r="GMG5" s="303"/>
      <c r="GMH5" s="303"/>
      <c r="GMI5" s="303"/>
      <c r="GMJ5" s="303"/>
      <c r="GMK5" s="303"/>
      <c r="GML5" s="303"/>
      <c r="GMM5" s="303"/>
      <c r="GMN5" s="303"/>
      <c r="GMO5" s="303"/>
      <c r="GMP5" s="303"/>
      <c r="GMQ5" s="303"/>
      <c r="GMR5" s="303"/>
      <c r="GMS5" s="303"/>
      <c r="GMT5" s="303"/>
      <c r="GMU5" s="303"/>
      <c r="GMV5" s="303"/>
      <c r="GMW5" s="303"/>
      <c r="GMX5" s="303"/>
      <c r="GMY5" s="303"/>
      <c r="GMZ5" s="303"/>
      <c r="GNA5" s="303"/>
      <c r="GNB5" s="303"/>
      <c r="GNC5" s="303"/>
      <c r="GND5" s="303"/>
      <c r="GNE5" s="303"/>
      <c r="GNF5" s="303"/>
      <c r="GNG5" s="303"/>
      <c r="GNH5" s="303"/>
      <c r="GNI5" s="303"/>
      <c r="GNJ5" s="303"/>
      <c r="GNK5" s="303"/>
      <c r="GNL5" s="303"/>
      <c r="GNM5" s="303"/>
      <c r="GNN5" s="303"/>
      <c r="GNO5" s="303"/>
      <c r="GNP5" s="303"/>
      <c r="GNQ5" s="303"/>
      <c r="GNR5" s="303"/>
      <c r="GNS5" s="303"/>
      <c r="GNT5" s="303"/>
      <c r="GNU5" s="303"/>
      <c r="GNV5" s="303"/>
      <c r="GNW5" s="303"/>
      <c r="GNX5" s="303"/>
      <c r="GNY5" s="303"/>
      <c r="GNZ5" s="303"/>
      <c r="GOA5" s="303"/>
      <c r="GOB5" s="303"/>
      <c r="GOC5" s="303"/>
      <c r="GOD5" s="303"/>
      <c r="GOE5" s="303"/>
      <c r="GOF5" s="303"/>
      <c r="GOG5" s="303"/>
      <c r="GOH5" s="303"/>
      <c r="GOI5" s="303"/>
      <c r="GOJ5" s="303"/>
      <c r="GOK5" s="303"/>
      <c r="GOL5" s="303"/>
      <c r="GOM5" s="303"/>
      <c r="GON5" s="303"/>
      <c r="GOO5" s="303"/>
      <c r="GOP5" s="303"/>
      <c r="GOQ5" s="303"/>
      <c r="GOR5" s="303"/>
      <c r="GOS5" s="303"/>
      <c r="GOT5" s="303"/>
      <c r="GOU5" s="303"/>
      <c r="GOV5" s="303"/>
      <c r="GOW5" s="303"/>
      <c r="GOX5" s="303"/>
      <c r="GOY5" s="303"/>
      <c r="GOZ5" s="303"/>
      <c r="GPA5" s="303"/>
      <c r="GPB5" s="303"/>
      <c r="GPC5" s="303"/>
      <c r="GPD5" s="303"/>
      <c r="GPE5" s="303"/>
      <c r="GPF5" s="303"/>
      <c r="GPG5" s="303"/>
      <c r="GPH5" s="303"/>
      <c r="GPI5" s="303"/>
      <c r="GPJ5" s="303"/>
      <c r="GPK5" s="303"/>
      <c r="GPL5" s="303"/>
      <c r="GPM5" s="303"/>
      <c r="GPN5" s="303"/>
      <c r="GPO5" s="303"/>
      <c r="GPP5" s="303"/>
      <c r="GPQ5" s="303"/>
      <c r="GPR5" s="303"/>
      <c r="GPS5" s="303"/>
      <c r="GPT5" s="303"/>
      <c r="GPU5" s="303"/>
      <c r="GPV5" s="303"/>
      <c r="GPW5" s="303"/>
      <c r="GPX5" s="303"/>
      <c r="GPY5" s="303"/>
      <c r="GPZ5" s="303"/>
      <c r="GQA5" s="303"/>
      <c r="GQB5" s="303"/>
      <c r="GQC5" s="303"/>
      <c r="GQD5" s="303"/>
      <c r="GQE5" s="303"/>
      <c r="GQF5" s="303"/>
      <c r="GQG5" s="303"/>
      <c r="GQH5" s="303"/>
      <c r="GQI5" s="303"/>
      <c r="GQJ5" s="303"/>
      <c r="GQK5" s="303"/>
      <c r="GQL5" s="303"/>
      <c r="GQM5" s="303"/>
      <c r="GQN5" s="303"/>
      <c r="GQO5" s="303"/>
      <c r="GQP5" s="303"/>
      <c r="GQQ5" s="303"/>
      <c r="GQR5" s="303"/>
      <c r="GQS5" s="303"/>
      <c r="GQT5" s="303"/>
      <c r="GQU5" s="303"/>
      <c r="GQV5" s="303"/>
      <c r="GQW5" s="303"/>
      <c r="GQX5" s="303"/>
      <c r="GQY5" s="303"/>
      <c r="GQZ5" s="303"/>
      <c r="GRA5" s="303"/>
      <c r="GRB5" s="303"/>
      <c r="GRC5" s="303"/>
      <c r="GRD5" s="303"/>
      <c r="GRE5" s="303"/>
      <c r="GRF5" s="303"/>
      <c r="GRG5" s="303"/>
      <c r="GRH5" s="303"/>
      <c r="GRI5" s="303"/>
      <c r="GRJ5" s="303"/>
      <c r="GRK5" s="303"/>
      <c r="GRL5" s="303"/>
      <c r="GRM5" s="303"/>
      <c r="GRN5" s="303"/>
      <c r="GRO5" s="303"/>
      <c r="GRP5" s="303"/>
      <c r="GRQ5" s="303"/>
      <c r="GRR5" s="303"/>
      <c r="GRS5" s="303"/>
      <c r="GRT5" s="303"/>
      <c r="GRU5" s="303"/>
      <c r="GRV5" s="303"/>
      <c r="GRW5" s="303"/>
      <c r="GRX5" s="303"/>
      <c r="GRY5" s="303"/>
      <c r="GRZ5" s="303"/>
      <c r="GSA5" s="303"/>
      <c r="GSB5" s="303"/>
      <c r="GSC5" s="303"/>
      <c r="GSD5" s="303"/>
      <c r="GSE5" s="303"/>
      <c r="GSF5" s="303"/>
      <c r="GSG5" s="303"/>
      <c r="GSH5" s="303"/>
      <c r="GSI5" s="303"/>
      <c r="GSJ5" s="303"/>
      <c r="GSK5" s="303"/>
      <c r="GSL5" s="303"/>
      <c r="GSM5" s="303"/>
      <c r="GSN5" s="303"/>
      <c r="GSO5" s="303"/>
      <c r="GSP5" s="303"/>
      <c r="GSQ5" s="303"/>
      <c r="GSR5" s="303"/>
      <c r="GSS5" s="303"/>
      <c r="GST5" s="303"/>
      <c r="GSU5" s="303"/>
      <c r="GSV5" s="303"/>
      <c r="GSW5" s="303"/>
      <c r="GSX5" s="303"/>
      <c r="GSY5" s="303"/>
      <c r="GSZ5" s="303"/>
      <c r="GTA5" s="303"/>
      <c r="GTB5" s="303"/>
      <c r="GTC5" s="303"/>
      <c r="GTD5" s="303"/>
      <c r="GTE5" s="303"/>
      <c r="GTF5" s="303"/>
      <c r="GTG5" s="303"/>
      <c r="GTH5" s="303"/>
      <c r="GTI5" s="303"/>
      <c r="GTJ5" s="303"/>
      <c r="GTK5" s="303"/>
      <c r="GTL5" s="303"/>
      <c r="GTM5" s="303"/>
      <c r="GTN5" s="303"/>
      <c r="GTO5" s="303"/>
      <c r="GTP5" s="303"/>
      <c r="GTQ5" s="303"/>
      <c r="GTR5" s="303"/>
      <c r="GTS5" s="303"/>
      <c r="GTT5" s="303"/>
      <c r="GTU5" s="303"/>
      <c r="GTV5" s="303"/>
      <c r="GTW5" s="303"/>
      <c r="GTX5" s="303"/>
      <c r="GTY5" s="303"/>
      <c r="GTZ5" s="303"/>
      <c r="GUA5" s="303"/>
      <c r="GUB5" s="303"/>
      <c r="GUC5" s="303"/>
      <c r="GUD5" s="303"/>
      <c r="GUE5" s="303"/>
      <c r="GUF5" s="303"/>
      <c r="GUG5" s="303"/>
      <c r="GUH5" s="303"/>
      <c r="GUI5" s="303"/>
      <c r="GUJ5" s="303"/>
      <c r="GUK5" s="303"/>
      <c r="GUL5" s="303"/>
      <c r="GUM5" s="303"/>
      <c r="GUN5" s="303"/>
      <c r="GUO5" s="303"/>
      <c r="GUP5" s="303"/>
      <c r="GUQ5" s="303"/>
      <c r="GUR5" s="303"/>
      <c r="GUS5" s="303"/>
      <c r="GUT5" s="303"/>
      <c r="GUU5" s="303"/>
      <c r="GUV5" s="303"/>
      <c r="GUW5" s="303"/>
      <c r="GUX5" s="303"/>
      <c r="GUY5" s="303"/>
      <c r="GUZ5" s="303"/>
      <c r="GVA5" s="303"/>
      <c r="GVB5" s="303"/>
      <c r="GVC5" s="303"/>
      <c r="GVD5" s="303"/>
      <c r="GVE5" s="303"/>
      <c r="GVF5" s="303"/>
      <c r="GVG5" s="303"/>
      <c r="GVH5" s="303"/>
      <c r="GVI5" s="303"/>
      <c r="GVJ5" s="303"/>
      <c r="GVK5" s="303"/>
      <c r="GVL5" s="303"/>
      <c r="GVM5" s="303"/>
      <c r="GVN5" s="303"/>
      <c r="GVO5" s="303"/>
      <c r="GVP5" s="303"/>
      <c r="GVQ5" s="303"/>
      <c r="GVR5" s="303"/>
      <c r="GVS5" s="303"/>
      <c r="GVT5" s="303"/>
      <c r="GVU5" s="303"/>
      <c r="GVV5" s="303"/>
      <c r="GVW5" s="303"/>
      <c r="GVX5" s="303"/>
      <c r="GVY5" s="303"/>
      <c r="GVZ5" s="303"/>
      <c r="GWA5" s="303"/>
      <c r="GWB5" s="303"/>
      <c r="GWC5" s="303"/>
      <c r="GWD5" s="303"/>
      <c r="GWE5" s="303"/>
      <c r="GWF5" s="303"/>
      <c r="GWG5" s="303"/>
      <c r="GWH5" s="303"/>
      <c r="GWI5" s="303"/>
      <c r="GWJ5" s="303"/>
      <c r="GWK5" s="303"/>
      <c r="GWL5" s="303"/>
      <c r="GWM5" s="303"/>
      <c r="GWN5" s="303"/>
      <c r="GWO5" s="303"/>
      <c r="GWP5" s="303"/>
      <c r="GWQ5" s="303"/>
      <c r="GWR5" s="303"/>
      <c r="GWS5" s="303"/>
      <c r="GWT5" s="303"/>
      <c r="GWU5" s="303"/>
      <c r="GWV5" s="303"/>
      <c r="GWW5" s="303"/>
      <c r="GWX5" s="303"/>
      <c r="GWY5" s="303"/>
      <c r="GWZ5" s="303"/>
      <c r="GXA5" s="303"/>
      <c r="GXB5" s="303"/>
      <c r="GXC5" s="303"/>
      <c r="GXD5" s="303"/>
      <c r="GXE5" s="303"/>
      <c r="GXF5" s="303"/>
      <c r="GXG5" s="303"/>
      <c r="GXH5" s="303"/>
      <c r="GXI5" s="303"/>
      <c r="GXJ5" s="303"/>
      <c r="GXK5" s="303"/>
      <c r="GXL5" s="303"/>
      <c r="GXM5" s="303"/>
      <c r="GXN5" s="303"/>
      <c r="GXO5" s="303"/>
      <c r="GXP5" s="303"/>
      <c r="GXQ5" s="303"/>
      <c r="GXR5" s="303"/>
      <c r="GXS5" s="303"/>
      <c r="GXT5" s="303"/>
      <c r="GXU5" s="303"/>
      <c r="GXV5" s="303"/>
      <c r="GXW5" s="303"/>
      <c r="GXX5" s="303"/>
      <c r="GXY5" s="303"/>
      <c r="GXZ5" s="303"/>
      <c r="GYA5" s="303"/>
      <c r="GYB5" s="303"/>
      <c r="GYC5" s="303"/>
      <c r="GYD5" s="303"/>
      <c r="GYE5" s="303"/>
      <c r="GYF5" s="303"/>
      <c r="GYG5" s="303"/>
      <c r="GYH5" s="303"/>
      <c r="GYI5" s="303"/>
      <c r="GYJ5" s="303"/>
      <c r="GYK5" s="303"/>
      <c r="GYL5" s="303"/>
      <c r="GYM5" s="303"/>
      <c r="GYN5" s="303"/>
      <c r="GYO5" s="303"/>
      <c r="GYP5" s="303"/>
      <c r="GYQ5" s="303"/>
      <c r="GYR5" s="303"/>
      <c r="GYS5" s="303"/>
      <c r="GYT5" s="303"/>
      <c r="GYU5" s="303"/>
      <c r="GYV5" s="303"/>
      <c r="GYW5" s="303"/>
      <c r="GYX5" s="303"/>
      <c r="GYY5" s="303"/>
      <c r="GYZ5" s="303"/>
      <c r="GZA5" s="303"/>
      <c r="GZB5" s="303"/>
      <c r="GZC5" s="303"/>
      <c r="GZD5" s="303"/>
      <c r="GZE5" s="303"/>
      <c r="GZF5" s="303"/>
      <c r="GZG5" s="303"/>
      <c r="GZH5" s="303"/>
      <c r="GZI5" s="303"/>
      <c r="GZJ5" s="303"/>
      <c r="GZK5" s="303"/>
      <c r="GZL5" s="303"/>
      <c r="GZM5" s="303"/>
      <c r="GZN5" s="303"/>
      <c r="GZO5" s="303"/>
      <c r="GZP5" s="303"/>
      <c r="GZQ5" s="303"/>
      <c r="GZR5" s="303"/>
      <c r="GZS5" s="303"/>
      <c r="GZT5" s="303"/>
      <c r="GZU5" s="303"/>
      <c r="GZV5" s="303"/>
      <c r="GZW5" s="303"/>
      <c r="GZX5" s="303"/>
      <c r="GZY5" s="303"/>
      <c r="GZZ5" s="303"/>
      <c r="HAA5" s="303"/>
      <c r="HAB5" s="303"/>
      <c r="HAC5" s="303"/>
      <c r="HAD5" s="303"/>
      <c r="HAE5" s="303"/>
      <c r="HAF5" s="303"/>
      <c r="HAG5" s="303"/>
      <c r="HAH5" s="303"/>
      <c r="HAI5" s="303"/>
      <c r="HAJ5" s="303"/>
      <c r="HAK5" s="303"/>
      <c r="HAL5" s="303"/>
      <c r="HAM5" s="303"/>
      <c r="HAN5" s="303"/>
      <c r="HAO5" s="303"/>
      <c r="HAP5" s="303"/>
      <c r="HAQ5" s="303"/>
      <c r="HAR5" s="303"/>
      <c r="HAS5" s="303"/>
      <c r="HAT5" s="303"/>
      <c r="HAU5" s="303"/>
      <c r="HAV5" s="303"/>
      <c r="HAW5" s="303"/>
      <c r="HAX5" s="303"/>
      <c r="HAY5" s="303"/>
      <c r="HAZ5" s="303"/>
      <c r="HBA5" s="303"/>
      <c r="HBB5" s="303"/>
      <c r="HBC5" s="303"/>
      <c r="HBD5" s="303"/>
      <c r="HBE5" s="303"/>
      <c r="HBF5" s="303"/>
      <c r="HBG5" s="303"/>
      <c r="HBH5" s="303"/>
      <c r="HBI5" s="303"/>
      <c r="HBJ5" s="303"/>
      <c r="HBK5" s="303"/>
      <c r="HBL5" s="303"/>
      <c r="HBM5" s="303"/>
      <c r="HBN5" s="303"/>
      <c r="HBO5" s="303"/>
      <c r="HBP5" s="303"/>
      <c r="HBQ5" s="303"/>
      <c r="HBR5" s="303"/>
      <c r="HBS5" s="303"/>
      <c r="HBT5" s="303"/>
      <c r="HBU5" s="303"/>
      <c r="HBV5" s="303"/>
      <c r="HBW5" s="303"/>
      <c r="HBX5" s="303"/>
      <c r="HBY5" s="303"/>
      <c r="HBZ5" s="303"/>
      <c r="HCA5" s="303"/>
      <c r="HCB5" s="303"/>
      <c r="HCC5" s="303"/>
      <c r="HCD5" s="303"/>
      <c r="HCE5" s="303"/>
      <c r="HCF5" s="303"/>
      <c r="HCG5" s="303"/>
      <c r="HCH5" s="303"/>
      <c r="HCI5" s="303"/>
      <c r="HCJ5" s="303"/>
      <c r="HCK5" s="303"/>
      <c r="HCL5" s="303"/>
      <c r="HCM5" s="303"/>
      <c r="HCN5" s="303"/>
      <c r="HCO5" s="303"/>
      <c r="HCP5" s="303"/>
      <c r="HCQ5" s="303"/>
      <c r="HCR5" s="303"/>
      <c r="HCS5" s="303"/>
      <c r="HCT5" s="303"/>
      <c r="HCU5" s="303"/>
      <c r="HCV5" s="303"/>
      <c r="HCW5" s="303"/>
      <c r="HCX5" s="303"/>
      <c r="HCY5" s="303"/>
      <c r="HCZ5" s="303"/>
      <c r="HDA5" s="303"/>
      <c r="HDB5" s="303"/>
      <c r="HDC5" s="303"/>
      <c r="HDD5" s="303"/>
      <c r="HDE5" s="303"/>
      <c r="HDF5" s="303"/>
      <c r="HDG5" s="303"/>
      <c r="HDH5" s="303"/>
      <c r="HDI5" s="303"/>
      <c r="HDJ5" s="303"/>
      <c r="HDK5" s="303"/>
      <c r="HDL5" s="303"/>
      <c r="HDM5" s="303"/>
      <c r="HDN5" s="303"/>
      <c r="HDO5" s="303"/>
      <c r="HDP5" s="303"/>
      <c r="HDQ5" s="303"/>
      <c r="HDR5" s="303"/>
      <c r="HDS5" s="303"/>
      <c r="HDT5" s="303"/>
      <c r="HDU5" s="303"/>
      <c r="HDV5" s="303"/>
      <c r="HDW5" s="303"/>
      <c r="HDX5" s="303"/>
      <c r="HDY5" s="303"/>
      <c r="HDZ5" s="303"/>
      <c r="HEA5" s="303"/>
      <c r="HEB5" s="303"/>
      <c r="HEC5" s="303"/>
      <c r="HED5" s="303"/>
      <c r="HEE5" s="303"/>
      <c r="HEF5" s="303"/>
      <c r="HEG5" s="303"/>
      <c r="HEH5" s="303"/>
      <c r="HEI5" s="303"/>
      <c r="HEJ5" s="303"/>
      <c r="HEK5" s="303"/>
      <c r="HEL5" s="303"/>
      <c r="HEM5" s="303"/>
      <c r="HEN5" s="303"/>
      <c r="HEO5" s="303"/>
      <c r="HEP5" s="303"/>
      <c r="HEQ5" s="303"/>
      <c r="HER5" s="303"/>
      <c r="HES5" s="303"/>
      <c r="HET5" s="303"/>
      <c r="HEU5" s="303"/>
      <c r="HEV5" s="303"/>
      <c r="HEW5" s="303"/>
      <c r="HEX5" s="303"/>
      <c r="HEY5" s="303"/>
      <c r="HEZ5" s="303"/>
      <c r="HFA5" s="303"/>
      <c r="HFB5" s="303"/>
      <c r="HFC5" s="303"/>
      <c r="HFD5" s="303"/>
      <c r="HFE5" s="303"/>
      <c r="HFF5" s="303"/>
      <c r="HFG5" s="303"/>
      <c r="HFH5" s="303"/>
      <c r="HFI5" s="303"/>
      <c r="HFJ5" s="303"/>
      <c r="HFK5" s="303"/>
      <c r="HFL5" s="303"/>
      <c r="HFM5" s="303"/>
      <c r="HFN5" s="303"/>
      <c r="HFO5" s="303"/>
      <c r="HFP5" s="303"/>
      <c r="HFQ5" s="303"/>
      <c r="HFR5" s="303"/>
      <c r="HFS5" s="303"/>
      <c r="HFT5" s="303"/>
      <c r="HFU5" s="303"/>
      <c r="HFV5" s="303"/>
      <c r="HFW5" s="303"/>
      <c r="HFX5" s="303"/>
      <c r="HFY5" s="303"/>
      <c r="HFZ5" s="303"/>
      <c r="HGA5" s="303"/>
      <c r="HGB5" s="303"/>
      <c r="HGC5" s="303"/>
      <c r="HGD5" s="303"/>
      <c r="HGE5" s="303"/>
      <c r="HGF5" s="303"/>
      <c r="HGG5" s="303"/>
      <c r="HGH5" s="303"/>
      <c r="HGI5" s="303"/>
      <c r="HGJ5" s="303"/>
      <c r="HGK5" s="303"/>
      <c r="HGL5" s="303"/>
      <c r="HGM5" s="303"/>
      <c r="HGN5" s="303"/>
      <c r="HGO5" s="303"/>
      <c r="HGP5" s="303"/>
      <c r="HGQ5" s="303"/>
      <c r="HGR5" s="303"/>
      <c r="HGS5" s="303"/>
      <c r="HGT5" s="303"/>
      <c r="HGU5" s="303"/>
      <c r="HGV5" s="303"/>
      <c r="HGW5" s="303"/>
      <c r="HGX5" s="303"/>
      <c r="HGY5" s="303"/>
      <c r="HGZ5" s="303"/>
      <c r="HHA5" s="303"/>
      <c r="HHB5" s="303"/>
      <c r="HHC5" s="303"/>
      <c r="HHD5" s="303"/>
      <c r="HHE5" s="303"/>
      <c r="HHF5" s="303"/>
      <c r="HHG5" s="303"/>
      <c r="HHH5" s="303"/>
      <c r="HHI5" s="303"/>
      <c r="HHJ5" s="303"/>
      <c r="HHK5" s="303"/>
      <c r="HHL5" s="303"/>
      <c r="HHM5" s="303"/>
      <c r="HHN5" s="303"/>
      <c r="HHO5" s="303"/>
      <c r="HHP5" s="303"/>
      <c r="HHQ5" s="303"/>
      <c r="HHR5" s="303"/>
      <c r="HHS5" s="303"/>
      <c r="HHT5" s="303"/>
      <c r="HHU5" s="303"/>
      <c r="HHV5" s="303"/>
      <c r="HHW5" s="303"/>
      <c r="HHX5" s="303"/>
      <c r="HHY5" s="303"/>
      <c r="HHZ5" s="303"/>
      <c r="HIA5" s="303"/>
      <c r="HIB5" s="303"/>
      <c r="HIC5" s="303"/>
      <c r="HID5" s="303"/>
      <c r="HIE5" s="303"/>
      <c r="HIF5" s="303"/>
      <c r="HIG5" s="303"/>
      <c r="HIH5" s="303"/>
      <c r="HII5" s="303"/>
      <c r="HIJ5" s="303"/>
      <c r="HIK5" s="303"/>
      <c r="HIL5" s="303"/>
      <c r="HIM5" s="303"/>
      <c r="HIN5" s="303"/>
      <c r="HIO5" s="303"/>
      <c r="HIP5" s="303"/>
      <c r="HIQ5" s="303"/>
      <c r="HIR5" s="303"/>
      <c r="HIS5" s="303"/>
      <c r="HIT5" s="303"/>
      <c r="HIU5" s="303"/>
      <c r="HIV5" s="303"/>
      <c r="HIW5" s="303"/>
      <c r="HIX5" s="303"/>
      <c r="HIY5" s="303"/>
      <c r="HIZ5" s="303"/>
      <c r="HJA5" s="303"/>
      <c r="HJB5" s="303"/>
      <c r="HJC5" s="303"/>
      <c r="HJD5" s="303"/>
      <c r="HJE5" s="303"/>
      <c r="HJF5" s="303"/>
      <c r="HJG5" s="303"/>
      <c r="HJH5" s="303"/>
      <c r="HJI5" s="303"/>
      <c r="HJJ5" s="303"/>
      <c r="HJK5" s="303"/>
      <c r="HJL5" s="303"/>
      <c r="HJM5" s="303"/>
      <c r="HJN5" s="303"/>
      <c r="HJO5" s="303"/>
      <c r="HJP5" s="303"/>
      <c r="HJQ5" s="303"/>
      <c r="HJR5" s="303"/>
      <c r="HJS5" s="303"/>
      <c r="HJT5" s="303"/>
      <c r="HJU5" s="303"/>
      <c r="HJV5" s="303"/>
      <c r="HJW5" s="303"/>
      <c r="HJX5" s="303"/>
      <c r="HJY5" s="303"/>
      <c r="HJZ5" s="303"/>
      <c r="HKA5" s="303"/>
      <c r="HKB5" s="303"/>
      <c r="HKC5" s="303"/>
      <c r="HKD5" s="303"/>
      <c r="HKE5" s="303"/>
      <c r="HKF5" s="303"/>
      <c r="HKG5" s="303"/>
      <c r="HKH5" s="303"/>
      <c r="HKI5" s="303"/>
      <c r="HKJ5" s="303"/>
      <c r="HKK5" s="303"/>
      <c r="HKL5" s="303"/>
      <c r="HKM5" s="303"/>
      <c r="HKN5" s="303"/>
      <c r="HKO5" s="303"/>
      <c r="HKP5" s="303"/>
      <c r="HKQ5" s="303"/>
      <c r="HKR5" s="303"/>
      <c r="HKS5" s="303"/>
      <c r="HKT5" s="303"/>
      <c r="HKU5" s="303"/>
      <c r="HKV5" s="303"/>
      <c r="HKW5" s="303"/>
      <c r="HKX5" s="303"/>
      <c r="HKY5" s="303"/>
      <c r="HKZ5" s="303"/>
      <c r="HLA5" s="303"/>
      <c r="HLB5" s="303"/>
      <c r="HLC5" s="303"/>
      <c r="HLD5" s="303"/>
      <c r="HLE5" s="303"/>
      <c r="HLF5" s="303"/>
      <c r="HLG5" s="303"/>
      <c r="HLH5" s="303"/>
      <c r="HLI5" s="303"/>
      <c r="HLJ5" s="303"/>
      <c r="HLK5" s="303"/>
      <c r="HLL5" s="303"/>
      <c r="HLM5" s="303"/>
      <c r="HLN5" s="303"/>
      <c r="HLO5" s="303"/>
      <c r="HLP5" s="303"/>
      <c r="HLQ5" s="303"/>
      <c r="HLR5" s="303"/>
      <c r="HLS5" s="303"/>
      <c r="HLT5" s="303"/>
      <c r="HLU5" s="303"/>
      <c r="HLV5" s="303"/>
      <c r="HLW5" s="303"/>
      <c r="HLX5" s="303"/>
      <c r="HLY5" s="303"/>
      <c r="HLZ5" s="303"/>
      <c r="HMA5" s="303"/>
      <c r="HMB5" s="303"/>
      <c r="HMC5" s="303"/>
      <c r="HMD5" s="303"/>
      <c r="HME5" s="303"/>
      <c r="HMF5" s="303"/>
      <c r="HMG5" s="303"/>
      <c r="HMH5" s="303"/>
      <c r="HMI5" s="303"/>
      <c r="HMJ5" s="303"/>
      <c r="HMK5" s="303"/>
      <c r="HML5" s="303"/>
      <c r="HMM5" s="303"/>
      <c r="HMN5" s="303"/>
      <c r="HMO5" s="303"/>
      <c r="HMP5" s="303"/>
      <c r="HMQ5" s="303"/>
      <c r="HMR5" s="303"/>
      <c r="HMS5" s="303"/>
      <c r="HMT5" s="303"/>
      <c r="HMU5" s="303"/>
      <c r="HMV5" s="303"/>
      <c r="HMW5" s="303"/>
      <c r="HMX5" s="303"/>
      <c r="HMY5" s="303"/>
      <c r="HMZ5" s="303"/>
      <c r="HNA5" s="303"/>
      <c r="HNB5" s="303"/>
      <c r="HNC5" s="303"/>
      <c r="HND5" s="303"/>
      <c r="HNE5" s="303"/>
      <c r="HNF5" s="303"/>
      <c r="HNG5" s="303"/>
      <c r="HNH5" s="303"/>
      <c r="HNI5" s="303"/>
      <c r="HNJ5" s="303"/>
      <c r="HNK5" s="303"/>
      <c r="HNL5" s="303"/>
      <c r="HNM5" s="303"/>
      <c r="HNN5" s="303"/>
      <c r="HNO5" s="303"/>
      <c r="HNP5" s="303"/>
      <c r="HNQ5" s="303"/>
      <c r="HNR5" s="303"/>
      <c r="HNS5" s="303"/>
      <c r="HNT5" s="303"/>
      <c r="HNU5" s="303"/>
      <c r="HNV5" s="303"/>
      <c r="HNW5" s="303"/>
      <c r="HNX5" s="303"/>
      <c r="HNY5" s="303"/>
      <c r="HNZ5" s="303"/>
      <c r="HOA5" s="303"/>
      <c r="HOB5" s="303"/>
      <c r="HOC5" s="303"/>
      <c r="HOD5" s="303"/>
      <c r="HOE5" s="303"/>
      <c r="HOF5" s="303"/>
      <c r="HOG5" s="303"/>
      <c r="HOH5" s="303"/>
      <c r="HOI5" s="303"/>
      <c r="HOJ5" s="303"/>
      <c r="HOK5" s="303"/>
      <c r="HOL5" s="303"/>
      <c r="HOM5" s="303"/>
      <c r="HON5" s="303"/>
      <c r="HOO5" s="303"/>
      <c r="HOP5" s="303"/>
      <c r="HOQ5" s="303"/>
      <c r="HOR5" s="303"/>
      <c r="HOS5" s="303"/>
      <c r="HOT5" s="303"/>
      <c r="HOU5" s="303"/>
      <c r="HOV5" s="303"/>
      <c r="HOW5" s="303"/>
      <c r="HOX5" s="303"/>
      <c r="HOY5" s="303"/>
      <c r="HOZ5" s="303"/>
      <c r="HPA5" s="303"/>
      <c r="HPB5" s="303"/>
      <c r="HPC5" s="303"/>
      <c r="HPD5" s="303"/>
      <c r="HPE5" s="303"/>
      <c r="HPF5" s="303"/>
      <c r="HPG5" s="303"/>
      <c r="HPH5" s="303"/>
      <c r="HPI5" s="303"/>
      <c r="HPJ5" s="303"/>
      <c r="HPK5" s="303"/>
      <c r="HPL5" s="303"/>
      <c r="HPM5" s="303"/>
      <c r="HPN5" s="303"/>
      <c r="HPO5" s="303"/>
      <c r="HPP5" s="303"/>
      <c r="HPQ5" s="303"/>
      <c r="HPR5" s="303"/>
      <c r="HPS5" s="303"/>
      <c r="HPT5" s="303"/>
      <c r="HPU5" s="303"/>
      <c r="HPV5" s="303"/>
      <c r="HPW5" s="303"/>
      <c r="HPX5" s="303"/>
      <c r="HPY5" s="303"/>
      <c r="HPZ5" s="303"/>
      <c r="HQA5" s="303"/>
      <c r="HQB5" s="303"/>
      <c r="HQC5" s="303"/>
      <c r="HQD5" s="303"/>
      <c r="HQE5" s="303"/>
      <c r="HQF5" s="303"/>
      <c r="HQG5" s="303"/>
      <c r="HQH5" s="303"/>
      <c r="HQI5" s="303"/>
      <c r="HQJ5" s="303"/>
      <c r="HQK5" s="303"/>
      <c r="HQL5" s="303"/>
      <c r="HQM5" s="303"/>
      <c r="HQN5" s="303"/>
      <c r="HQO5" s="303"/>
      <c r="HQP5" s="303"/>
      <c r="HQQ5" s="303"/>
      <c r="HQR5" s="303"/>
      <c r="HQS5" s="303"/>
      <c r="HQT5" s="303"/>
      <c r="HQU5" s="303"/>
      <c r="HQV5" s="303"/>
      <c r="HQW5" s="303"/>
      <c r="HQX5" s="303"/>
      <c r="HQY5" s="303"/>
      <c r="HQZ5" s="303"/>
      <c r="HRA5" s="303"/>
      <c r="HRB5" s="303"/>
      <c r="HRC5" s="303"/>
      <c r="HRD5" s="303"/>
      <c r="HRE5" s="303"/>
      <c r="HRF5" s="303"/>
      <c r="HRG5" s="303"/>
      <c r="HRH5" s="303"/>
      <c r="HRI5" s="303"/>
      <c r="HRJ5" s="303"/>
      <c r="HRK5" s="303"/>
      <c r="HRL5" s="303"/>
      <c r="HRM5" s="303"/>
      <c r="HRN5" s="303"/>
      <c r="HRO5" s="303"/>
      <c r="HRP5" s="303"/>
      <c r="HRQ5" s="303"/>
      <c r="HRR5" s="303"/>
      <c r="HRS5" s="303"/>
      <c r="HRT5" s="303"/>
      <c r="HRU5" s="303"/>
      <c r="HRV5" s="303"/>
      <c r="HRW5" s="303"/>
      <c r="HRX5" s="303"/>
      <c r="HRY5" s="303"/>
      <c r="HRZ5" s="303"/>
      <c r="HSA5" s="303"/>
      <c r="HSB5" s="303"/>
      <c r="HSC5" s="303"/>
      <c r="HSD5" s="303"/>
      <c r="HSE5" s="303"/>
      <c r="HSF5" s="303"/>
      <c r="HSG5" s="303"/>
      <c r="HSH5" s="303"/>
      <c r="HSI5" s="303"/>
      <c r="HSJ5" s="303"/>
      <c r="HSK5" s="303"/>
      <c r="HSL5" s="303"/>
      <c r="HSM5" s="303"/>
      <c r="HSN5" s="303"/>
      <c r="HSO5" s="303"/>
      <c r="HSP5" s="303"/>
      <c r="HSQ5" s="303"/>
      <c r="HSR5" s="303"/>
      <c r="HSS5" s="303"/>
      <c r="HST5" s="303"/>
      <c r="HSU5" s="303"/>
      <c r="HSV5" s="303"/>
      <c r="HSW5" s="303"/>
      <c r="HSX5" s="303"/>
      <c r="HSY5" s="303"/>
      <c r="HSZ5" s="303"/>
      <c r="HTA5" s="303"/>
      <c r="HTB5" s="303"/>
      <c r="HTC5" s="303"/>
      <c r="HTD5" s="303"/>
      <c r="HTE5" s="303"/>
      <c r="HTF5" s="303"/>
      <c r="HTG5" s="303"/>
      <c r="HTH5" s="303"/>
      <c r="HTI5" s="303"/>
      <c r="HTJ5" s="303"/>
      <c r="HTK5" s="303"/>
      <c r="HTL5" s="303"/>
      <c r="HTM5" s="303"/>
      <c r="HTN5" s="303"/>
      <c r="HTO5" s="303"/>
      <c r="HTP5" s="303"/>
      <c r="HTQ5" s="303"/>
      <c r="HTR5" s="303"/>
      <c r="HTS5" s="303"/>
      <c r="HTT5" s="303"/>
      <c r="HTU5" s="303"/>
      <c r="HTV5" s="303"/>
      <c r="HTW5" s="303"/>
      <c r="HTX5" s="303"/>
      <c r="HTY5" s="303"/>
      <c r="HTZ5" s="303"/>
      <c r="HUA5" s="303"/>
      <c r="HUB5" s="303"/>
      <c r="HUC5" s="303"/>
      <c r="HUD5" s="303"/>
      <c r="HUE5" s="303"/>
      <c r="HUF5" s="303"/>
      <c r="HUG5" s="303"/>
      <c r="HUH5" s="303"/>
      <c r="HUI5" s="303"/>
      <c r="HUJ5" s="303"/>
      <c r="HUK5" s="303"/>
      <c r="HUL5" s="303"/>
      <c r="HUM5" s="303"/>
      <c r="HUN5" s="303"/>
      <c r="HUO5" s="303"/>
      <c r="HUP5" s="303"/>
      <c r="HUQ5" s="303"/>
      <c r="HUR5" s="303"/>
      <c r="HUS5" s="303"/>
      <c r="HUT5" s="303"/>
      <c r="HUU5" s="303"/>
      <c r="HUV5" s="303"/>
      <c r="HUW5" s="303"/>
      <c r="HUX5" s="303"/>
      <c r="HUY5" s="303"/>
      <c r="HUZ5" s="303"/>
      <c r="HVA5" s="303"/>
      <c r="HVB5" s="303"/>
      <c r="HVC5" s="303"/>
      <c r="HVD5" s="303"/>
      <c r="HVE5" s="303"/>
      <c r="HVF5" s="303"/>
      <c r="HVG5" s="303"/>
      <c r="HVH5" s="303"/>
      <c r="HVI5" s="303"/>
      <c r="HVJ5" s="303"/>
      <c r="HVK5" s="303"/>
      <c r="HVL5" s="303"/>
      <c r="HVM5" s="303"/>
      <c r="HVN5" s="303"/>
      <c r="HVO5" s="303"/>
      <c r="HVP5" s="303"/>
      <c r="HVQ5" s="303"/>
      <c r="HVR5" s="303"/>
      <c r="HVS5" s="303"/>
      <c r="HVT5" s="303"/>
      <c r="HVU5" s="303"/>
      <c r="HVV5" s="303"/>
      <c r="HVW5" s="303"/>
      <c r="HVX5" s="303"/>
      <c r="HVY5" s="303"/>
      <c r="HVZ5" s="303"/>
      <c r="HWA5" s="303"/>
      <c r="HWB5" s="303"/>
      <c r="HWC5" s="303"/>
      <c r="HWD5" s="303"/>
      <c r="HWE5" s="303"/>
      <c r="HWF5" s="303"/>
      <c r="HWG5" s="303"/>
      <c r="HWH5" s="303"/>
      <c r="HWI5" s="303"/>
      <c r="HWJ5" s="303"/>
      <c r="HWK5" s="303"/>
      <c r="HWL5" s="303"/>
      <c r="HWM5" s="303"/>
      <c r="HWN5" s="303"/>
      <c r="HWO5" s="303"/>
      <c r="HWP5" s="303"/>
      <c r="HWQ5" s="303"/>
      <c r="HWR5" s="303"/>
      <c r="HWS5" s="303"/>
      <c r="HWT5" s="303"/>
      <c r="HWU5" s="303"/>
      <c r="HWV5" s="303"/>
      <c r="HWW5" s="303"/>
      <c r="HWX5" s="303"/>
      <c r="HWY5" s="303"/>
      <c r="HWZ5" s="303"/>
      <c r="HXA5" s="303"/>
      <c r="HXB5" s="303"/>
      <c r="HXC5" s="303"/>
      <c r="HXD5" s="303"/>
      <c r="HXE5" s="303"/>
      <c r="HXF5" s="303"/>
      <c r="HXG5" s="303"/>
      <c r="HXH5" s="303"/>
      <c r="HXI5" s="303"/>
      <c r="HXJ5" s="303"/>
      <c r="HXK5" s="303"/>
      <c r="HXL5" s="303"/>
      <c r="HXM5" s="303"/>
      <c r="HXN5" s="303"/>
      <c r="HXO5" s="303"/>
      <c r="HXP5" s="303"/>
      <c r="HXQ5" s="303"/>
      <c r="HXR5" s="303"/>
      <c r="HXS5" s="303"/>
      <c r="HXT5" s="303"/>
      <c r="HXU5" s="303"/>
      <c r="HXV5" s="303"/>
      <c r="HXW5" s="303"/>
      <c r="HXX5" s="303"/>
      <c r="HXY5" s="303"/>
      <c r="HXZ5" s="303"/>
      <c r="HYA5" s="303"/>
      <c r="HYB5" s="303"/>
      <c r="HYC5" s="303"/>
      <c r="HYD5" s="303"/>
      <c r="HYE5" s="303"/>
      <c r="HYF5" s="303"/>
      <c r="HYG5" s="303"/>
      <c r="HYH5" s="303"/>
      <c r="HYI5" s="303"/>
      <c r="HYJ5" s="303"/>
      <c r="HYK5" s="303"/>
      <c r="HYL5" s="303"/>
      <c r="HYM5" s="303"/>
      <c r="HYN5" s="303"/>
      <c r="HYO5" s="303"/>
      <c r="HYP5" s="303"/>
      <c r="HYQ5" s="303"/>
      <c r="HYR5" s="303"/>
      <c r="HYS5" s="303"/>
      <c r="HYT5" s="303"/>
      <c r="HYU5" s="303"/>
      <c r="HYV5" s="303"/>
      <c r="HYW5" s="303"/>
      <c r="HYX5" s="303"/>
      <c r="HYY5" s="303"/>
      <c r="HYZ5" s="303"/>
      <c r="HZA5" s="303"/>
      <c r="HZB5" s="303"/>
      <c r="HZC5" s="303"/>
      <c r="HZD5" s="303"/>
      <c r="HZE5" s="303"/>
      <c r="HZF5" s="303"/>
      <c r="HZG5" s="303"/>
      <c r="HZH5" s="303"/>
      <c r="HZI5" s="303"/>
      <c r="HZJ5" s="303"/>
      <c r="HZK5" s="303"/>
      <c r="HZL5" s="303"/>
      <c r="HZM5" s="303"/>
      <c r="HZN5" s="303"/>
      <c r="HZO5" s="303"/>
      <c r="HZP5" s="303"/>
      <c r="HZQ5" s="303"/>
      <c r="HZR5" s="303"/>
      <c r="HZS5" s="303"/>
      <c r="HZT5" s="303"/>
      <c r="HZU5" s="303"/>
      <c r="HZV5" s="303"/>
      <c r="HZW5" s="303"/>
      <c r="HZX5" s="303"/>
      <c r="HZY5" s="303"/>
      <c r="HZZ5" s="303"/>
      <c r="IAA5" s="303"/>
      <c r="IAB5" s="303"/>
      <c r="IAC5" s="303"/>
      <c r="IAD5" s="303"/>
      <c r="IAE5" s="303"/>
      <c r="IAF5" s="303"/>
      <c r="IAG5" s="303"/>
      <c r="IAH5" s="303"/>
      <c r="IAI5" s="303"/>
      <c r="IAJ5" s="303"/>
      <c r="IAK5" s="303"/>
      <c r="IAL5" s="303"/>
      <c r="IAM5" s="303"/>
      <c r="IAN5" s="303"/>
      <c r="IAO5" s="303"/>
      <c r="IAP5" s="303"/>
      <c r="IAQ5" s="303"/>
      <c r="IAR5" s="303"/>
      <c r="IAS5" s="303"/>
      <c r="IAT5" s="303"/>
      <c r="IAU5" s="303"/>
      <c r="IAV5" s="303"/>
      <c r="IAW5" s="303"/>
      <c r="IAX5" s="303"/>
      <c r="IAY5" s="303"/>
      <c r="IAZ5" s="303"/>
      <c r="IBA5" s="303"/>
      <c r="IBB5" s="303"/>
      <c r="IBC5" s="303"/>
      <c r="IBD5" s="303"/>
      <c r="IBE5" s="303"/>
      <c r="IBF5" s="303"/>
      <c r="IBG5" s="303"/>
      <c r="IBH5" s="303"/>
      <c r="IBI5" s="303"/>
      <c r="IBJ5" s="303"/>
      <c r="IBK5" s="303"/>
      <c r="IBL5" s="303"/>
      <c r="IBM5" s="303"/>
      <c r="IBN5" s="303"/>
      <c r="IBO5" s="303"/>
      <c r="IBP5" s="303"/>
      <c r="IBQ5" s="303"/>
      <c r="IBR5" s="303"/>
      <c r="IBS5" s="303"/>
      <c r="IBT5" s="303"/>
      <c r="IBU5" s="303"/>
      <c r="IBV5" s="303"/>
      <c r="IBW5" s="303"/>
      <c r="IBX5" s="303"/>
      <c r="IBY5" s="303"/>
      <c r="IBZ5" s="303"/>
      <c r="ICA5" s="303"/>
      <c r="ICB5" s="303"/>
      <c r="ICC5" s="303"/>
      <c r="ICD5" s="303"/>
      <c r="ICE5" s="303"/>
      <c r="ICF5" s="303"/>
      <c r="ICG5" s="303"/>
      <c r="ICH5" s="303"/>
      <c r="ICI5" s="303"/>
      <c r="ICJ5" s="303"/>
      <c r="ICK5" s="303"/>
      <c r="ICL5" s="303"/>
      <c r="ICM5" s="303"/>
      <c r="ICN5" s="303"/>
      <c r="ICO5" s="303"/>
      <c r="ICP5" s="303"/>
      <c r="ICQ5" s="303"/>
      <c r="ICR5" s="303"/>
      <c r="ICS5" s="303"/>
      <c r="ICT5" s="303"/>
      <c r="ICU5" s="303"/>
      <c r="ICV5" s="303"/>
      <c r="ICW5" s="303"/>
      <c r="ICX5" s="303"/>
      <c r="ICY5" s="303"/>
      <c r="ICZ5" s="303"/>
      <c r="IDA5" s="303"/>
      <c r="IDB5" s="303"/>
      <c r="IDC5" s="303"/>
      <c r="IDD5" s="303"/>
      <c r="IDE5" s="303"/>
      <c r="IDF5" s="303"/>
      <c r="IDG5" s="303"/>
      <c r="IDH5" s="303"/>
      <c r="IDI5" s="303"/>
      <c r="IDJ5" s="303"/>
      <c r="IDK5" s="303"/>
      <c r="IDL5" s="303"/>
      <c r="IDM5" s="303"/>
      <c r="IDN5" s="303"/>
      <c r="IDO5" s="303"/>
      <c r="IDP5" s="303"/>
      <c r="IDQ5" s="303"/>
      <c r="IDR5" s="303"/>
      <c r="IDS5" s="303"/>
      <c r="IDT5" s="303"/>
      <c r="IDU5" s="303"/>
      <c r="IDV5" s="303"/>
      <c r="IDW5" s="303"/>
      <c r="IDX5" s="303"/>
      <c r="IDY5" s="303"/>
      <c r="IDZ5" s="303"/>
      <c r="IEA5" s="303"/>
      <c r="IEB5" s="303"/>
      <c r="IEC5" s="303"/>
      <c r="IED5" s="303"/>
      <c r="IEE5" s="303"/>
      <c r="IEF5" s="303"/>
      <c r="IEG5" s="303"/>
      <c r="IEH5" s="303"/>
      <c r="IEI5" s="303"/>
      <c r="IEJ5" s="303"/>
      <c r="IEK5" s="303"/>
      <c r="IEL5" s="303"/>
      <c r="IEM5" s="303"/>
      <c r="IEN5" s="303"/>
      <c r="IEO5" s="303"/>
      <c r="IEP5" s="303"/>
      <c r="IEQ5" s="303"/>
      <c r="IER5" s="303"/>
      <c r="IES5" s="303"/>
      <c r="IET5" s="303"/>
      <c r="IEU5" s="303"/>
      <c r="IEV5" s="303"/>
      <c r="IEW5" s="303"/>
      <c r="IEX5" s="303"/>
      <c r="IEY5" s="303"/>
      <c r="IEZ5" s="303"/>
      <c r="IFA5" s="303"/>
      <c r="IFB5" s="303"/>
      <c r="IFC5" s="303"/>
      <c r="IFD5" s="303"/>
      <c r="IFE5" s="303"/>
      <c r="IFF5" s="303"/>
      <c r="IFG5" s="303"/>
      <c r="IFH5" s="303"/>
      <c r="IFI5" s="303"/>
      <c r="IFJ5" s="303"/>
      <c r="IFK5" s="303"/>
      <c r="IFL5" s="303"/>
      <c r="IFM5" s="303"/>
      <c r="IFN5" s="303"/>
      <c r="IFO5" s="303"/>
      <c r="IFP5" s="303"/>
      <c r="IFQ5" s="303"/>
      <c r="IFR5" s="303"/>
      <c r="IFS5" s="303"/>
      <c r="IFT5" s="303"/>
      <c r="IFU5" s="303"/>
      <c r="IFV5" s="303"/>
      <c r="IFW5" s="303"/>
      <c r="IFX5" s="303"/>
      <c r="IFY5" s="303"/>
      <c r="IFZ5" s="303"/>
      <c r="IGA5" s="303"/>
      <c r="IGB5" s="303"/>
      <c r="IGC5" s="303"/>
      <c r="IGD5" s="303"/>
      <c r="IGE5" s="303"/>
      <c r="IGF5" s="303"/>
      <c r="IGG5" s="303"/>
      <c r="IGH5" s="303"/>
      <c r="IGI5" s="303"/>
      <c r="IGJ5" s="303"/>
      <c r="IGK5" s="303"/>
      <c r="IGL5" s="303"/>
      <c r="IGM5" s="303"/>
      <c r="IGN5" s="303"/>
      <c r="IGO5" s="303"/>
      <c r="IGP5" s="303"/>
      <c r="IGQ5" s="303"/>
      <c r="IGR5" s="303"/>
      <c r="IGS5" s="303"/>
      <c r="IGT5" s="303"/>
      <c r="IGU5" s="303"/>
      <c r="IGV5" s="303"/>
      <c r="IGW5" s="303"/>
      <c r="IGX5" s="303"/>
      <c r="IGY5" s="303"/>
      <c r="IGZ5" s="303"/>
      <c r="IHA5" s="303"/>
      <c r="IHB5" s="303"/>
      <c r="IHC5" s="303"/>
      <c r="IHD5" s="303"/>
      <c r="IHE5" s="303"/>
      <c r="IHF5" s="303"/>
      <c r="IHG5" s="303"/>
      <c r="IHH5" s="303"/>
      <c r="IHI5" s="303"/>
      <c r="IHJ5" s="303"/>
      <c r="IHK5" s="303"/>
      <c r="IHL5" s="303"/>
      <c r="IHM5" s="303"/>
      <c r="IHN5" s="303"/>
      <c r="IHO5" s="303"/>
      <c r="IHP5" s="303"/>
      <c r="IHQ5" s="303"/>
      <c r="IHR5" s="303"/>
      <c r="IHS5" s="303"/>
      <c r="IHT5" s="303"/>
      <c r="IHU5" s="303"/>
      <c r="IHV5" s="303"/>
      <c r="IHW5" s="303"/>
      <c r="IHX5" s="303"/>
      <c r="IHY5" s="303"/>
      <c r="IHZ5" s="303"/>
      <c r="IIA5" s="303"/>
      <c r="IIB5" s="303"/>
      <c r="IIC5" s="303"/>
      <c r="IID5" s="303"/>
      <c r="IIE5" s="303"/>
      <c r="IIF5" s="303"/>
      <c r="IIG5" s="303"/>
      <c r="IIH5" s="303"/>
      <c r="III5" s="303"/>
      <c r="IIJ5" s="303"/>
      <c r="IIK5" s="303"/>
      <c r="IIL5" s="303"/>
      <c r="IIM5" s="303"/>
      <c r="IIN5" s="303"/>
      <c r="IIO5" s="303"/>
      <c r="IIP5" s="303"/>
      <c r="IIQ5" s="303"/>
      <c r="IIR5" s="303"/>
      <c r="IIS5" s="303"/>
      <c r="IIT5" s="303"/>
      <c r="IIU5" s="303"/>
      <c r="IIV5" s="303"/>
      <c r="IIW5" s="303"/>
      <c r="IIX5" s="303"/>
      <c r="IIY5" s="303"/>
      <c r="IIZ5" s="303"/>
      <c r="IJA5" s="303"/>
      <c r="IJB5" s="303"/>
      <c r="IJC5" s="303"/>
      <c r="IJD5" s="303"/>
      <c r="IJE5" s="303"/>
      <c r="IJF5" s="303"/>
      <c r="IJG5" s="303"/>
      <c r="IJH5" s="303"/>
      <c r="IJI5" s="303"/>
      <c r="IJJ5" s="303"/>
      <c r="IJK5" s="303"/>
      <c r="IJL5" s="303"/>
      <c r="IJM5" s="303"/>
      <c r="IJN5" s="303"/>
      <c r="IJO5" s="303"/>
      <c r="IJP5" s="303"/>
      <c r="IJQ5" s="303"/>
      <c r="IJR5" s="303"/>
      <c r="IJS5" s="303"/>
      <c r="IJT5" s="303"/>
      <c r="IJU5" s="303"/>
      <c r="IJV5" s="303"/>
      <c r="IJW5" s="303"/>
      <c r="IJX5" s="303"/>
      <c r="IJY5" s="303"/>
      <c r="IJZ5" s="303"/>
      <c r="IKA5" s="303"/>
      <c r="IKB5" s="303"/>
      <c r="IKC5" s="303"/>
      <c r="IKD5" s="303"/>
      <c r="IKE5" s="303"/>
      <c r="IKF5" s="303"/>
      <c r="IKG5" s="303"/>
      <c r="IKH5" s="303"/>
      <c r="IKI5" s="303"/>
      <c r="IKJ5" s="303"/>
      <c r="IKK5" s="303"/>
      <c r="IKL5" s="303"/>
      <c r="IKM5" s="303"/>
      <c r="IKN5" s="303"/>
      <c r="IKO5" s="303"/>
      <c r="IKP5" s="303"/>
      <c r="IKQ5" s="303"/>
      <c r="IKR5" s="303"/>
      <c r="IKS5" s="303"/>
      <c r="IKT5" s="303"/>
      <c r="IKU5" s="303"/>
      <c r="IKV5" s="303"/>
      <c r="IKW5" s="303"/>
      <c r="IKX5" s="303"/>
      <c r="IKY5" s="303"/>
      <c r="IKZ5" s="303"/>
      <c r="ILA5" s="303"/>
      <c r="ILB5" s="303"/>
      <c r="ILC5" s="303"/>
      <c r="ILD5" s="303"/>
      <c r="ILE5" s="303"/>
      <c r="ILF5" s="303"/>
      <c r="ILG5" s="303"/>
      <c r="ILH5" s="303"/>
      <c r="ILI5" s="303"/>
      <c r="ILJ5" s="303"/>
      <c r="ILK5" s="303"/>
      <c r="ILL5" s="303"/>
      <c r="ILM5" s="303"/>
      <c r="ILN5" s="303"/>
      <c r="ILO5" s="303"/>
      <c r="ILP5" s="303"/>
      <c r="ILQ5" s="303"/>
      <c r="ILR5" s="303"/>
      <c r="ILS5" s="303"/>
      <c r="ILT5" s="303"/>
      <c r="ILU5" s="303"/>
      <c r="ILV5" s="303"/>
      <c r="ILW5" s="303"/>
      <c r="ILX5" s="303"/>
      <c r="ILY5" s="303"/>
      <c r="ILZ5" s="303"/>
      <c r="IMA5" s="303"/>
      <c r="IMB5" s="303"/>
      <c r="IMC5" s="303"/>
      <c r="IMD5" s="303"/>
      <c r="IME5" s="303"/>
      <c r="IMF5" s="303"/>
      <c r="IMG5" s="303"/>
      <c r="IMH5" s="303"/>
      <c r="IMI5" s="303"/>
      <c r="IMJ5" s="303"/>
      <c r="IMK5" s="303"/>
      <c r="IML5" s="303"/>
      <c r="IMM5" s="303"/>
      <c r="IMN5" s="303"/>
      <c r="IMO5" s="303"/>
      <c r="IMP5" s="303"/>
      <c r="IMQ5" s="303"/>
      <c r="IMR5" s="303"/>
      <c r="IMS5" s="303"/>
      <c r="IMT5" s="303"/>
      <c r="IMU5" s="303"/>
      <c r="IMV5" s="303"/>
      <c r="IMW5" s="303"/>
      <c r="IMX5" s="303"/>
      <c r="IMY5" s="303"/>
      <c r="IMZ5" s="303"/>
      <c r="INA5" s="303"/>
      <c r="INB5" s="303"/>
      <c r="INC5" s="303"/>
      <c r="IND5" s="303"/>
      <c r="INE5" s="303"/>
      <c r="INF5" s="303"/>
      <c r="ING5" s="303"/>
      <c r="INH5" s="303"/>
      <c r="INI5" s="303"/>
      <c r="INJ5" s="303"/>
      <c r="INK5" s="303"/>
      <c r="INL5" s="303"/>
      <c r="INM5" s="303"/>
      <c r="INN5" s="303"/>
      <c r="INO5" s="303"/>
      <c r="INP5" s="303"/>
      <c r="INQ5" s="303"/>
      <c r="INR5" s="303"/>
      <c r="INS5" s="303"/>
      <c r="INT5" s="303"/>
      <c r="INU5" s="303"/>
      <c r="INV5" s="303"/>
      <c r="INW5" s="303"/>
      <c r="INX5" s="303"/>
      <c r="INY5" s="303"/>
      <c r="INZ5" s="303"/>
      <c r="IOA5" s="303"/>
      <c r="IOB5" s="303"/>
      <c r="IOC5" s="303"/>
      <c r="IOD5" s="303"/>
      <c r="IOE5" s="303"/>
      <c r="IOF5" s="303"/>
      <c r="IOG5" s="303"/>
      <c r="IOH5" s="303"/>
      <c r="IOI5" s="303"/>
      <c r="IOJ5" s="303"/>
      <c r="IOK5" s="303"/>
      <c r="IOL5" s="303"/>
      <c r="IOM5" s="303"/>
      <c r="ION5" s="303"/>
      <c r="IOO5" s="303"/>
      <c r="IOP5" s="303"/>
      <c r="IOQ5" s="303"/>
      <c r="IOR5" s="303"/>
      <c r="IOS5" s="303"/>
      <c r="IOT5" s="303"/>
      <c r="IOU5" s="303"/>
      <c r="IOV5" s="303"/>
      <c r="IOW5" s="303"/>
      <c r="IOX5" s="303"/>
      <c r="IOY5" s="303"/>
      <c r="IOZ5" s="303"/>
      <c r="IPA5" s="303"/>
      <c r="IPB5" s="303"/>
      <c r="IPC5" s="303"/>
      <c r="IPD5" s="303"/>
      <c r="IPE5" s="303"/>
      <c r="IPF5" s="303"/>
      <c r="IPG5" s="303"/>
      <c r="IPH5" s="303"/>
      <c r="IPI5" s="303"/>
      <c r="IPJ5" s="303"/>
      <c r="IPK5" s="303"/>
      <c r="IPL5" s="303"/>
      <c r="IPM5" s="303"/>
      <c r="IPN5" s="303"/>
      <c r="IPO5" s="303"/>
      <c r="IPP5" s="303"/>
      <c r="IPQ5" s="303"/>
      <c r="IPR5" s="303"/>
      <c r="IPS5" s="303"/>
      <c r="IPT5" s="303"/>
      <c r="IPU5" s="303"/>
      <c r="IPV5" s="303"/>
      <c r="IPW5" s="303"/>
      <c r="IPX5" s="303"/>
      <c r="IPY5" s="303"/>
      <c r="IPZ5" s="303"/>
      <c r="IQA5" s="303"/>
      <c r="IQB5" s="303"/>
      <c r="IQC5" s="303"/>
      <c r="IQD5" s="303"/>
      <c r="IQE5" s="303"/>
      <c r="IQF5" s="303"/>
      <c r="IQG5" s="303"/>
      <c r="IQH5" s="303"/>
      <c r="IQI5" s="303"/>
      <c r="IQJ5" s="303"/>
      <c r="IQK5" s="303"/>
      <c r="IQL5" s="303"/>
      <c r="IQM5" s="303"/>
      <c r="IQN5" s="303"/>
      <c r="IQO5" s="303"/>
      <c r="IQP5" s="303"/>
      <c r="IQQ5" s="303"/>
      <c r="IQR5" s="303"/>
      <c r="IQS5" s="303"/>
      <c r="IQT5" s="303"/>
      <c r="IQU5" s="303"/>
      <c r="IQV5" s="303"/>
      <c r="IQW5" s="303"/>
      <c r="IQX5" s="303"/>
      <c r="IQY5" s="303"/>
      <c r="IQZ5" s="303"/>
      <c r="IRA5" s="303"/>
      <c r="IRB5" s="303"/>
      <c r="IRC5" s="303"/>
      <c r="IRD5" s="303"/>
      <c r="IRE5" s="303"/>
      <c r="IRF5" s="303"/>
      <c r="IRG5" s="303"/>
      <c r="IRH5" s="303"/>
      <c r="IRI5" s="303"/>
      <c r="IRJ5" s="303"/>
      <c r="IRK5" s="303"/>
      <c r="IRL5" s="303"/>
      <c r="IRM5" s="303"/>
      <c r="IRN5" s="303"/>
      <c r="IRO5" s="303"/>
      <c r="IRP5" s="303"/>
      <c r="IRQ5" s="303"/>
      <c r="IRR5" s="303"/>
      <c r="IRS5" s="303"/>
      <c r="IRT5" s="303"/>
      <c r="IRU5" s="303"/>
      <c r="IRV5" s="303"/>
      <c r="IRW5" s="303"/>
      <c r="IRX5" s="303"/>
      <c r="IRY5" s="303"/>
      <c r="IRZ5" s="303"/>
      <c r="ISA5" s="303"/>
      <c r="ISB5" s="303"/>
      <c r="ISC5" s="303"/>
      <c r="ISD5" s="303"/>
      <c r="ISE5" s="303"/>
      <c r="ISF5" s="303"/>
      <c r="ISG5" s="303"/>
      <c r="ISH5" s="303"/>
      <c r="ISI5" s="303"/>
      <c r="ISJ5" s="303"/>
      <c r="ISK5" s="303"/>
      <c r="ISL5" s="303"/>
      <c r="ISM5" s="303"/>
      <c r="ISN5" s="303"/>
      <c r="ISO5" s="303"/>
      <c r="ISP5" s="303"/>
      <c r="ISQ5" s="303"/>
      <c r="ISR5" s="303"/>
      <c r="ISS5" s="303"/>
      <c r="IST5" s="303"/>
      <c r="ISU5" s="303"/>
      <c r="ISV5" s="303"/>
      <c r="ISW5" s="303"/>
      <c r="ISX5" s="303"/>
      <c r="ISY5" s="303"/>
      <c r="ISZ5" s="303"/>
      <c r="ITA5" s="303"/>
      <c r="ITB5" s="303"/>
      <c r="ITC5" s="303"/>
      <c r="ITD5" s="303"/>
      <c r="ITE5" s="303"/>
      <c r="ITF5" s="303"/>
      <c r="ITG5" s="303"/>
      <c r="ITH5" s="303"/>
      <c r="ITI5" s="303"/>
      <c r="ITJ5" s="303"/>
      <c r="ITK5" s="303"/>
      <c r="ITL5" s="303"/>
      <c r="ITM5" s="303"/>
      <c r="ITN5" s="303"/>
      <c r="ITO5" s="303"/>
      <c r="ITP5" s="303"/>
      <c r="ITQ5" s="303"/>
      <c r="ITR5" s="303"/>
      <c r="ITS5" s="303"/>
      <c r="ITT5" s="303"/>
      <c r="ITU5" s="303"/>
      <c r="ITV5" s="303"/>
      <c r="ITW5" s="303"/>
      <c r="ITX5" s="303"/>
      <c r="ITY5" s="303"/>
      <c r="ITZ5" s="303"/>
      <c r="IUA5" s="303"/>
      <c r="IUB5" s="303"/>
      <c r="IUC5" s="303"/>
      <c r="IUD5" s="303"/>
      <c r="IUE5" s="303"/>
      <c r="IUF5" s="303"/>
      <c r="IUG5" s="303"/>
      <c r="IUH5" s="303"/>
      <c r="IUI5" s="303"/>
      <c r="IUJ5" s="303"/>
      <c r="IUK5" s="303"/>
      <c r="IUL5" s="303"/>
      <c r="IUM5" s="303"/>
      <c r="IUN5" s="303"/>
      <c r="IUO5" s="303"/>
      <c r="IUP5" s="303"/>
      <c r="IUQ5" s="303"/>
      <c r="IUR5" s="303"/>
      <c r="IUS5" s="303"/>
      <c r="IUT5" s="303"/>
      <c r="IUU5" s="303"/>
      <c r="IUV5" s="303"/>
      <c r="IUW5" s="303"/>
      <c r="IUX5" s="303"/>
      <c r="IUY5" s="303"/>
      <c r="IUZ5" s="303"/>
      <c r="IVA5" s="303"/>
      <c r="IVB5" s="303"/>
      <c r="IVC5" s="303"/>
      <c r="IVD5" s="303"/>
      <c r="IVE5" s="303"/>
      <c r="IVF5" s="303"/>
      <c r="IVG5" s="303"/>
      <c r="IVH5" s="303"/>
      <c r="IVI5" s="303"/>
      <c r="IVJ5" s="303"/>
      <c r="IVK5" s="303"/>
      <c r="IVL5" s="303"/>
      <c r="IVM5" s="303"/>
      <c r="IVN5" s="303"/>
      <c r="IVO5" s="303"/>
      <c r="IVP5" s="303"/>
      <c r="IVQ5" s="303"/>
      <c r="IVR5" s="303"/>
      <c r="IVS5" s="303"/>
      <c r="IVT5" s="303"/>
      <c r="IVU5" s="303"/>
      <c r="IVV5" s="303"/>
      <c r="IVW5" s="303"/>
      <c r="IVX5" s="303"/>
      <c r="IVY5" s="303"/>
      <c r="IVZ5" s="303"/>
      <c r="IWA5" s="303"/>
      <c r="IWB5" s="303"/>
      <c r="IWC5" s="303"/>
      <c r="IWD5" s="303"/>
      <c r="IWE5" s="303"/>
      <c r="IWF5" s="303"/>
      <c r="IWG5" s="303"/>
      <c r="IWH5" s="303"/>
      <c r="IWI5" s="303"/>
      <c r="IWJ5" s="303"/>
      <c r="IWK5" s="303"/>
      <c r="IWL5" s="303"/>
      <c r="IWM5" s="303"/>
      <c r="IWN5" s="303"/>
      <c r="IWO5" s="303"/>
      <c r="IWP5" s="303"/>
      <c r="IWQ5" s="303"/>
      <c r="IWR5" s="303"/>
      <c r="IWS5" s="303"/>
      <c r="IWT5" s="303"/>
      <c r="IWU5" s="303"/>
      <c r="IWV5" s="303"/>
      <c r="IWW5" s="303"/>
      <c r="IWX5" s="303"/>
      <c r="IWY5" s="303"/>
      <c r="IWZ5" s="303"/>
      <c r="IXA5" s="303"/>
      <c r="IXB5" s="303"/>
      <c r="IXC5" s="303"/>
      <c r="IXD5" s="303"/>
      <c r="IXE5" s="303"/>
      <c r="IXF5" s="303"/>
      <c r="IXG5" s="303"/>
      <c r="IXH5" s="303"/>
      <c r="IXI5" s="303"/>
      <c r="IXJ5" s="303"/>
      <c r="IXK5" s="303"/>
      <c r="IXL5" s="303"/>
      <c r="IXM5" s="303"/>
      <c r="IXN5" s="303"/>
      <c r="IXO5" s="303"/>
      <c r="IXP5" s="303"/>
      <c r="IXQ5" s="303"/>
      <c r="IXR5" s="303"/>
      <c r="IXS5" s="303"/>
      <c r="IXT5" s="303"/>
      <c r="IXU5" s="303"/>
      <c r="IXV5" s="303"/>
      <c r="IXW5" s="303"/>
      <c r="IXX5" s="303"/>
      <c r="IXY5" s="303"/>
      <c r="IXZ5" s="303"/>
      <c r="IYA5" s="303"/>
      <c r="IYB5" s="303"/>
      <c r="IYC5" s="303"/>
      <c r="IYD5" s="303"/>
      <c r="IYE5" s="303"/>
      <c r="IYF5" s="303"/>
      <c r="IYG5" s="303"/>
      <c r="IYH5" s="303"/>
      <c r="IYI5" s="303"/>
      <c r="IYJ5" s="303"/>
      <c r="IYK5" s="303"/>
      <c r="IYL5" s="303"/>
      <c r="IYM5" s="303"/>
      <c r="IYN5" s="303"/>
      <c r="IYO5" s="303"/>
      <c r="IYP5" s="303"/>
      <c r="IYQ5" s="303"/>
      <c r="IYR5" s="303"/>
      <c r="IYS5" s="303"/>
      <c r="IYT5" s="303"/>
      <c r="IYU5" s="303"/>
      <c r="IYV5" s="303"/>
      <c r="IYW5" s="303"/>
      <c r="IYX5" s="303"/>
      <c r="IYY5" s="303"/>
      <c r="IYZ5" s="303"/>
      <c r="IZA5" s="303"/>
      <c r="IZB5" s="303"/>
      <c r="IZC5" s="303"/>
      <c r="IZD5" s="303"/>
      <c r="IZE5" s="303"/>
      <c r="IZF5" s="303"/>
      <c r="IZG5" s="303"/>
      <c r="IZH5" s="303"/>
      <c r="IZI5" s="303"/>
      <c r="IZJ5" s="303"/>
      <c r="IZK5" s="303"/>
      <c r="IZL5" s="303"/>
      <c r="IZM5" s="303"/>
      <c r="IZN5" s="303"/>
      <c r="IZO5" s="303"/>
      <c r="IZP5" s="303"/>
      <c r="IZQ5" s="303"/>
      <c r="IZR5" s="303"/>
      <c r="IZS5" s="303"/>
      <c r="IZT5" s="303"/>
      <c r="IZU5" s="303"/>
      <c r="IZV5" s="303"/>
      <c r="IZW5" s="303"/>
      <c r="IZX5" s="303"/>
      <c r="IZY5" s="303"/>
      <c r="IZZ5" s="303"/>
      <c r="JAA5" s="303"/>
      <c r="JAB5" s="303"/>
      <c r="JAC5" s="303"/>
      <c r="JAD5" s="303"/>
      <c r="JAE5" s="303"/>
      <c r="JAF5" s="303"/>
      <c r="JAG5" s="303"/>
      <c r="JAH5" s="303"/>
      <c r="JAI5" s="303"/>
      <c r="JAJ5" s="303"/>
      <c r="JAK5" s="303"/>
      <c r="JAL5" s="303"/>
      <c r="JAM5" s="303"/>
      <c r="JAN5" s="303"/>
      <c r="JAO5" s="303"/>
      <c r="JAP5" s="303"/>
      <c r="JAQ5" s="303"/>
      <c r="JAR5" s="303"/>
      <c r="JAS5" s="303"/>
      <c r="JAT5" s="303"/>
      <c r="JAU5" s="303"/>
      <c r="JAV5" s="303"/>
      <c r="JAW5" s="303"/>
      <c r="JAX5" s="303"/>
      <c r="JAY5" s="303"/>
      <c r="JAZ5" s="303"/>
      <c r="JBA5" s="303"/>
      <c r="JBB5" s="303"/>
      <c r="JBC5" s="303"/>
      <c r="JBD5" s="303"/>
      <c r="JBE5" s="303"/>
      <c r="JBF5" s="303"/>
      <c r="JBG5" s="303"/>
      <c r="JBH5" s="303"/>
      <c r="JBI5" s="303"/>
      <c r="JBJ5" s="303"/>
      <c r="JBK5" s="303"/>
      <c r="JBL5" s="303"/>
      <c r="JBM5" s="303"/>
      <c r="JBN5" s="303"/>
      <c r="JBO5" s="303"/>
      <c r="JBP5" s="303"/>
      <c r="JBQ5" s="303"/>
      <c r="JBR5" s="303"/>
      <c r="JBS5" s="303"/>
      <c r="JBT5" s="303"/>
      <c r="JBU5" s="303"/>
      <c r="JBV5" s="303"/>
      <c r="JBW5" s="303"/>
      <c r="JBX5" s="303"/>
      <c r="JBY5" s="303"/>
      <c r="JBZ5" s="303"/>
      <c r="JCA5" s="303"/>
      <c r="JCB5" s="303"/>
      <c r="JCC5" s="303"/>
      <c r="JCD5" s="303"/>
      <c r="JCE5" s="303"/>
      <c r="JCF5" s="303"/>
      <c r="JCG5" s="303"/>
      <c r="JCH5" s="303"/>
      <c r="JCI5" s="303"/>
      <c r="JCJ5" s="303"/>
      <c r="JCK5" s="303"/>
      <c r="JCL5" s="303"/>
      <c r="JCM5" s="303"/>
      <c r="JCN5" s="303"/>
      <c r="JCO5" s="303"/>
      <c r="JCP5" s="303"/>
      <c r="JCQ5" s="303"/>
      <c r="JCR5" s="303"/>
      <c r="JCS5" s="303"/>
      <c r="JCT5" s="303"/>
      <c r="JCU5" s="303"/>
      <c r="JCV5" s="303"/>
      <c r="JCW5" s="303"/>
      <c r="JCX5" s="303"/>
      <c r="JCY5" s="303"/>
      <c r="JCZ5" s="303"/>
      <c r="JDA5" s="303"/>
      <c r="JDB5" s="303"/>
      <c r="JDC5" s="303"/>
      <c r="JDD5" s="303"/>
      <c r="JDE5" s="303"/>
      <c r="JDF5" s="303"/>
      <c r="JDG5" s="303"/>
      <c r="JDH5" s="303"/>
      <c r="JDI5" s="303"/>
      <c r="JDJ5" s="303"/>
      <c r="JDK5" s="303"/>
      <c r="JDL5" s="303"/>
      <c r="JDM5" s="303"/>
      <c r="JDN5" s="303"/>
      <c r="JDO5" s="303"/>
      <c r="JDP5" s="303"/>
      <c r="JDQ5" s="303"/>
      <c r="JDR5" s="303"/>
      <c r="JDS5" s="303"/>
      <c r="JDT5" s="303"/>
      <c r="JDU5" s="303"/>
      <c r="JDV5" s="303"/>
      <c r="JDW5" s="303"/>
      <c r="JDX5" s="303"/>
      <c r="JDY5" s="303"/>
      <c r="JDZ5" s="303"/>
      <c r="JEA5" s="303"/>
      <c r="JEB5" s="303"/>
      <c r="JEC5" s="303"/>
      <c r="JED5" s="303"/>
      <c r="JEE5" s="303"/>
      <c r="JEF5" s="303"/>
      <c r="JEG5" s="303"/>
      <c r="JEH5" s="303"/>
      <c r="JEI5" s="303"/>
      <c r="JEJ5" s="303"/>
      <c r="JEK5" s="303"/>
      <c r="JEL5" s="303"/>
      <c r="JEM5" s="303"/>
      <c r="JEN5" s="303"/>
      <c r="JEO5" s="303"/>
      <c r="JEP5" s="303"/>
      <c r="JEQ5" s="303"/>
      <c r="JER5" s="303"/>
      <c r="JES5" s="303"/>
      <c r="JET5" s="303"/>
      <c r="JEU5" s="303"/>
      <c r="JEV5" s="303"/>
      <c r="JEW5" s="303"/>
      <c r="JEX5" s="303"/>
      <c r="JEY5" s="303"/>
      <c r="JEZ5" s="303"/>
      <c r="JFA5" s="303"/>
      <c r="JFB5" s="303"/>
      <c r="JFC5" s="303"/>
      <c r="JFD5" s="303"/>
      <c r="JFE5" s="303"/>
      <c r="JFF5" s="303"/>
      <c r="JFG5" s="303"/>
      <c r="JFH5" s="303"/>
      <c r="JFI5" s="303"/>
      <c r="JFJ5" s="303"/>
      <c r="JFK5" s="303"/>
      <c r="JFL5" s="303"/>
      <c r="JFM5" s="303"/>
      <c r="JFN5" s="303"/>
      <c r="JFO5" s="303"/>
      <c r="JFP5" s="303"/>
      <c r="JFQ5" s="303"/>
      <c r="JFR5" s="303"/>
      <c r="JFS5" s="303"/>
      <c r="JFT5" s="303"/>
      <c r="JFU5" s="303"/>
      <c r="JFV5" s="303"/>
      <c r="JFW5" s="303"/>
      <c r="JFX5" s="303"/>
      <c r="JFY5" s="303"/>
      <c r="JFZ5" s="303"/>
      <c r="JGA5" s="303"/>
      <c r="JGB5" s="303"/>
      <c r="JGC5" s="303"/>
      <c r="JGD5" s="303"/>
      <c r="JGE5" s="303"/>
      <c r="JGF5" s="303"/>
      <c r="JGG5" s="303"/>
      <c r="JGH5" s="303"/>
      <c r="JGI5" s="303"/>
      <c r="JGJ5" s="303"/>
      <c r="JGK5" s="303"/>
      <c r="JGL5" s="303"/>
      <c r="JGM5" s="303"/>
      <c r="JGN5" s="303"/>
      <c r="JGO5" s="303"/>
      <c r="JGP5" s="303"/>
      <c r="JGQ5" s="303"/>
      <c r="JGR5" s="303"/>
      <c r="JGS5" s="303"/>
      <c r="JGT5" s="303"/>
      <c r="JGU5" s="303"/>
      <c r="JGV5" s="303"/>
      <c r="JGW5" s="303"/>
      <c r="JGX5" s="303"/>
      <c r="JGY5" s="303"/>
      <c r="JGZ5" s="303"/>
      <c r="JHA5" s="303"/>
      <c r="JHB5" s="303"/>
      <c r="JHC5" s="303"/>
      <c r="JHD5" s="303"/>
      <c r="JHE5" s="303"/>
      <c r="JHF5" s="303"/>
      <c r="JHG5" s="303"/>
      <c r="JHH5" s="303"/>
      <c r="JHI5" s="303"/>
      <c r="JHJ5" s="303"/>
      <c r="JHK5" s="303"/>
      <c r="JHL5" s="303"/>
      <c r="JHM5" s="303"/>
      <c r="JHN5" s="303"/>
      <c r="JHO5" s="303"/>
      <c r="JHP5" s="303"/>
      <c r="JHQ5" s="303"/>
      <c r="JHR5" s="303"/>
      <c r="JHS5" s="303"/>
      <c r="JHT5" s="303"/>
      <c r="JHU5" s="303"/>
      <c r="JHV5" s="303"/>
      <c r="JHW5" s="303"/>
      <c r="JHX5" s="303"/>
      <c r="JHY5" s="303"/>
      <c r="JHZ5" s="303"/>
      <c r="JIA5" s="303"/>
      <c r="JIB5" s="303"/>
      <c r="JIC5" s="303"/>
      <c r="JID5" s="303"/>
      <c r="JIE5" s="303"/>
      <c r="JIF5" s="303"/>
      <c r="JIG5" s="303"/>
      <c r="JIH5" s="303"/>
      <c r="JII5" s="303"/>
      <c r="JIJ5" s="303"/>
      <c r="JIK5" s="303"/>
      <c r="JIL5" s="303"/>
      <c r="JIM5" s="303"/>
      <c r="JIN5" s="303"/>
      <c r="JIO5" s="303"/>
      <c r="JIP5" s="303"/>
      <c r="JIQ5" s="303"/>
      <c r="JIR5" s="303"/>
      <c r="JIS5" s="303"/>
      <c r="JIT5" s="303"/>
      <c r="JIU5" s="303"/>
      <c r="JIV5" s="303"/>
      <c r="JIW5" s="303"/>
      <c r="JIX5" s="303"/>
      <c r="JIY5" s="303"/>
      <c r="JIZ5" s="303"/>
      <c r="JJA5" s="303"/>
      <c r="JJB5" s="303"/>
      <c r="JJC5" s="303"/>
      <c r="JJD5" s="303"/>
      <c r="JJE5" s="303"/>
      <c r="JJF5" s="303"/>
      <c r="JJG5" s="303"/>
      <c r="JJH5" s="303"/>
      <c r="JJI5" s="303"/>
      <c r="JJJ5" s="303"/>
      <c r="JJK5" s="303"/>
      <c r="JJL5" s="303"/>
      <c r="JJM5" s="303"/>
      <c r="JJN5" s="303"/>
      <c r="JJO5" s="303"/>
      <c r="JJP5" s="303"/>
      <c r="JJQ5" s="303"/>
      <c r="JJR5" s="303"/>
      <c r="JJS5" s="303"/>
      <c r="JJT5" s="303"/>
      <c r="JJU5" s="303"/>
      <c r="JJV5" s="303"/>
      <c r="JJW5" s="303"/>
      <c r="JJX5" s="303"/>
      <c r="JJY5" s="303"/>
      <c r="JJZ5" s="303"/>
      <c r="JKA5" s="303"/>
      <c r="JKB5" s="303"/>
      <c r="JKC5" s="303"/>
      <c r="JKD5" s="303"/>
      <c r="JKE5" s="303"/>
      <c r="JKF5" s="303"/>
      <c r="JKG5" s="303"/>
      <c r="JKH5" s="303"/>
      <c r="JKI5" s="303"/>
      <c r="JKJ5" s="303"/>
      <c r="JKK5" s="303"/>
      <c r="JKL5" s="303"/>
      <c r="JKM5" s="303"/>
      <c r="JKN5" s="303"/>
      <c r="JKO5" s="303"/>
      <c r="JKP5" s="303"/>
      <c r="JKQ5" s="303"/>
      <c r="JKR5" s="303"/>
      <c r="JKS5" s="303"/>
      <c r="JKT5" s="303"/>
      <c r="JKU5" s="303"/>
      <c r="JKV5" s="303"/>
      <c r="JKW5" s="303"/>
      <c r="JKX5" s="303"/>
      <c r="JKY5" s="303"/>
      <c r="JKZ5" s="303"/>
      <c r="JLA5" s="303"/>
      <c r="JLB5" s="303"/>
      <c r="JLC5" s="303"/>
      <c r="JLD5" s="303"/>
      <c r="JLE5" s="303"/>
      <c r="JLF5" s="303"/>
      <c r="JLG5" s="303"/>
      <c r="JLH5" s="303"/>
      <c r="JLI5" s="303"/>
      <c r="JLJ5" s="303"/>
      <c r="JLK5" s="303"/>
      <c r="JLL5" s="303"/>
      <c r="JLM5" s="303"/>
      <c r="JLN5" s="303"/>
      <c r="JLO5" s="303"/>
      <c r="JLP5" s="303"/>
      <c r="JLQ5" s="303"/>
      <c r="JLR5" s="303"/>
      <c r="JLS5" s="303"/>
      <c r="JLT5" s="303"/>
      <c r="JLU5" s="303"/>
      <c r="JLV5" s="303"/>
      <c r="JLW5" s="303"/>
      <c r="JLX5" s="303"/>
      <c r="JLY5" s="303"/>
      <c r="JLZ5" s="303"/>
      <c r="JMA5" s="303"/>
      <c r="JMB5" s="303"/>
      <c r="JMC5" s="303"/>
      <c r="JMD5" s="303"/>
      <c r="JME5" s="303"/>
      <c r="JMF5" s="303"/>
      <c r="JMG5" s="303"/>
      <c r="JMH5" s="303"/>
      <c r="JMI5" s="303"/>
      <c r="JMJ5" s="303"/>
      <c r="JMK5" s="303"/>
      <c r="JML5" s="303"/>
      <c r="JMM5" s="303"/>
      <c r="JMN5" s="303"/>
      <c r="JMO5" s="303"/>
      <c r="JMP5" s="303"/>
      <c r="JMQ5" s="303"/>
      <c r="JMR5" s="303"/>
      <c r="JMS5" s="303"/>
      <c r="JMT5" s="303"/>
      <c r="JMU5" s="303"/>
      <c r="JMV5" s="303"/>
      <c r="JMW5" s="303"/>
      <c r="JMX5" s="303"/>
      <c r="JMY5" s="303"/>
      <c r="JMZ5" s="303"/>
      <c r="JNA5" s="303"/>
      <c r="JNB5" s="303"/>
      <c r="JNC5" s="303"/>
      <c r="JND5" s="303"/>
      <c r="JNE5" s="303"/>
      <c r="JNF5" s="303"/>
      <c r="JNG5" s="303"/>
      <c r="JNH5" s="303"/>
      <c r="JNI5" s="303"/>
      <c r="JNJ5" s="303"/>
      <c r="JNK5" s="303"/>
      <c r="JNL5" s="303"/>
      <c r="JNM5" s="303"/>
      <c r="JNN5" s="303"/>
      <c r="JNO5" s="303"/>
      <c r="JNP5" s="303"/>
      <c r="JNQ5" s="303"/>
      <c r="JNR5" s="303"/>
      <c r="JNS5" s="303"/>
      <c r="JNT5" s="303"/>
      <c r="JNU5" s="303"/>
      <c r="JNV5" s="303"/>
      <c r="JNW5" s="303"/>
      <c r="JNX5" s="303"/>
      <c r="JNY5" s="303"/>
      <c r="JNZ5" s="303"/>
      <c r="JOA5" s="303"/>
      <c r="JOB5" s="303"/>
      <c r="JOC5" s="303"/>
      <c r="JOD5" s="303"/>
      <c r="JOE5" s="303"/>
      <c r="JOF5" s="303"/>
      <c r="JOG5" s="303"/>
      <c r="JOH5" s="303"/>
      <c r="JOI5" s="303"/>
      <c r="JOJ5" s="303"/>
      <c r="JOK5" s="303"/>
      <c r="JOL5" s="303"/>
      <c r="JOM5" s="303"/>
      <c r="JON5" s="303"/>
      <c r="JOO5" s="303"/>
      <c r="JOP5" s="303"/>
      <c r="JOQ5" s="303"/>
      <c r="JOR5" s="303"/>
      <c r="JOS5" s="303"/>
      <c r="JOT5" s="303"/>
      <c r="JOU5" s="303"/>
      <c r="JOV5" s="303"/>
      <c r="JOW5" s="303"/>
      <c r="JOX5" s="303"/>
      <c r="JOY5" s="303"/>
      <c r="JOZ5" s="303"/>
      <c r="JPA5" s="303"/>
      <c r="JPB5" s="303"/>
      <c r="JPC5" s="303"/>
      <c r="JPD5" s="303"/>
      <c r="JPE5" s="303"/>
      <c r="JPF5" s="303"/>
      <c r="JPG5" s="303"/>
      <c r="JPH5" s="303"/>
      <c r="JPI5" s="303"/>
      <c r="JPJ5" s="303"/>
      <c r="JPK5" s="303"/>
      <c r="JPL5" s="303"/>
      <c r="JPM5" s="303"/>
      <c r="JPN5" s="303"/>
      <c r="JPO5" s="303"/>
      <c r="JPP5" s="303"/>
      <c r="JPQ5" s="303"/>
      <c r="JPR5" s="303"/>
      <c r="JPS5" s="303"/>
      <c r="JPT5" s="303"/>
      <c r="JPU5" s="303"/>
      <c r="JPV5" s="303"/>
      <c r="JPW5" s="303"/>
      <c r="JPX5" s="303"/>
      <c r="JPY5" s="303"/>
      <c r="JPZ5" s="303"/>
      <c r="JQA5" s="303"/>
      <c r="JQB5" s="303"/>
      <c r="JQC5" s="303"/>
      <c r="JQD5" s="303"/>
      <c r="JQE5" s="303"/>
      <c r="JQF5" s="303"/>
      <c r="JQG5" s="303"/>
      <c r="JQH5" s="303"/>
      <c r="JQI5" s="303"/>
      <c r="JQJ5" s="303"/>
      <c r="JQK5" s="303"/>
      <c r="JQL5" s="303"/>
      <c r="JQM5" s="303"/>
      <c r="JQN5" s="303"/>
      <c r="JQO5" s="303"/>
      <c r="JQP5" s="303"/>
      <c r="JQQ5" s="303"/>
      <c r="JQR5" s="303"/>
      <c r="JQS5" s="303"/>
      <c r="JQT5" s="303"/>
      <c r="JQU5" s="303"/>
      <c r="JQV5" s="303"/>
      <c r="JQW5" s="303"/>
      <c r="JQX5" s="303"/>
      <c r="JQY5" s="303"/>
      <c r="JQZ5" s="303"/>
      <c r="JRA5" s="303"/>
      <c r="JRB5" s="303"/>
      <c r="JRC5" s="303"/>
      <c r="JRD5" s="303"/>
      <c r="JRE5" s="303"/>
      <c r="JRF5" s="303"/>
      <c r="JRG5" s="303"/>
      <c r="JRH5" s="303"/>
      <c r="JRI5" s="303"/>
      <c r="JRJ5" s="303"/>
      <c r="JRK5" s="303"/>
      <c r="JRL5" s="303"/>
      <c r="JRM5" s="303"/>
      <c r="JRN5" s="303"/>
      <c r="JRO5" s="303"/>
      <c r="JRP5" s="303"/>
      <c r="JRQ5" s="303"/>
      <c r="JRR5" s="303"/>
      <c r="JRS5" s="303"/>
      <c r="JRT5" s="303"/>
      <c r="JRU5" s="303"/>
      <c r="JRV5" s="303"/>
      <c r="JRW5" s="303"/>
      <c r="JRX5" s="303"/>
      <c r="JRY5" s="303"/>
      <c r="JRZ5" s="303"/>
      <c r="JSA5" s="303"/>
      <c r="JSB5" s="303"/>
      <c r="JSC5" s="303"/>
      <c r="JSD5" s="303"/>
      <c r="JSE5" s="303"/>
      <c r="JSF5" s="303"/>
      <c r="JSG5" s="303"/>
      <c r="JSH5" s="303"/>
      <c r="JSI5" s="303"/>
      <c r="JSJ5" s="303"/>
      <c r="JSK5" s="303"/>
      <c r="JSL5" s="303"/>
      <c r="JSM5" s="303"/>
      <c r="JSN5" s="303"/>
      <c r="JSO5" s="303"/>
      <c r="JSP5" s="303"/>
      <c r="JSQ5" s="303"/>
      <c r="JSR5" s="303"/>
      <c r="JSS5" s="303"/>
      <c r="JST5" s="303"/>
      <c r="JSU5" s="303"/>
      <c r="JSV5" s="303"/>
      <c r="JSW5" s="303"/>
      <c r="JSX5" s="303"/>
      <c r="JSY5" s="303"/>
      <c r="JSZ5" s="303"/>
      <c r="JTA5" s="303"/>
      <c r="JTB5" s="303"/>
      <c r="JTC5" s="303"/>
      <c r="JTD5" s="303"/>
      <c r="JTE5" s="303"/>
      <c r="JTF5" s="303"/>
      <c r="JTG5" s="303"/>
      <c r="JTH5" s="303"/>
      <c r="JTI5" s="303"/>
      <c r="JTJ5" s="303"/>
      <c r="JTK5" s="303"/>
      <c r="JTL5" s="303"/>
      <c r="JTM5" s="303"/>
      <c r="JTN5" s="303"/>
      <c r="JTO5" s="303"/>
      <c r="JTP5" s="303"/>
      <c r="JTQ5" s="303"/>
      <c r="JTR5" s="303"/>
      <c r="JTS5" s="303"/>
      <c r="JTT5" s="303"/>
      <c r="JTU5" s="303"/>
      <c r="JTV5" s="303"/>
      <c r="JTW5" s="303"/>
      <c r="JTX5" s="303"/>
      <c r="JTY5" s="303"/>
      <c r="JTZ5" s="303"/>
      <c r="JUA5" s="303"/>
      <c r="JUB5" s="303"/>
      <c r="JUC5" s="303"/>
      <c r="JUD5" s="303"/>
      <c r="JUE5" s="303"/>
      <c r="JUF5" s="303"/>
      <c r="JUG5" s="303"/>
      <c r="JUH5" s="303"/>
      <c r="JUI5" s="303"/>
      <c r="JUJ5" s="303"/>
      <c r="JUK5" s="303"/>
      <c r="JUL5" s="303"/>
      <c r="JUM5" s="303"/>
      <c r="JUN5" s="303"/>
      <c r="JUO5" s="303"/>
      <c r="JUP5" s="303"/>
      <c r="JUQ5" s="303"/>
      <c r="JUR5" s="303"/>
      <c r="JUS5" s="303"/>
      <c r="JUT5" s="303"/>
      <c r="JUU5" s="303"/>
      <c r="JUV5" s="303"/>
      <c r="JUW5" s="303"/>
      <c r="JUX5" s="303"/>
      <c r="JUY5" s="303"/>
      <c r="JUZ5" s="303"/>
      <c r="JVA5" s="303"/>
      <c r="JVB5" s="303"/>
      <c r="JVC5" s="303"/>
      <c r="JVD5" s="303"/>
      <c r="JVE5" s="303"/>
      <c r="JVF5" s="303"/>
      <c r="JVG5" s="303"/>
      <c r="JVH5" s="303"/>
      <c r="JVI5" s="303"/>
      <c r="JVJ5" s="303"/>
      <c r="JVK5" s="303"/>
      <c r="JVL5" s="303"/>
      <c r="JVM5" s="303"/>
      <c r="JVN5" s="303"/>
      <c r="JVO5" s="303"/>
      <c r="JVP5" s="303"/>
      <c r="JVQ5" s="303"/>
      <c r="JVR5" s="303"/>
      <c r="JVS5" s="303"/>
      <c r="JVT5" s="303"/>
      <c r="JVU5" s="303"/>
      <c r="JVV5" s="303"/>
      <c r="JVW5" s="303"/>
      <c r="JVX5" s="303"/>
      <c r="JVY5" s="303"/>
      <c r="JVZ5" s="303"/>
      <c r="JWA5" s="303"/>
      <c r="JWB5" s="303"/>
      <c r="JWC5" s="303"/>
      <c r="JWD5" s="303"/>
      <c r="JWE5" s="303"/>
      <c r="JWF5" s="303"/>
      <c r="JWG5" s="303"/>
      <c r="JWH5" s="303"/>
      <c r="JWI5" s="303"/>
      <c r="JWJ5" s="303"/>
      <c r="JWK5" s="303"/>
      <c r="JWL5" s="303"/>
      <c r="JWM5" s="303"/>
      <c r="JWN5" s="303"/>
      <c r="JWO5" s="303"/>
      <c r="JWP5" s="303"/>
      <c r="JWQ5" s="303"/>
      <c r="JWR5" s="303"/>
      <c r="JWS5" s="303"/>
      <c r="JWT5" s="303"/>
      <c r="JWU5" s="303"/>
      <c r="JWV5" s="303"/>
      <c r="JWW5" s="303"/>
      <c r="JWX5" s="303"/>
      <c r="JWY5" s="303"/>
      <c r="JWZ5" s="303"/>
      <c r="JXA5" s="303"/>
      <c r="JXB5" s="303"/>
      <c r="JXC5" s="303"/>
      <c r="JXD5" s="303"/>
      <c r="JXE5" s="303"/>
      <c r="JXF5" s="303"/>
      <c r="JXG5" s="303"/>
      <c r="JXH5" s="303"/>
      <c r="JXI5" s="303"/>
      <c r="JXJ5" s="303"/>
      <c r="JXK5" s="303"/>
      <c r="JXL5" s="303"/>
      <c r="JXM5" s="303"/>
      <c r="JXN5" s="303"/>
      <c r="JXO5" s="303"/>
      <c r="JXP5" s="303"/>
      <c r="JXQ5" s="303"/>
      <c r="JXR5" s="303"/>
      <c r="JXS5" s="303"/>
      <c r="JXT5" s="303"/>
      <c r="JXU5" s="303"/>
      <c r="JXV5" s="303"/>
      <c r="JXW5" s="303"/>
      <c r="JXX5" s="303"/>
      <c r="JXY5" s="303"/>
      <c r="JXZ5" s="303"/>
      <c r="JYA5" s="303"/>
      <c r="JYB5" s="303"/>
      <c r="JYC5" s="303"/>
      <c r="JYD5" s="303"/>
      <c r="JYE5" s="303"/>
      <c r="JYF5" s="303"/>
      <c r="JYG5" s="303"/>
      <c r="JYH5" s="303"/>
      <c r="JYI5" s="303"/>
      <c r="JYJ5" s="303"/>
      <c r="JYK5" s="303"/>
      <c r="JYL5" s="303"/>
      <c r="JYM5" s="303"/>
      <c r="JYN5" s="303"/>
      <c r="JYO5" s="303"/>
      <c r="JYP5" s="303"/>
      <c r="JYQ5" s="303"/>
      <c r="JYR5" s="303"/>
      <c r="JYS5" s="303"/>
      <c r="JYT5" s="303"/>
      <c r="JYU5" s="303"/>
      <c r="JYV5" s="303"/>
      <c r="JYW5" s="303"/>
      <c r="JYX5" s="303"/>
      <c r="JYY5" s="303"/>
      <c r="JYZ5" s="303"/>
      <c r="JZA5" s="303"/>
      <c r="JZB5" s="303"/>
      <c r="JZC5" s="303"/>
      <c r="JZD5" s="303"/>
      <c r="JZE5" s="303"/>
      <c r="JZF5" s="303"/>
      <c r="JZG5" s="303"/>
      <c r="JZH5" s="303"/>
      <c r="JZI5" s="303"/>
      <c r="JZJ5" s="303"/>
      <c r="JZK5" s="303"/>
      <c r="JZL5" s="303"/>
      <c r="JZM5" s="303"/>
      <c r="JZN5" s="303"/>
      <c r="JZO5" s="303"/>
      <c r="JZP5" s="303"/>
      <c r="JZQ5" s="303"/>
      <c r="JZR5" s="303"/>
      <c r="JZS5" s="303"/>
      <c r="JZT5" s="303"/>
      <c r="JZU5" s="303"/>
      <c r="JZV5" s="303"/>
      <c r="JZW5" s="303"/>
      <c r="JZX5" s="303"/>
      <c r="JZY5" s="303"/>
      <c r="JZZ5" s="303"/>
      <c r="KAA5" s="303"/>
      <c r="KAB5" s="303"/>
      <c r="KAC5" s="303"/>
      <c r="KAD5" s="303"/>
      <c r="KAE5" s="303"/>
      <c r="KAF5" s="303"/>
      <c r="KAG5" s="303"/>
      <c r="KAH5" s="303"/>
      <c r="KAI5" s="303"/>
      <c r="KAJ5" s="303"/>
      <c r="KAK5" s="303"/>
      <c r="KAL5" s="303"/>
      <c r="KAM5" s="303"/>
      <c r="KAN5" s="303"/>
      <c r="KAO5" s="303"/>
      <c r="KAP5" s="303"/>
      <c r="KAQ5" s="303"/>
      <c r="KAR5" s="303"/>
      <c r="KAS5" s="303"/>
      <c r="KAT5" s="303"/>
      <c r="KAU5" s="303"/>
      <c r="KAV5" s="303"/>
      <c r="KAW5" s="303"/>
      <c r="KAX5" s="303"/>
      <c r="KAY5" s="303"/>
      <c r="KAZ5" s="303"/>
      <c r="KBA5" s="303"/>
      <c r="KBB5" s="303"/>
      <c r="KBC5" s="303"/>
      <c r="KBD5" s="303"/>
      <c r="KBE5" s="303"/>
      <c r="KBF5" s="303"/>
      <c r="KBG5" s="303"/>
      <c r="KBH5" s="303"/>
      <c r="KBI5" s="303"/>
      <c r="KBJ5" s="303"/>
      <c r="KBK5" s="303"/>
      <c r="KBL5" s="303"/>
      <c r="KBM5" s="303"/>
      <c r="KBN5" s="303"/>
      <c r="KBO5" s="303"/>
      <c r="KBP5" s="303"/>
      <c r="KBQ5" s="303"/>
      <c r="KBR5" s="303"/>
      <c r="KBS5" s="303"/>
      <c r="KBT5" s="303"/>
      <c r="KBU5" s="303"/>
      <c r="KBV5" s="303"/>
      <c r="KBW5" s="303"/>
      <c r="KBX5" s="303"/>
      <c r="KBY5" s="303"/>
      <c r="KBZ5" s="303"/>
      <c r="KCA5" s="303"/>
      <c r="KCB5" s="303"/>
      <c r="KCC5" s="303"/>
      <c r="KCD5" s="303"/>
      <c r="KCE5" s="303"/>
      <c r="KCF5" s="303"/>
      <c r="KCG5" s="303"/>
      <c r="KCH5" s="303"/>
      <c r="KCI5" s="303"/>
      <c r="KCJ5" s="303"/>
      <c r="KCK5" s="303"/>
      <c r="KCL5" s="303"/>
      <c r="KCM5" s="303"/>
      <c r="KCN5" s="303"/>
      <c r="KCO5" s="303"/>
      <c r="KCP5" s="303"/>
      <c r="KCQ5" s="303"/>
      <c r="KCR5" s="303"/>
      <c r="KCS5" s="303"/>
      <c r="KCT5" s="303"/>
      <c r="KCU5" s="303"/>
      <c r="KCV5" s="303"/>
      <c r="KCW5" s="303"/>
      <c r="KCX5" s="303"/>
      <c r="KCY5" s="303"/>
      <c r="KCZ5" s="303"/>
      <c r="KDA5" s="303"/>
      <c r="KDB5" s="303"/>
      <c r="KDC5" s="303"/>
      <c r="KDD5" s="303"/>
      <c r="KDE5" s="303"/>
      <c r="KDF5" s="303"/>
      <c r="KDG5" s="303"/>
      <c r="KDH5" s="303"/>
      <c r="KDI5" s="303"/>
      <c r="KDJ5" s="303"/>
      <c r="KDK5" s="303"/>
      <c r="KDL5" s="303"/>
      <c r="KDM5" s="303"/>
      <c r="KDN5" s="303"/>
      <c r="KDO5" s="303"/>
      <c r="KDP5" s="303"/>
      <c r="KDQ5" s="303"/>
      <c r="KDR5" s="303"/>
      <c r="KDS5" s="303"/>
      <c r="KDT5" s="303"/>
      <c r="KDU5" s="303"/>
      <c r="KDV5" s="303"/>
      <c r="KDW5" s="303"/>
      <c r="KDX5" s="303"/>
      <c r="KDY5" s="303"/>
      <c r="KDZ5" s="303"/>
      <c r="KEA5" s="303"/>
      <c r="KEB5" s="303"/>
      <c r="KEC5" s="303"/>
      <c r="KED5" s="303"/>
      <c r="KEE5" s="303"/>
      <c r="KEF5" s="303"/>
      <c r="KEG5" s="303"/>
      <c r="KEH5" s="303"/>
      <c r="KEI5" s="303"/>
      <c r="KEJ5" s="303"/>
      <c r="KEK5" s="303"/>
      <c r="KEL5" s="303"/>
      <c r="KEM5" s="303"/>
      <c r="KEN5" s="303"/>
      <c r="KEO5" s="303"/>
      <c r="KEP5" s="303"/>
      <c r="KEQ5" s="303"/>
      <c r="KER5" s="303"/>
      <c r="KES5" s="303"/>
      <c r="KET5" s="303"/>
      <c r="KEU5" s="303"/>
      <c r="KEV5" s="303"/>
      <c r="KEW5" s="303"/>
      <c r="KEX5" s="303"/>
      <c r="KEY5" s="303"/>
      <c r="KEZ5" s="303"/>
      <c r="KFA5" s="303"/>
      <c r="KFB5" s="303"/>
      <c r="KFC5" s="303"/>
      <c r="KFD5" s="303"/>
      <c r="KFE5" s="303"/>
      <c r="KFF5" s="303"/>
      <c r="KFG5" s="303"/>
      <c r="KFH5" s="303"/>
      <c r="KFI5" s="303"/>
      <c r="KFJ5" s="303"/>
      <c r="KFK5" s="303"/>
      <c r="KFL5" s="303"/>
      <c r="KFM5" s="303"/>
      <c r="KFN5" s="303"/>
      <c r="KFO5" s="303"/>
      <c r="KFP5" s="303"/>
      <c r="KFQ5" s="303"/>
      <c r="KFR5" s="303"/>
      <c r="KFS5" s="303"/>
      <c r="KFT5" s="303"/>
      <c r="KFU5" s="303"/>
      <c r="KFV5" s="303"/>
      <c r="KFW5" s="303"/>
      <c r="KFX5" s="303"/>
      <c r="KFY5" s="303"/>
      <c r="KFZ5" s="303"/>
      <c r="KGA5" s="303"/>
      <c r="KGB5" s="303"/>
      <c r="KGC5" s="303"/>
      <c r="KGD5" s="303"/>
      <c r="KGE5" s="303"/>
      <c r="KGF5" s="303"/>
      <c r="KGG5" s="303"/>
      <c r="KGH5" s="303"/>
      <c r="KGI5" s="303"/>
      <c r="KGJ5" s="303"/>
      <c r="KGK5" s="303"/>
      <c r="KGL5" s="303"/>
      <c r="KGM5" s="303"/>
      <c r="KGN5" s="303"/>
      <c r="KGO5" s="303"/>
      <c r="KGP5" s="303"/>
      <c r="KGQ5" s="303"/>
      <c r="KGR5" s="303"/>
      <c r="KGS5" s="303"/>
      <c r="KGT5" s="303"/>
      <c r="KGU5" s="303"/>
      <c r="KGV5" s="303"/>
      <c r="KGW5" s="303"/>
      <c r="KGX5" s="303"/>
      <c r="KGY5" s="303"/>
      <c r="KGZ5" s="303"/>
      <c r="KHA5" s="303"/>
      <c r="KHB5" s="303"/>
      <c r="KHC5" s="303"/>
      <c r="KHD5" s="303"/>
      <c r="KHE5" s="303"/>
      <c r="KHF5" s="303"/>
      <c r="KHG5" s="303"/>
      <c r="KHH5" s="303"/>
      <c r="KHI5" s="303"/>
      <c r="KHJ5" s="303"/>
      <c r="KHK5" s="303"/>
      <c r="KHL5" s="303"/>
      <c r="KHM5" s="303"/>
      <c r="KHN5" s="303"/>
      <c r="KHO5" s="303"/>
      <c r="KHP5" s="303"/>
      <c r="KHQ5" s="303"/>
      <c r="KHR5" s="303"/>
      <c r="KHS5" s="303"/>
      <c r="KHT5" s="303"/>
      <c r="KHU5" s="303"/>
      <c r="KHV5" s="303"/>
      <c r="KHW5" s="303"/>
      <c r="KHX5" s="303"/>
      <c r="KHY5" s="303"/>
      <c r="KHZ5" s="303"/>
      <c r="KIA5" s="303"/>
      <c r="KIB5" s="303"/>
      <c r="KIC5" s="303"/>
      <c r="KID5" s="303"/>
      <c r="KIE5" s="303"/>
      <c r="KIF5" s="303"/>
      <c r="KIG5" s="303"/>
      <c r="KIH5" s="303"/>
      <c r="KII5" s="303"/>
      <c r="KIJ5" s="303"/>
      <c r="KIK5" s="303"/>
      <c r="KIL5" s="303"/>
      <c r="KIM5" s="303"/>
      <c r="KIN5" s="303"/>
      <c r="KIO5" s="303"/>
      <c r="KIP5" s="303"/>
      <c r="KIQ5" s="303"/>
      <c r="KIR5" s="303"/>
      <c r="KIS5" s="303"/>
      <c r="KIT5" s="303"/>
      <c r="KIU5" s="303"/>
      <c r="KIV5" s="303"/>
      <c r="KIW5" s="303"/>
      <c r="KIX5" s="303"/>
      <c r="KIY5" s="303"/>
      <c r="KIZ5" s="303"/>
      <c r="KJA5" s="303"/>
      <c r="KJB5" s="303"/>
      <c r="KJC5" s="303"/>
      <c r="KJD5" s="303"/>
      <c r="KJE5" s="303"/>
      <c r="KJF5" s="303"/>
      <c r="KJG5" s="303"/>
      <c r="KJH5" s="303"/>
      <c r="KJI5" s="303"/>
      <c r="KJJ5" s="303"/>
      <c r="KJK5" s="303"/>
      <c r="KJL5" s="303"/>
      <c r="KJM5" s="303"/>
      <c r="KJN5" s="303"/>
      <c r="KJO5" s="303"/>
      <c r="KJP5" s="303"/>
      <c r="KJQ5" s="303"/>
      <c r="KJR5" s="303"/>
      <c r="KJS5" s="303"/>
      <c r="KJT5" s="303"/>
      <c r="KJU5" s="303"/>
      <c r="KJV5" s="303"/>
      <c r="KJW5" s="303"/>
      <c r="KJX5" s="303"/>
      <c r="KJY5" s="303"/>
      <c r="KJZ5" s="303"/>
      <c r="KKA5" s="303"/>
      <c r="KKB5" s="303"/>
      <c r="KKC5" s="303"/>
      <c r="KKD5" s="303"/>
      <c r="KKE5" s="303"/>
      <c r="KKF5" s="303"/>
      <c r="KKG5" s="303"/>
      <c r="KKH5" s="303"/>
      <c r="KKI5" s="303"/>
      <c r="KKJ5" s="303"/>
      <c r="KKK5" s="303"/>
      <c r="KKL5" s="303"/>
      <c r="KKM5" s="303"/>
      <c r="KKN5" s="303"/>
      <c r="KKO5" s="303"/>
      <c r="KKP5" s="303"/>
      <c r="KKQ5" s="303"/>
      <c r="KKR5" s="303"/>
      <c r="KKS5" s="303"/>
      <c r="KKT5" s="303"/>
      <c r="KKU5" s="303"/>
      <c r="KKV5" s="303"/>
      <c r="KKW5" s="303"/>
      <c r="KKX5" s="303"/>
      <c r="KKY5" s="303"/>
      <c r="KKZ5" s="303"/>
      <c r="KLA5" s="303"/>
      <c r="KLB5" s="303"/>
      <c r="KLC5" s="303"/>
      <c r="KLD5" s="303"/>
      <c r="KLE5" s="303"/>
      <c r="KLF5" s="303"/>
      <c r="KLG5" s="303"/>
      <c r="KLH5" s="303"/>
      <c r="KLI5" s="303"/>
      <c r="KLJ5" s="303"/>
      <c r="KLK5" s="303"/>
      <c r="KLL5" s="303"/>
      <c r="KLM5" s="303"/>
      <c r="KLN5" s="303"/>
      <c r="KLO5" s="303"/>
      <c r="KLP5" s="303"/>
      <c r="KLQ5" s="303"/>
      <c r="KLR5" s="303"/>
      <c r="KLS5" s="303"/>
      <c r="KLT5" s="303"/>
      <c r="KLU5" s="303"/>
      <c r="KLV5" s="303"/>
      <c r="KLW5" s="303"/>
      <c r="KLX5" s="303"/>
      <c r="KLY5" s="303"/>
      <c r="KLZ5" s="303"/>
      <c r="KMA5" s="303"/>
      <c r="KMB5" s="303"/>
      <c r="KMC5" s="303"/>
      <c r="KMD5" s="303"/>
      <c r="KME5" s="303"/>
      <c r="KMF5" s="303"/>
      <c r="KMG5" s="303"/>
      <c r="KMH5" s="303"/>
      <c r="KMI5" s="303"/>
      <c r="KMJ5" s="303"/>
      <c r="KMK5" s="303"/>
      <c r="KML5" s="303"/>
      <c r="KMM5" s="303"/>
      <c r="KMN5" s="303"/>
      <c r="KMO5" s="303"/>
      <c r="KMP5" s="303"/>
      <c r="KMQ5" s="303"/>
      <c r="KMR5" s="303"/>
      <c r="KMS5" s="303"/>
      <c r="KMT5" s="303"/>
      <c r="KMU5" s="303"/>
      <c r="KMV5" s="303"/>
      <c r="KMW5" s="303"/>
      <c r="KMX5" s="303"/>
      <c r="KMY5" s="303"/>
      <c r="KMZ5" s="303"/>
      <c r="KNA5" s="303"/>
      <c r="KNB5" s="303"/>
      <c r="KNC5" s="303"/>
      <c r="KND5" s="303"/>
      <c r="KNE5" s="303"/>
      <c r="KNF5" s="303"/>
      <c r="KNG5" s="303"/>
      <c r="KNH5" s="303"/>
      <c r="KNI5" s="303"/>
      <c r="KNJ5" s="303"/>
      <c r="KNK5" s="303"/>
      <c r="KNL5" s="303"/>
      <c r="KNM5" s="303"/>
      <c r="KNN5" s="303"/>
      <c r="KNO5" s="303"/>
      <c r="KNP5" s="303"/>
      <c r="KNQ5" s="303"/>
      <c r="KNR5" s="303"/>
      <c r="KNS5" s="303"/>
      <c r="KNT5" s="303"/>
      <c r="KNU5" s="303"/>
      <c r="KNV5" s="303"/>
      <c r="KNW5" s="303"/>
      <c r="KNX5" s="303"/>
      <c r="KNY5" s="303"/>
      <c r="KNZ5" s="303"/>
      <c r="KOA5" s="303"/>
      <c r="KOB5" s="303"/>
      <c r="KOC5" s="303"/>
      <c r="KOD5" s="303"/>
      <c r="KOE5" s="303"/>
      <c r="KOF5" s="303"/>
      <c r="KOG5" s="303"/>
      <c r="KOH5" s="303"/>
      <c r="KOI5" s="303"/>
      <c r="KOJ5" s="303"/>
      <c r="KOK5" s="303"/>
      <c r="KOL5" s="303"/>
      <c r="KOM5" s="303"/>
      <c r="KON5" s="303"/>
      <c r="KOO5" s="303"/>
      <c r="KOP5" s="303"/>
      <c r="KOQ5" s="303"/>
      <c r="KOR5" s="303"/>
      <c r="KOS5" s="303"/>
      <c r="KOT5" s="303"/>
      <c r="KOU5" s="303"/>
      <c r="KOV5" s="303"/>
      <c r="KOW5" s="303"/>
      <c r="KOX5" s="303"/>
      <c r="KOY5" s="303"/>
      <c r="KOZ5" s="303"/>
      <c r="KPA5" s="303"/>
      <c r="KPB5" s="303"/>
      <c r="KPC5" s="303"/>
      <c r="KPD5" s="303"/>
      <c r="KPE5" s="303"/>
      <c r="KPF5" s="303"/>
      <c r="KPG5" s="303"/>
      <c r="KPH5" s="303"/>
      <c r="KPI5" s="303"/>
      <c r="KPJ5" s="303"/>
      <c r="KPK5" s="303"/>
      <c r="KPL5" s="303"/>
      <c r="KPM5" s="303"/>
      <c r="KPN5" s="303"/>
      <c r="KPO5" s="303"/>
      <c r="KPP5" s="303"/>
      <c r="KPQ5" s="303"/>
      <c r="KPR5" s="303"/>
      <c r="KPS5" s="303"/>
      <c r="KPT5" s="303"/>
      <c r="KPU5" s="303"/>
      <c r="KPV5" s="303"/>
      <c r="KPW5" s="303"/>
      <c r="KPX5" s="303"/>
      <c r="KPY5" s="303"/>
      <c r="KPZ5" s="303"/>
      <c r="KQA5" s="303"/>
      <c r="KQB5" s="303"/>
      <c r="KQC5" s="303"/>
      <c r="KQD5" s="303"/>
      <c r="KQE5" s="303"/>
      <c r="KQF5" s="303"/>
      <c r="KQG5" s="303"/>
      <c r="KQH5" s="303"/>
      <c r="KQI5" s="303"/>
      <c r="KQJ5" s="303"/>
      <c r="KQK5" s="303"/>
      <c r="KQL5" s="303"/>
      <c r="KQM5" s="303"/>
      <c r="KQN5" s="303"/>
      <c r="KQO5" s="303"/>
      <c r="KQP5" s="303"/>
      <c r="KQQ5" s="303"/>
      <c r="KQR5" s="303"/>
      <c r="KQS5" s="303"/>
      <c r="KQT5" s="303"/>
      <c r="KQU5" s="303"/>
      <c r="KQV5" s="303"/>
      <c r="KQW5" s="303"/>
      <c r="KQX5" s="303"/>
      <c r="KQY5" s="303"/>
      <c r="KQZ5" s="303"/>
      <c r="KRA5" s="303"/>
      <c r="KRB5" s="303"/>
      <c r="KRC5" s="303"/>
      <c r="KRD5" s="303"/>
      <c r="KRE5" s="303"/>
      <c r="KRF5" s="303"/>
      <c r="KRG5" s="303"/>
      <c r="KRH5" s="303"/>
      <c r="KRI5" s="303"/>
      <c r="KRJ5" s="303"/>
      <c r="KRK5" s="303"/>
      <c r="KRL5" s="303"/>
      <c r="KRM5" s="303"/>
      <c r="KRN5" s="303"/>
      <c r="KRO5" s="303"/>
      <c r="KRP5" s="303"/>
      <c r="KRQ5" s="303"/>
      <c r="KRR5" s="303"/>
      <c r="KRS5" s="303"/>
      <c r="KRT5" s="303"/>
      <c r="KRU5" s="303"/>
      <c r="KRV5" s="303"/>
      <c r="KRW5" s="303"/>
      <c r="KRX5" s="303"/>
      <c r="KRY5" s="303"/>
      <c r="KRZ5" s="303"/>
      <c r="KSA5" s="303"/>
      <c r="KSB5" s="303"/>
      <c r="KSC5" s="303"/>
      <c r="KSD5" s="303"/>
      <c r="KSE5" s="303"/>
      <c r="KSF5" s="303"/>
      <c r="KSG5" s="303"/>
      <c r="KSH5" s="303"/>
      <c r="KSI5" s="303"/>
      <c r="KSJ5" s="303"/>
      <c r="KSK5" s="303"/>
      <c r="KSL5" s="303"/>
      <c r="KSM5" s="303"/>
      <c r="KSN5" s="303"/>
      <c r="KSO5" s="303"/>
      <c r="KSP5" s="303"/>
      <c r="KSQ5" s="303"/>
      <c r="KSR5" s="303"/>
      <c r="KSS5" s="303"/>
      <c r="KST5" s="303"/>
      <c r="KSU5" s="303"/>
      <c r="KSV5" s="303"/>
      <c r="KSW5" s="303"/>
      <c r="KSX5" s="303"/>
      <c r="KSY5" s="303"/>
      <c r="KSZ5" s="303"/>
      <c r="KTA5" s="303"/>
      <c r="KTB5" s="303"/>
      <c r="KTC5" s="303"/>
      <c r="KTD5" s="303"/>
      <c r="KTE5" s="303"/>
      <c r="KTF5" s="303"/>
      <c r="KTG5" s="303"/>
      <c r="KTH5" s="303"/>
      <c r="KTI5" s="303"/>
      <c r="KTJ5" s="303"/>
      <c r="KTK5" s="303"/>
      <c r="KTL5" s="303"/>
      <c r="KTM5" s="303"/>
      <c r="KTN5" s="303"/>
      <c r="KTO5" s="303"/>
      <c r="KTP5" s="303"/>
      <c r="KTQ5" s="303"/>
      <c r="KTR5" s="303"/>
      <c r="KTS5" s="303"/>
      <c r="KTT5" s="303"/>
      <c r="KTU5" s="303"/>
      <c r="KTV5" s="303"/>
      <c r="KTW5" s="303"/>
      <c r="KTX5" s="303"/>
      <c r="KTY5" s="303"/>
      <c r="KTZ5" s="303"/>
      <c r="KUA5" s="303"/>
      <c r="KUB5" s="303"/>
      <c r="KUC5" s="303"/>
      <c r="KUD5" s="303"/>
      <c r="KUE5" s="303"/>
      <c r="KUF5" s="303"/>
      <c r="KUG5" s="303"/>
      <c r="KUH5" s="303"/>
      <c r="KUI5" s="303"/>
      <c r="KUJ5" s="303"/>
      <c r="KUK5" s="303"/>
      <c r="KUL5" s="303"/>
      <c r="KUM5" s="303"/>
      <c r="KUN5" s="303"/>
      <c r="KUO5" s="303"/>
      <c r="KUP5" s="303"/>
      <c r="KUQ5" s="303"/>
      <c r="KUR5" s="303"/>
      <c r="KUS5" s="303"/>
      <c r="KUT5" s="303"/>
      <c r="KUU5" s="303"/>
      <c r="KUV5" s="303"/>
      <c r="KUW5" s="303"/>
      <c r="KUX5" s="303"/>
      <c r="KUY5" s="303"/>
      <c r="KUZ5" s="303"/>
      <c r="KVA5" s="303"/>
      <c r="KVB5" s="303"/>
      <c r="KVC5" s="303"/>
      <c r="KVD5" s="303"/>
      <c r="KVE5" s="303"/>
      <c r="KVF5" s="303"/>
      <c r="KVG5" s="303"/>
      <c r="KVH5" s="303"/>
      <c r="KVI5" s="303"/>
      <c r="KVJ5" s="303"/>
      <c r="KVK5" s="303"/>
      <c r="KVL5" s="303"/>
      <c r="KVM5" s="303"/>
      <c r="KVN5" s="303"/>
      <c r="KVO5" s="303"/>
      <c r="KVP5" s="303"/>
      <c r="KVQ5" s="303"/>
      <c r="KVR5" s="303"/>
      <c r="KVS5" s="303"/>
      <c r="KVT5" s="303"/>
      <c r="KVU5" s="303"/>
      <c r="KVV5" s="303"/>
      <c r="KVW5" s="303"/>
      <c r="KVX5" s="303"/>
      <c r="KVY5" s="303"/>
      <c r="KVZ5" s="303"/>
      <c r="KWA5" s="303"/>
      <c r="KWB5" s="303"/>
      <c r="KWC5" s="303"/>
      <c r="KWD5" s="303"/>
      <c r="KWE5" s="303"/>
      <c r="KWF5" s="303"/>
      <c r="KWG5" s="303"/>
      <c r="KWH5" s="303"/>
      <c r="KWI5" s="303"/>
      <c r="KWJ5" s="303"/>
      <c r="KWK5" s="303"/>
      <c r="KWL5" s="303"/>
      <c r="KWM5" s="303"/>
      <c r="KWN5" s="303"/>
      <c r="KWO5" s="303"/>
      <c r="KWP5" s="303"/>
      <c r="KWQ5" s="303"/>
      <c r="KWR5" s="303"/>
      <c r="KWS5" s="303"/>
      <c r="KWT5" s="303"/>
      <c r="KWU5" s="303"/>
      <c r="KWV5" s="303"/>
      <c r="KWW5" s="303"/>
      <c r="KWX5" s="303"/>
      <c r="KWY5" s="303"/>
      <c r="KWZ5" s="303"/>
      <c r="KXA5" s="303"/>
      <c r="KXB5" s="303"/>
      <c r="KXC5" s="303"/>
      <c r="KXD5" s="303"/>
      <c r="KXE5" s="303"/>
      <c r="KXF5" s="303"/>
      <c r="KXG5" s="303"/>
      <c r="KXH5" s="303"/>
      <c r="KXI5" s="303"/>
      <c r="KXJ5" s="303"/>
      <c r="KXK5" s="303"/>
      <c r="KXL5" s="303"/>
      <c r="KXM5" s="303"/>
      <c r="KXN5" s="303"/>
      <c r="KXO5" s="303"/>
      <c r="KXP5" s="303"/>
      <c r="KXQ5" s="303"/>
      <c r="KXR5" s="303"/>
      <c r="KXS5" s="303"/>
      <c r="KXT5" s="303"/>
      <c r="KXU5" s="303"/>
      <c r="KXV5" s="303"/>
      <c r="KXW5" s="303"/>
      <c r="KXX5" s="303"/>
      <c r="KXY5" s="303"/>
      <c r="KXZ5" s="303"/>
      <c r="KYA5" s="303"/>
      <c r="KYB5" s="303"/>
      <c r="KYC5" s="303"/>
      <c r="KYD5" s="303"/>
      <c r="KYE5" s="303"/>
      <c r="KYF5" s="303"/>
      <c r="KYG5" s="303"/>
      <c r="KYH5" s="303"/>
      <c r="KYI5" s="303"/>
      <c r="KYJ5" s="303"/>
      <c r="KYK5" s="303"/>
      <c r="KYL5" s="303"/>
      <c r="KYM5" s="303"/>
      <c r="KYN5" s="303"/>
      <c r="KYO5" s="303"/>
      <c r="KYP5" s="303"/>
      <c r="KYQ5" s="303"/>
      <c r="KYR5" s="303"/>
      <c r="KYS5" s="303"/>
      <c r="KYT5" s="303"/>
      <c r="KYU5" s="303"/>
      <c r="KYV5" s="303"/>
      <c r="KYW5" s="303"/>
      <c r="KYX5" s="303"/>
      <c r="KYY5" s="303"/>
      <c r="KYZ5" s="303"/>
      <c r="KZA5" s="303"/>
      <c r="KZB5" s="303"/>
      <c r="KZC5" s="303"/>
      <c r="KZD5" s="303"/>
      <c r="KZE5" s="303"/>
      <c r="KZF5" s="303"/>
      <c r="KZG5" s="303"/>
      <c r="KZH5" s="303"/>
      <c r="KZI5" s="303"/>
      <c r="KZJ5" s="303"/>
      <c r="KZK5" s="303"/>
      <c r="KZL5" s="303"/>
      <c r="KZM5" s="303"/>
      <c r="KZN5" s="303"/>
      <c r="KZO5" s="303"/>
      <c r="KZP5" s="303"/>
      <c r="KZQ5" s="303"/>
      <c r="KZR5" s="303"/>
      <c r="KZS5" s="303"/>
      <c r="KZT5" s="303"/>
      <c r="KZU5" s="303"/>
      <c r="KZV5" s="303"/>
      <c r="KZW5" s="303"/>
      <c r="KZX5" s="303"/>
      <c r="KZY5" s="303"/>
      <c r="KZZ5" s="303"/>
      <c r="LAA5" s="303"/>
      <c r="LAB5" s="303"/>
      <c r="LAC5" s="303"/>
      <c r="LAD5" s="303"/>
      <c r="LAE5" s="303"/>
      <c r="LAF5" s="303"/>
      <c r="LAG5" s="303"/>
      <c r="LAH5" s="303"/>
      <c r="LAI5" s="303"/>
      <c r="LAJ5" s="303"/>
      <c r="LAK5" s="303"/>
      <c r="LAL5" s="303"/>
      <c r="LAM5" s="303"/>
      <c r="LAN5" s="303"/>
      <c r="LAO5" s="303"/>
      <c r="LAP5" s="303"/>
      <c r="LAQ5" s="303"/>
      <c r="LAR5" s="303"/>
      <c r="LAS5" s="303"/>
      <c r="LAT5" s="303"/>
      <c r="LAU5" s="303"/>
      <c r="LAV5" s="303"/>
      <c r="LAW5" s="303"/>
      <c r="LAX5" s="303"/>
      <c r="LAY5" s="303"/>
      <c r="LAZ5" s="303"/>
      <c r="LBA5" s="303"/>
      <c r="LBB5" s="303"/>
      <c r="LBC5" s="303"/>
      <c r="LBD5" s="303"/>
      <c r="LBE5" s="303"/>
      <c r="LBF5" s="303"/>
      <c r="LBG5" s="303"/>
      <c r="LBH5" s="303"/>
      <c r="LBI5" s="303"/>
      <c r="LBJ5" s="303"/>
      <c r="LBK5" s="303"/>
      <c r="LBL5" s="303"/>
      <c r="LBM5" s="303"/>
      <c r="LBN5" s="303"/>
      <c r="LBO5" s="303"/>
      <c r="LBP5" s="303"/>
      <c r="LBQ5" s="303"/>
      <c r="LBR5" s="303"/>
      <c r="LBS5" s="303"/>
      <c r="LBT5" s="303"/>
      <c r="LBU5" s="303"/>
      <c r="LBV5" s="303"/>
      <c r="LBW5" s="303"/>
      <c r="LBX5" s="303"/>
      <c r="LBY5" s="303"/>
      <c r="LBZ5" s="303"/>
      <c r="LCA5" s="303"/>
      <c r="LCB5" s="303"/>
      <c r="LCC5" s="303"/>
      <c r="LCD5" s="303"/>
      <c r="LCE5" s="303"/>
      <c r="LCF5" s="303"/>
      <c r="LCG5" s="303"/>
      <c r="LCH5" s="303"/>
      <c r="LCI5" s="303"/>
      <c r="LCJ5" s="303"/>
      <c r="LCK5" s="303"/>
      <c r="LCL5" s="303"/>
      <c r="LCM5" s="303"/>
      <c r="LCN5" s="303"/>
      <c r="LCO5" s="303"/>
      <c r="LCP5" s="303"/>
      <c r="LCQ5" s="303"/>
      <c r="LCR5" s="303"/>
      <c r="LCS5" s="303"/>
      <c r="LCT5" s="303"/>
      <c r="LCU5" s="303"/>
      <c r="LCV5" s="303"/>
      <c r="LCW5" s="303"/>
      <c r="LCX5" s="303"/>
      <c r="LCY5" s="303"/>
      <c r="LCZ5" s="303"/>
      <c r="LDA5" s="303"/>
      <c r="LDB5" s="303"/>
      <c r="LDC5" s="303"/>
      <c r="LDD5" s="303"/>
      <c r="LDE5" s="303"/>
      <c r="LDF5" s="303"/>
      <c r="LDG5" s="303"/>
      <c r="LDH5" s="303"/>
      <c r="LDI5" s="303"/>
      <c r="LDJ5" s="303"/>
      <c r="LDK5" s="303"/>
      <c r="LDL5" s="303"/>
      <c r="LDM5" s="303"/>
      <c r="LDN5" s="303"/>
      <c r="LDO5" s="303"/>
      <c r="LDP5" s="303"/>
      <c r="LDQ5" s="303"/>
      <c r="LDR5" s="303"/>
      <c r="LDS5" s="303"/>
      <c r="LDT5" s="303"/>
      <c r="LDU5" s="303"/>
      <c r="LDV5" s="303"/>
      <c r="LDW5" s="303"/>
      <c r="LDX5" s="303"/>
      <c r="LDY5" s="303"/>
      <c r="LDZ5" s="303"/>
      <c r="LEA5" s="303"/>
      <c r="LEB5" s="303"/>
      <c r="LEC5" s="303"/>
      <c r="LED5" s="303"/>
      <c r="LEE5" s="303"/>
      <c r="LEF5" s="303"/>
      <c r="LEG5" s="303"/>
      <c r="LEH5" s="303"/>
      <c r="LEI5" s="303"/>
      <c r="LEJ5" s="303"/>
      <c r="LEK5" s="303"/>
      <c r="LEL5" s="303"/>
      <c r="LEM5" s="303"/>
      <c r="LEN5" s="303"/>
      <c r="LEO5" s="303"/>
      <c r="LEP5" s="303"/>
      <c r="LEQ5" s="303"/>
      <c r="LER5" s="303"/>
      <c r="LES5" s="303"/>
      <c r="LET5" s="303"/>
      <c r="LEU5" s="303"/>
      <c r="LEV5" s="303"/>
      <c r="LEW5" s="303"/>
      <c r="LEX5" s="303"/>
      <c r="LEY5" s="303"/>
      <c r="LEZ5" s="303"/>
      <c r="LFA5" s="303"/>
      <c r="LFB5" s="303"/>
      <c r="LFC5" s="303"/>
      <c r="LFD5" s="303"/>
      <c r="LFE5" s="303"/>
      <c r="LFF5" s="303"/>
      <c r="LFG5" s="303"/>
      <c r="LFH5" s="303"/>
      <c r="LFI5" s="303"/>
      <c r="LFJ5" s="303"/>
      <c r="LFK5" s="303"/>
      <c r="LFL5" s="303"/>
      <c r="LFM5" s="303"/>
      <c r="LFN5" s="303"/>
      <c r="LFO5" s="303"/>
      <c r="LFP5" s="303"/>
      <c r="LFQ5" s="303"/>
      <c r="LFR5" s="303"/>
      <c r="LFS5" s="303"/>
      <c r="LFT5" s="303"/>
      <c r="LFU5" s="303"/>
      <c r="LFV5" s="303"/>
      <c r="LFW5" s="303"/>
      <c r="LFX5" s="303"/>
      <c r="LFY5" s="303"/>
      <c r="LFZ5" s="303"/>
      <c r="LGA5" s="303"/>
      <c r="LGB5" s="303"/>
      <c r="LGC5" s="303"/>
      <c r="LGD5" s="303"/>
      <c r="LGE5" s="303"/>
      <c r="LGF5" s="303"/>
      <c r="LGG5" s="303"/>
      <c r="LGH5" s="303"/>
      <c r="LGI5" s="303"/>
      <c r="LGJ5" s="303"/>
      <c r="LGK5" s="303"/>
      <c r="LGL5" s="303"/>
      <c r="LGM5" s="303"/>
      <c r="LGN5" s="303"/>
      <c r="LGO5" s="303"/>
      <c r="LGP5" s="303"/>
      <c r="LGQ5" s="303"/>
      <c r="LGR5" s="303"/>
      <c r="LGS5" s="303"/>
      <c r="LGT5" s="303"/>
      <c r="LGU5" s="303"/>
      <c r="LGV5" s="303"/>
      <c r="LGW5" s="303"/>
      <c r="LGX5" s="303"/>
      <c r="LGY5" s="303"/>
      <c r="LGZ5" s="303"/>
      <c r="LHA5" s="303"/>
      <c r="LHB5" s="303"/>
      <c r="LHC5" s="303"/>
      <c r="LHD5" s="303"/>
      <c r="LHE5" s="303"/>
      <c r="LHF5" s="303"/>
      <c r="LHG5" s="303"/>
      <c r="LHH5" s="303"/>
      <c r="LHI5" s="303"/>
      <c r="LHJ5" s="303"/>
      <c r="LHK5" s="303"/>
      <c r="LHL5" s="303"/>
      <c r="LHM5" s="303"/>
      <c r="LHN5" s="303"/>
      <c r="LHO5" s="303"/>
      <c r="LHP5" s="303"/>
      <c r="LHQ5" s="303"/>
      <c r="LHR5" s="303"/>
      <c r="LHS5" s="303"/>
      <c r="LHT5" s="303"/>
      <c r="LHU5" s="303"/>
      <c r="LHV5" s="303"/>
      <c r="LHW5" s="303"/>
      <c r="LHX5" s="303"/>
      <c r="LHY5" s="303"/>
      <c r="LHZ5" s="303"/>
      <c r="LIA5" s="303"/>
      <c r="LIB5" s="303"/>
      <c r="LIC5" s="303"/>
      <c r="LID5" s="303"/>
      <c r="LIE5" s="303"/>
      <c r="LIF5" s="303"/>
      <c r="LIG5" s="303"/>
      <c r="LIH5" s="303"/>
      <c r="LII5" s="303"/>
      <c r="LIJ5" s="303"/>
      <c r="LIK5" s="303"/>
      <c r="LIL5" s="303"/>
      <c r="LIM5" s="303"/>
      <c r="LIN5" s="303"/>
      <c r="LIO5" s="303"/>
      <c r="LIP5" s="303"/>
      <c r="LIQ5" s="303"/>
      <c r="LIR5" s="303"/>
      <c r="LIS5" s="303"/>
      <c r="LIT5" s="303"/>
      <c r="LIU5" s="303"/>
      <c r="LIV5" s="303"/>
      <c r="LIW5" s="303"/>
      <c r="LIX5" s="303"/>
      <c r="LIY5" s="303"/>
      <c r="LIZ5" s="303"/>
      <c r="LJA5" s="303"/>
      <c r="LJB5" s="303"/>
      <c r="LJC5" s="303"/>
      <c r="LJD5" s="303"/>
      <c r="LJE5" s="303"/>
      <c r="LJF5" s="303"/>
      <c r="LJG5" s="303"/>
      <c r="LJH5" s="303"/>
      <c r="LJI5" s="303"/>
      <c r="LJJ5" s="303"/>
      <c r="LJK5" s="303"/>
      <c r="LJL5" s="303"/>
      <c r="LJM5" s="303"/>
      <c r="LJN5" s="303"/>
      <c r="LJO5" s="303"/>
      <c r="LJP5" s="303"/>
      <c r="LJQ5" s="303"/>
      <c r="LJR5" s="303"/>
      <c r="LJS5" s="303"/>
      <c r="LJT5" s="303"/>
      <c r="LJU5" s="303"/>
      <c r="LJV5" s="303"/>
      <c r="LJW5" s="303"/>
      <c r="LJX5" s="303"/>
      <c r="LJY5" s="303"/>
      <c r="LJZ5" s="303"/>
      <c r="LKA5" s="303"/>
      <c r="LKB5" s="303"/>
      <c r="LKC5" s="303"/>
      <c r="LKD5" s="303"/>
      <c r="LKE5" s="303"/>
      <c r="LKF5" s="303"/>
      <c r="LKG5" s="303"/>
      <c r="LKH5" s="303"/>
      <c r="LKI5" s="303"/>
      <c r="LKJ5" s="303"/>
      <c r="LKK5" s="303"/>
      <c r="LKL5" s="303"/>
      <c r="LKM5" s="303"/>
      <c r="LKN5" s="303"/>
      <c r="LKO5" s="303"/>
      <c r="LKP5" s="303"/>
      <c r="LKQ5" s="303"/>
      <c r="LKR5" s="303"/>
      <c r="LKS5" s="303"/>
      <c r="LKT5" s="303"/>
      <c r="LKU5" s="303"/>
      <c r="LKV5" s="303"/>
      <c r="LKW5" s="303"/>
      <c r="LKX5" s="303"/>
      <c r="LKY5" s="303"/>
      <c r="LKZ5" s="303"/>
      <c r="LLA5" s="303"/>
      <c r="LLB5" s="303"/>
      <c r="LLC5" s="303"/>
      <c r="LLD5" s="303"/>
      <c r="LLE5" s="303"/>
      <c r="LLF5" s="303"/>
      <c r="LLG5" s="303"/>
      <c r="LLH5" s="303"/>
      <c r="LLI5" s="303"/>
      <c r="LLJ5" s="303"/>
      <c r="LLK5" s="303"/>
      <c r="LLL5" s="303"/>
      <c r="LLM5" s="303"/>
      <c r="LLN5" s="303"/>
      <c r="LLO5" s="303"/>
      <c r="LLP5" s="303"/>
      <c r="LLQ5" s="303"/>
      <c r="LLR5" s="303"/>
      <c r="LLS5" s="303"/>
      <c r="LLT5" s="303"/>
      <c r="LLU5" s="303"/>
      <c r="LLV5" s="303"/>
      <c r="LLW5" s="303"/>
      <c r="LLX5" s="303"/>
      <c r="LLY5" s="303"/>
      <c r="LLZ5" s="303"/>
      <c r="LMA5" s="303"/>
      <c r="LMB5" s="303"/>
      <c r="LMC5" s="303"/>
      <c r="LMD5" s="303"/>
      <c r="LME5" s="303"/>
      <c r="LMF5" s="303"/>
      <c r="LMG5" s="303"/>
      <c r="LMH5" s="303"/>
      <c r="LMI5" s="303"/>
      <c r="LMJ5" s="303"/>
      <c r="LMK5" s="303"/>
      <c r="LML5" s="303"/>
      <c r="LMM5" s="303"/>
      <c r="LMN5" s="303"/>
      <c r="LMO5" s="303"/>
      <c r="LMP5" s="303"/>
      <c r="LMQ5" s="303"/>
      <c r="LMR5" s="303"/>
      <c r="LMS5" s="303"/>
      <c r="LMT5" s="303"/>
      <c r="LMU5" s="303"/>
      <c r="LMV5" s="303"/>
      <c r="LMW5" s="303"/>
      <c r="LMX5" s="303"/>
      <c r="LMY5" s="303"/>
      <c r="LMZ5" s="303"/>
      <c r="LNA5" s="303"/>
      <c r="LNB5" s="303"/>
      <c r="LNC5" s="303"/>
      <c r="LND5" s="303"/>
      <c r="LNE5" s="303"/>
      <c r="LNF5" s="303"/>
      <c r="LNG5" s="303"/>
      <c r="LNH5" s="303"/>
      <c r="LNI5" s="303"/>
      <c r="LNJ5" s="303"/>
      <c r="LNK5" s="303"/>
      <c r="LNL5" s="303"/>
      <c r="LNM5" s="303"/>
      <c r="LNN5" s="303"/>
      <c r="LNO5" s="303"/>
      <c r="LNP5" s="303"/>
      <c r="LNQ5" s="303"/>
      <c r="LNR5" s="303"/>
      <c r="LNS5" s="303"/>
      <c r="LNT5" s="303"/>
      <c r="LNU5" s="303"/>
      <c r="LNV5" s="303"/>
      <c r="LNW5" s="303"/>
      <c r="LNX5" s="303"/>
      <c r="LNY5" s="303"/>
      <c r="LNZ5" s="303"/>
      <c r="LOA5" s="303"/>
      <c r="LOB5" s="303"/>
      <c r="LOC5" s="303"/>
      <c r="LOD5" s="303"/>
      <c r="LOE5" s="303"/>
      <c r="LOF5" s="303"/>
      <c r="LOG5" s="303"/>
      <c r="LOH5" s="303"/>
      <c r="LOI5" s="303"/>
      <c r="LOJ5" s="303"/>
      <c r="LOK5" s="303"/>
      <c r="LOL5" s="303"/>
      <c r="LOM5" s="303"/>
      <c r="LON5" s="303"/>
      <c r="LOO5" s="303"/>
      <c r="LOP5" s="303"/>
      <c r="LOQ5" s="303"/>
      <c r="LOR5" s="303"/>
      <c r="LOS5" s="303"/>
      <c r="LOT5" s="303"/>
      <c r="LOU5" s="303"/>
      <c r="LOV5" s="303"/>
      <c r="LOW5" s="303"/>
      <c r="LOX5" s="303"/>
      <c r="LOY5" s="303"/>
      <c r="LOZ5" s="303"/>
      <c r="LPA5" s="303"/>
      <c r="LPB5" s="303"/>
      <c r="LPC5" s="303"/>
      <c r="LPD5" s="303"/>
      <c r="LPE5" s="303"/>
      <c r="LPF5" s="303"/>
      <c r="LPG5" s="303"/>
      <c r="LPH5" s="303"/>
      <c r="LPI5" s="303"/>
      <c r="LPJ5" s="303"/>
      <c r="LPK5" s="303"/>
      <c r="LPL5" s="303"/>
      <c r="LPM5" s="303"/>
      <c r="LPN5" s="303"/>
      <c r="LPO5" s="303"/>
      <c r="LPP5" s="303"/>
      <c r="LPQ5" s="303"/>
      <c r="LPR5" s="303"/>
      <c r="LPS5" s="303"/>
      <c r="LPT5" s="303"/>
      <c r="LPU5" s="303"/>
      <c r="LPV5" s="303"/>
      <c r="LPW5" s="303"/>
      <c r="LPX5" s="303"/>
      <c r="LPY5" s="303"/>
      <c r="LPZ5" s="303"/>
      <c r="LQA5" s="303"/>
      <c r="LQB5" s="303"/>
      <c r="LQC5" s="303"/>
      <c r="LQD5" s="303"/>
      <c r="LQE5" s="303"/>
      <c r="LQF5" s="303"/>
      <c r="LQG5" s="303"/>
      <c r="LQH5" s="303"/>
      <c r="LQI5" s="303"/>
      <c r="LQJ5" s="303"/>
      <c r="LQK5" s="303"/>
      <c r="LQL5" s="303"/>
      <c r="LQM5" s="303"/>
      <c r="LQN5" s="303"/>
      <c r="LQO5" s="303"/>
      <c r="LQP5" s="303"/>
      <c r="LQQ5" s="303"/>
      <c r="LQR5" s="303"/>
      <c r="LQS5" s="303"/>
      <c r="LQT5" s="303"/>
      <c r="LQU5" s="303"/>
      <c r="LQV5" s="303"/>
      <c r="LQW5" s="303"/>
      <c r="LQX5" s="303"/>
      <c r="LQY5" s="303"/>
      <c r="LQZ5" s="303"/>
      <c r="LRA5" s="303"/>
      <c r="LRB5" s="303"/>
      <c r="LRC5" s="303"/>
      <c r="LRD5" s="303"/>
      <c r="LRE5" s="303"/>
      <c r="LRF5" s="303"/>
      <c r="LRG5" s="303"/>
      <c r="LRH5" s="303"/>
      <c r="LRI5" s="303"/>
      <c r="LRJ5" s="303"/>
      <c r="LRK5" s="303"/>
      <c r="LRL5" s="303"/>
      <c r="LRM5" s="303"/>
      <c r="LRN5" s="303"/>
      <c r="LRO5" s="303"/>
      <c r="LRP5" s="303"/>
      <c r="LRQ5" s="303"/>
      <c r="LRR5" s="303"/>
      <c r="LRS5" s="303"/>
      <c r="LRT5" s="303"/>
      <c r="LRU5" s="303"/>
      <c r="LRV5" s="303"/>
      <c r="LRW5" s="303"/>
      <c r="LRX5" s="303"/>
      <c r="LRY5" s="303"/>
      <c r="LRZ5" s="303"/>
      <c r="LSA5" s="303"/>
      <c r="LSB5" s="303"/>
      <c r="LSC5" s="303"/>
      <c r="LSD5" s="303"/>
      <c r="LSE5" s="303"/>
      <c r="LSF5" s="303"/>
      <c r="LSG5" s="303"/>
      <c r="LSH5" s="303"/>
      <c r="LSI5" s="303"/>
      <c r="LSJ5" s="303"/>
      <c r="LSK5" s="303"/>
      <c r="LSL5" s="303"/>
      <c r="LSM5" s="303"/>
      <c r="LSN5" s="303"/>
      <c r="LSO5" s="303"/>
      <c r="LSP5" s="303"/>
      <c r="LSQ5" s="303"/>
      <c r="LSR5" s="303"/>
      <c r="LSS5" s="303"/>
      <c r="LST5" s="303"/>
      <c r="LSU5" s="303"/>
      <c r="LSV5" s="303"/>
      <c r="LSW5" s="303"/>
      <c r="LSX5" s="303"/>
      <c r="LSY5" s="303"/>
      <c r="LSZ5" s="303"/>
      <c r="LTA5" s="303"/>
      <c r="LTB5" s="303"/>
      <c r="LTC5" s="303"/>
      <c r="LTD5" s="303"/>
      <c r="LTE5" s="303"/>
      <c r="LTF5" s="303"/>
      <c r="LTG5" s="303"/>
      <c r="LTH5" s="303"/>
      <c r="LTI5" s="303"/>
      <c r="LTJ5" s="303"/>
      <c r="LTK5" s="303"/>
      <c r="LTL5" s="303"/>
      <c r="LTM5" s="303"/>
      <c r="LTN5" s="303"/>
      <c r="LTO5" s="303"/>
      <c r="LTP5" s="303"/>
      <c r="LTQ5" s="303"/>
      <c r="LTR5" s="303"/>
      <c r="LTS5" s="303"/>
      <c r="LTT5" s="303"/>
      <c r="LTU5" s="303"/>
      <c r="LTV5" s="303"/>
      <c r="LTW5" s="303"/>
      <c r="LTX5" s="303"/>
      <c r="LTY5" s="303"/>
      <c r="LTZ5" s="303"/>
      <c r="LUA5" s="303"/>
      <c r="LUB5" s="303"/>
      <c r="LUC5" s="303"/>
      <c r="LUD5" s="303"/>
      <c r="LUE5" s="303"/>
      <c r="LUF5" s="303"/>
      <c r="LUG5" s="303"/>
      <c r="LUH5" s="303"/>
      <c r="LUI5" s="303"/>
      <c r="LUJ5" s="303"/>
      <c r="LUK5" s="303"/>
      <c r="LUL5" s="303"/>
      <c r="LUM5" s="303"/>
      <c r="LUN5" s="303"/>
      <c r="LUO5" s="303"/>
      <c r="LUP5" s="303"/>
      <c r="LUQ5" s="303"/>
      <c r="LUR5" s="303"/>
      <c r="LUS5" s="303"/>
      <c r="LUT5" s="303"/>
      <c r="LUU5" s="303"/>
      <c r="LUV5" s="303"/>
      <c r="LUW5" s="303"/>
      <c r="LUX5" s="303"/>
      <c r="LUY5" s="303"/>
      <c r="LUZ5" s="303"/>
      <c r="LVA5" s="303"/>
      <c r="LVB5" s="303"/>
      <c r="LVC5" s="303"/>
      <c r="LVD5" s="303"/>
      <c r="LVE5" s="303"/>
      <c r="LVF5" s="303"/>
      <c r="LVG5" s="303"/>
      <c r="LVH5" s="303"/>
      <c r="LVI5" s="303"/>
      <c r="LVJ5" s="303"/>
      <c r="LVK5" s="303"/>
      <c r="LVL5" s="303"/>
      <c r="LVM5" s="303"/>
      <c r="LVN5" s="303"/>
      <c r="LVO5" s="303"/>
      <c r="LVP5" s="303"/>
      <c r="LVQ5" s="303"/>
      <c r="LVR5" s="303"/>
      <c r="LVS5" s="303"/>
      <c r="LVT5" s="303"/>
      <c r="LVU5" s="303"/>
      <c r="LVV5" s="303"/>
      <c r="LVW5" s="303"/>
      <c r="LVX5" s="303"/>
      <c r="LVY5" s="303"/>
      <c r="LVZ5" s="303"/>
      <c r="LWA5" s="303"/>
      <c r="LWB5" s="303"/>
      <c r="LWC5" s="303"/>
      <c r="LWD5" s="303"/>
      <c r="LWE5" s="303"/>
      <c r="LWF5" s="303"/>
      <c r="LWG5" s="303"/>
      <c r="LWH5" s="303"/>
      <c r="LWI5" s="303"/>
      <c r="LWJ5" s="303"/>
      <c r="LWK5" s="303"/>
      <c r="LWL5" s="303"/>
      <c r="LWM5" s="303"/>
      <c r="LWN5" s="303"/>
      <c r="LWO5" s="303"/>
      <c r="LWP5" s="303"/>
      <c r="LWQ5" s="303"/>
      <c r="LWR5" s="303"/>
      <c r="LWS5" s="303"/>
      <c r="LWT5" s="303"/>
      <c r="LWU5" s="303"/>
      <c r="LWV5" s="303"/>
      <c r="LWW5" s="303"/>
      <c r="LWX5" s="303"/>
      <c r="LWY5" s="303"/>
      <c r="LWZ5" s="303"/>
      <c r="LXA5" s="303"/>
      <c r="LXB5" s="303"/>
      <c r="LXC5" s="303"/>
      <c r="LXD5" s="303"/>
      <c r="LXE5" s="303"/>
      <c r="LXF5" s="303"/>
      <c r="LXG5" s="303"/>
      <c r="LXH5" s="303"/>
      <c r="LXI5" s="303"/>
      <c r="LXJ5" s="303"/>
      <c r="LXK5" s="303"/>
      <c r="LXL5" s="303"/>
      <c r="LXM5" s="303"/>
      <c r="LXN5" s="303"/>
      <c r="LXO5" s="303"/>
      <c r="LXP5" s="303"/>
      <c r="LXQ5" s="303"/>
      <c r="LXR5" s="303"/>
      <c r="LXS5" s="303"/>
      <c r="LXT5" s="303"/>
      <c r="LXU5" s="303"/>
      <c r="LXV5" s="303"/>
      <c r="LXW5" s="303"/>
      <c r="LXX5" s="303"/>
      <c r="LXY5" s="303"/>
      <c r="LXZ5" s="303"/>
      <c r="LYA5" s="303"/>
      <c r="LYB5" s="303"/>
      <c r="LYC5" s="303"/>
      <c r="LYD5" s="303"/>
      <c r="LYE5" s="303"/>
      <c r="LYF5" s="303"/>
      <c r="LYG5" s="303"/>
      <c r="LYH5" s="303"/>
      <c r="LYI5" s="303"/>
      <c r="LYJ5" s="303"/>
      <c r="LYK5" s="303"/>
      <c r="LYL5" s="303"/>
      <c r="LYM5" s="303"/>
      <c r="LYN5" s="303"/>
      <c r="LYO5" s="303"/>
      <c r="LYP5" s="303"/>
      <c r="LYQ5" s="303"/>
      <c r="LYR5" s="303"/>
      <c r="LYS5" s="303"/>
      <c r="LYT5" s="303"/>
      <c r="LYU5" s="303"/>
      <c r="LYV5" s="303"/>
      <c r="LYW5" s="303"/>
      <c r="LYX5" s="303"/>
      <c r="LYY5" s="303"/>
      <c r="LYZ5" s="303"/>
      <c r="LZA5" s="303"/>
      <c r="LZB5" s="303"/>
      <c r="LZC5" s="303"/>
      <c r="LZD5" s="303"/>
      <c r="LZE5" s="303"/>
      <c r="LZF5" s="303"/>
      <c r="LZG5" s="303"/>
      <c r="LZH5" s="303"/>
      <c r="LZI5" s="303"/>
      <c r="LZJ5" s="303"/>
      <c r="LZK5" s="303"/>
      <c r="LZL5" s="303"/>
      <c r="LZM5" s="303"/>
      <c r="LZN5" s="303"/>
      <c r="LZO5" s="303"/>
      <c r="LZP5" s="303"/>
      <c r="LZQ5" s="303"/>
      <c r="LZR5" s="303"/>
      <c r="LZS5" s="303"/>
      <c r="LZT5" s="303"/>
      <c r="LZU5" s="303"/>
      <c r="LZV5" s="303"/>
      <c r="LZW5" s="303"/>
      <c r="LZX5" s="303"/>
      <c r="LZY5" s="303"/>
      <c r="LZZ5" s="303"/>
      <c r="MAA5" s="303"/>
      <c r="MAB5" s="303"/>
      <c r="MAC5" s="303"/>
      <c r="MAD5" s="303"/>
      <c r="MAE5" s="303"/>
      <c r="MAF5" s="303"/>
      <c r="MAG5" s="303"/>
      <c r="MAH5" s="303"/>
      <c r="MAI5" s="303"/>
      <c r="MAJ5" s="303"/>
      <c r="MAK5" s="303"/>
      <c r="MAL5" s="303"/>
      <c r="MAM5" s="303"/>
      <c r="MAN5" s="303"/>
      <c r="MAO5" s="303"/>
      <c r="MAP5" s="303"/>
      <c r="MAQ5" s="303"/>
      <c r="MAR5" s="303"/>
      <c r="MAS5" s="303"/>
      <c r="MAT5" s="303"/>
      <c r="MAU5" s="303"/>
      <c r="MAV5" s="303"/>
      <c r="MAW5" s="303"/>
      <c r="MAX5" s="303"/>
      <c r="MAY5" s="303"/>
      <c r="MAZ5" s="303"/>
      <c r="MBA5" s="303"/>
      <c r="MBB5" s="303"/>
      <c r="MBC5" s="303"/>
      <c r="MBD5" s="303"/>
      <c r="MBE5" s="303"/>
      <c r="MBF5" s="303"/>
      <c r="MBG5" s="303"/>
      <c r="MBH5" s="303"/>
      <c r="MBI5" s="303"/>
      <c r="MBJ5" s="303"/>
      <c r="MBK5" s="303"/>
      <c r="MBL5" s="303"/>
      <c r="MBM5" s="303"/>
      <c r="MBN5" s="303"/>
      <c r="MBO5" s="303"/>
      <c r="MBP5" s="303"/>
      <c r="MBQ5" s="303"/>
      <c r="MBR5" s="303"/>
      <c r="MBS5" s="303"/>
      <c r="MBT5" s="303"/>
      <c r="MBU5" s="303"/>
      <c r="MBV5" s="303"/>
      <c r="MBW5" s="303"/>
      <c r="MBX5" s="303"/>
      <c r="MBY5" s="303"/>
      <c r="MBZ5" s="303"/>
      <c r="MCA5" s="303"/>
      <c r="MCB5" s="303"/>
      <c r="MCC5" s="303"/>
      <c r="MCD5" s="303"/>
      <c r="MCE5" s="303"/>
      <c r="MCF5" s="303"/>
      <c r="MCG5" s="303"/>
      <c r="MCH5" s="303"/>
      <c r="MCI5" s="303"/>
      <c r="MCJ5" s="303"/>
      <c r="MCK5" s="303"/>
      <c r="MCL5" s="303"/>
      <c r="MCM5" s="303"/>
      <c r="MCN5" s="303"/>
      <c r="MCO5" s="303"/>
      <c r="MCP5" s="303"/>
      <c r="MCQ5" s="303"/>
      <c r="MCR5" s="303"/>
      <c r="MCS5" s="303"/>
      <c r="MCT5" s="303"/>
      <c r="MCU5" s="303"/>
      <c r="MCV5" s="303"/>
      <c r="MCW5" s="303"/>
      <c r="MCX5" s="303"/>
      <c r="MCY5" s="303"/>
      <c r="MCZ5" s="303"/>
      <c r="MDA5" s="303"/>
      <c r="MDB5" s="303"/>
      <c r="MDC5" s="303"/>
      <c r="MDD5" s="303"/>
      <c r="MDE5" s="303"/>
      <c r="MDF5" s="303"/>
      <c r="MDG5" s="303"/>
      <c r="MDH5" s="303"/>
      <c r="MDI5" s="303"/>
      <c r="MDJ5" s="303"/>
      <c r="MDK5" s="303"/>
      <c r="MDL5" s="303"/>
      <c r="MDM5" s="303"/>
      <c r="MDN5" s="303"/>
      <c r="MDO5" s="303"/>
      <c r="MDP5" s="303"/>
      <c r="MDQ5" s="303"/>
      <c r="MDR5" s="303"/>
      <c r="MDS5" s="303"/>
      <c r="MDT5" s="303"/>
      <c r="MDU5" s="303"/>
      <c r="MDV5" s="303"/>
      <c r="MDW5" s="303"/>
      <c r="MDX5" s="303"/>
      <c r="MDY5" s="303"/>
      <c r="MDZ5" s="303"/>
      <c r="MEA5" s="303"/>
      <c r="MEB5" s="303"/>
      <c r="MEC5" s="303"/>
      <c r="MED5" s="303"/>
      <c r="MEE5" s="303"/>
      <c r="MEF5" s="303"/>
      <c r="MEG5" s="303"/>
      <c r="MEH5" s="303"/>
      <c r="MEI5" s="303"/>
      <c r="MEJ5" s="303"/>
      <c r="MEK5" s="303"/>
      <c r="MEL5" s="303"/>
      <c r="MEM5" s="303"/>
      <c r="MEN5" s="303"/>
      <c r="MEO5" s="303"/>
      <c r="MEP5" s="303"/>
      <c r="MEQ5" s="303"/>
      <c r="MER5" s="303"/>
      <c r="MES5" s="303"/>
      <c r="MET5" s="303"/>
      <c r="MEU5" s="303"/>
      <c r="MEV5" s="303"/>
      <c r="MEW5" s="303"/>
      <c r="MEX5" s="303"/>
      <c r="MEY5" s="303"/>
      <c r="MEZ5" s="303"/>
      <c r="MFA5" s="303"/>
      <c r="MFB5" s="303"/>
      <c r="MFC5" s="303"/>
      <c r="MFD5" s="303"/>
      <c r="MFE5" s="303"/>
      <c r="MFF5" s="303"/>
      <c r="MFG5" s="303"/>
      <c r="MFH5" s="303"/>
      <c r="MFI5" s="303"/>
      <c r="MFJ5" s="303"/>
      <c r="MFK5" s="303"/>
      <c r="MFL5" s="303"/>
      <c r="MFM5" s="303"/>
      <c r="MFN5" s="303"/>
      <c r="MFO5" s="303"/>
      <c r="MFP5" s="303"/>
      <c r="MFQ5" s="303"/>
      <c r="MFR5" s="303"/>
      <c r="MFS5" s="303"/>
      <c r="MFT5" s="303"/>
      <c r="MFU5" s="303"/>
      <c r="MFV5" s="303"/>
      <c r="MFW5" s="303"/>
      <c r="MFX5" s="303"/>
      <c r="MFY5" s="303"/>
      <c r="MFZ5" s="303"/>
      <c r="MGA5" s="303"/>
      <c r="MGB5" s="303"/>
      <c r="MGC5" s="303"/>
      <c r="MGD5" s="303"/>
      <c r="MGE5" s="303"/>
      <c r="MGF5" s="303"/>
      <c r="MGG5" s="303"/>
      <c r="MGH5" s="303"/>
      <c r="MGI5" s="303"/>
      <c r="MGJ5" s="303"/>
      <c r="MGK5" s="303"/>
      <c r="MGL5" s="303"/>
      <c r="MGM5" s="303"/>
      <c r="MGN5" s="303"/>
      <c r="MGO5" s="303"/>
      <c r="MGP5" s="303"/>
      <c r="MGQ5" s="303"/>
      <c r="MGR5" s="303"/>
      <c r="MGS5" s="303"/>
      <c r="MGT5" s="303"/>
      <c r="MGU5" s="303"/>
      <c r="MGV5" s="303"/>
      <c r="MGW5" s="303"/>
      <c r="MGX5" s="303"/>
      <c r="MGY5" s="303"/>
      <c r="MGZ5" s="303"/>
      <c r="MHA5" s="303"/>
      <c r="MHB5" s="303"/>
      <c r="MHC5" s="303"/>
      <c r="MHD5" s="303"/>
      <c r="MHE5" s="303"/>
      <c r="MHF5" s="303"/>
      <c r="MHG5" s="303"/>
      <c r="MHH5" s="303"/>
      <c r="MHI5" s="303"/>
      <c r="MHJ5" s="303"/>
      <c r="MHK5" s="303"/>
      <c r="MHL5" s="303"/>
      <c r="MHM5" s="303"/>
      <c r="MHN5" s="303"/>
      <c r="MHO5" s="303"/>
      <c r="MHP5" s="303"/>
      <c r="MHQ5" s="303"/>
      <c r="MHR5" s="303"/>
      <c r="MHS5" s="303"/>
      <c r="MHT5" s="303"/>
      <c r="MHU5" s="303"/>
      <c r="MHV5" s="303"/>
      <c r="MHW5" s="303"/>
      <c r="MHX5" s="303"/>
      <c r="MHY5" s="303"/>
      <c r="MHZ5" s="303"/>
      <c r="MIA5" s="303"/>
      <c r="MIB5" s="303"/>
      <c r="MIC5" s="303"/>
      <c r="MID5" s="303"/>
      <c r="MIE5" s="303"/>
      <c r="MIF5" s="303"/>
      <c r="MIG5" s="303"/>
      <c r="MIH5" s="303"/>
      <c r="MII5" s="303"/>
      <c r="MIJ5" s="303"/>
      <c r="MIK5" s="303"/>
      <c r="MIL5" s="303"/>
      <c r="MIM5" s="303"/>
      <c r="MIN5" s="303"/>
      <c r="MIO5" s="303"/>
      <c r="MIP5" s="303"/>
      <c r="MIQ5" s="303"/>
      <c r="MIR5" s="303"/>
      <c r="MIS5" s="303"/>
      <c r="MIT5" s="303"/>
      <c r="MIU5" s="303"/>
      <c r="MIV5" s="303"/>
      <c r="MIW5" s="303"/>
      <c r="MIX5" s="303"/>
      <c r="MIY5" s="303"/>
      <c r="MIZ5" s="303"/>
      <c r="MJA5" s="303"/>
      <c r="MJB5" s="303"/>
      <c r="MJC5" s="303"/>
      <c r="MJD5" s="303"/>
      <c r="MJE5" s="303"/>
      <c r="MJF5" s="303"/>
      <c r="MJG5" s="303"/>
      <c r="MJH5" s="303"/>
      <c r="MJI5" s="303"/>
      <c r="MJJ5" s="303"/>
      <c r="MJK5" s="303"/>
      <c r="MJL5" s="303"/>
      <c r="MJM5" s="303"/>
      <c r="MJN5" s="303"/>
      <c r="MJO5" s="303"/>
      <c r="MJP5" s="303"/>
      <c r="MJQ5" s="303"/>
      <c r="MJR5" s="303"/>
      <c r="MJS5" s="303"/>
      <c r="MJT5" s="303"/>
      <c r="MJU5" s="303"/>
      <c r="MJV5" s="303"/>
      <c r="MJW5" s="303"/>
      <c r="MJX5" s="303"/>
      <c r="MJY5" s="303"/>
      <c r="MJZ5" s="303"/>
      <c r="MKA5" s="303"/>
      <c r="MKB5" s="303"/>
      <c r="MKC5" s="303"/>
      <c r="MKD5" s="303"/>
      <c r="MKE5" s="303"/>
      <c r="MKF5" s="303"/>
      <c r="MKG5" s="303"/>
      <c r="MKH5" s="303"/>
      <c r="MKI5" s="303"/>
      <c r="MKJ5" s="303"/>
      <c r="MKK5" s="303"/>
      <c r="MKL5" s="303"/>
      <c r="MKM5" s="303"/>
      <c r="MKN5" s="303"/>
      <c r="MKO5" s="303"/>
      <c r="MKP5" s="303"/>
      <c r="MKQ5" s="303"/>
      <c r="MKR5" s="303"/>
      <c r="MKS5" s="303"/>
      <c r="MKT5" s="303"/>
      <c r="MKU5" s="303"/>
      <c r="MKV5" s="303"/>
      <c r="MKW5" s="303"/>
      <c r="MKX5" s="303"/>
      <c r="MKY5" s="303"/>
      <c r="MKZ5" s="303"/>
      <c r="MLA5" s="303"/>
      <c r="MLB5" s="303"/>
      <c r="MLC5" s="303"/>
      <c r="MLD5" s="303"/>
      <c r="MLE5" s="303"/>
      <c r="MLF5" s="303"/>
      <c r="MLG5" s="303"/>
      <c r="MLH5" s="303"/>
      <c r="MLI5" s="303"/>
      <c r="MLJ5" s="303"/>
      <c r="MLK5" s="303"/>
      <c r="MLL5" s="303"/>
      <c r="MLM5" s="303"/>
      <c r="MLN5" s="303"/>
      <c r="MLO5" s="303"/>
      <c r="MLP5" s="303"/>
      <c r="MLQ5" s="303"/>
      <c r="MLR5" s="303"/>
      <c r="MLS5" s="303"/>
      <c r="MLT5" s="303"/>
      <c r="MLU5" s="303"/>
      <c r="MLV5" s="303"/>
      <c r="MLW5" s="303"/>
      <c r="MLX5" s="303"/>
      <c r="MLY5" s="303"/>
      <c r="MLZ5" s="303"/>
      <c r="MMA5" s="303"/>
      <c r="MMB5" s="303"/>
      <c r="MMC5" s="303"/>
      <c r="MMD5" s="303"/>
      <c r="MME5" s="303"/>
      <c r="MMF5" s="303"/>
      <c r="MMG5" s="303"/>
      <c r="MMH5" s="303"/>
      <c r="MMI5" s="303"/>
      <c r="MMJ5" s="303"/>
      <c r="MMK5" s="303"/>
      <c r="MML5" s="303"/>
      <c r="MMM5" s="303"/>
      <c r="MMN5" s="303"/>
      <c r="MMO5" s="303"/>
      <c r="MMP5" s="303"/>
      <c r="MMQ5" s="303"/>
      <c r="MMR5" s="303"/>
      <c r="MMS5" s="303"/>
      <c r="MMT5" s="303"/>
      <c r="MMU5" s="303"/>
      <c r="MMV5" s="303"/>
      <c r="MMW5" s="303"/>
      <c r="MMX5" s="303"/>
      <c r="MMY5" s="303"/>
      <c r="MMZ5" s="303"/>
      <c r="MNA5" s="303"/>
      <c r="MNB5" s="303"/>
      <c r="MNC5" s="303"/>
      <c r="MND5" s="303"/>
      <c r="MNE5" s="303"/>
      <c r="MNF5" s="303"/>
      <c r="MNG5" s="303"/>
      <c r="MNH5" s="303"/>
      <c r="MNI5" s="303"/>
      <c r="MNJ5" s="303"/>
      <c r="MNK5" s="303"/>
      <c r="MNL5" s="303"/>
      <c r="MNM5" s="303"/>
      <c r="MNN5" s="303"/>
      <c r="MNO5" s="303"/>
      <c r="MNP5" s="303"/>
      <c r="MNQ5" s="303"/>
      <c r="MNR5" s="303"/>
      <c r="MNS5" s="303"/>
      <c r="MNT5" s="303"/>
      <c r="MNU5" s="303"/>
      <c r="MNV5" s="303"/>
      <c r="MNW5" s="303"/>
      <c r="MNX5" s="303"/>
      <c r="MNY5" s="303"/>
      <c r="MNZ5" s="303"/>
      <c r="MOA5" s="303"/>
      <c r="MOB5" s="303"/>
      <c r="MOC5" s="303"/>
      <c r="MOD5" s="303"/>
      <c r="MOE5" s="303"/>
      <c r="MOF5" s="303"/>
      <c r="MOG5" s="303"/>
      <c r="MOH5" s="303"/>
      <c r="MOI5" s="303"/>
      <c r="MOJ5" s="303"/>
      <c r="MOK5" s="303"/>
      <c r="MOL5" s="303"/>
      <c r="MOM5" s="303"/>
      <c r="MON5" s="303"/>
      <c r="MOO5" s="303"/>
      <c r="MOP5" s="303"/>
      <c r="MOQ5" s="303"/>
      <c r="MOR5" s="303"/>
      <c r="MOS5" s="303"/>
      <c r="MOT5" s="303"/>
      <c r="MOU5" s="303"/>
      <c r="MOV5" s="303"/>
      <c r="MOW5" s="303"/>
      <c r="MOX5" s="303"/>
      <c r="MOY5" s="303"/>
      <c r="MOZ5" s="303"/>
      <c r="MPA5" s="303"/>
      <c r="MPB5" s="303"/>
      <c r="MPC5" s="303"/>
      <c r="MPD5" s="303"/>
      <c r="MPE5" s="303"/>
      <c r="MPF5" s="303"/>
      <c r="MPG5" s="303"/>
      <c r="MPH5" s="303"/>
      <c r="MPI5" s="303"/>
      <c r="MPJ5" s="303"/>
      <c r="MPK5" s="303"/>
      <c r="MPL5" s="303"/>
      <c r="MPM5" s="303"/>
      <c r="MPN5" s="303"/>
      <c r="MPO5" s="303"/>
      <c r="MPP5" s="303"/>
      <c r="MPQ5" s="303"/>
      <c r="MPR5" s="303"/>
      <c r="MPS5" s="303"/>
      <c r="MPT5" s="303"/>
      <c r="MPU5" s="303"/>
      <c r="MPV5" s="303"/>
      <c r="MPW5" s="303"/>
      <c r="MPX5" s="303"/>
      <c r="MPY5" s="303"/>
      <c r="MPZ5" s="303"/>
      <c r="MQA5" s="303"/>
      <c r="MQB5" s="303"/>
      <c r="MQC5" s="303"/>
      <c r="MQD5" s="303"/>
      <c r="MQE5" s="303"/>
      <c r="MQF5" s="303"/>
      <c r="MQG5" s="303"/>
      <c r="MQH5" s="303"/>
      <c r="MQI5" s="303"/>
      <c r="MQJ5" s="303"/>
      <c r="MQK5" s="303"/>
      <c r="MQL5" s="303"/>
      <c r="MQM5" s="303"/>
      <c r="MQN5" s="303"/>
      <c r="MQO5" s="303"/>
      <c r="MQP5" s="303"/>
      <c r="MQQ5" s="303"/>
      <c r="MQR5" s="303"/>
      <c r="MQS5" s="303"/>
      <c r="MQT5" s="303"/>
      <c r="MQU5" s="303"/>
      <c r="MQV5" s="303"/>
      <c r="MQW5" s="303"/>
      <c r="MQX5" s="303"/>
      <c r="MQY5" s="303"/>
      <c r="MQZ5" s="303"/>
      <c r="MRA5" s="303"/>
      <c r="MRB5" s="303"/>
      <c r="MRC5" s="303"/>
      <c r="MRD5" s="303"/>
      <c r="MRE5" s="303"/>
      <c r="MRF5" s="303"/>
      <c r="MRG5" s="303"/>
      <c r="MRH5" s="303"/>
      <c r="MRI5" s="303"/>
      <c r="MRJ5" s="303"/>
      <c r="MRK5" s="303"/>
      <c r="MRL5" s="303"/>
      <c r="MRM5" s="303"/>
      <c r="MRN5" s="303"/>
      <c r="MRO5" s="303"/>
      <c r="MRP5" s="303"/>
      <c r="MRQ5" s="303"/>
      <c r="MRR5" s="303"/>
      <c r="MRS5" s="303"/>
      <c r="MRT5" s="303"/>
      <c r="MRU5" s="303"/>
      <c r="MRV5" s="303"/>
      <c r="MRW5" s="303"/>
      <c r="MRX5" s="303"/>
      <c r="MRY5" s="303"/>
      <c r="MRZ5" s="303"/>
      <c r="MSA5" s="303"/>
      <c r="MSB5" s="303"/>
      <c r="MSC5" s="303"/>
      <c r="MSD5" s="303"/>
      <c r="MSE5" s="303"/>
      <c r="MSF5" s="303"/>
      <c r="MSG5" s="303"/>
      <c r="MSH5" s="303"/>
      <c r="MSI5" s="303"/>
      <c r="MSJ5" s="303"/>
      <c r="MSK5" s="303"/>
      <c r="MSL5" s="303"/>
      <c r="MSM5" s="303"/>
      <c r="MSN5" s="303"/>
      <c r="MSO5" s="303"/>
      <c r="MSP5" s="303"/>
      <c r="MSQ5" s="303"/>
      <c r="MSR5" s="303"/>
      <c r="MSS5" s="303"/>
      <c r="MST5" s="303"/>
      <c r="MSU5" s="303"/>
      <c r="MSV5" s="303"/>
      <c r="MSW5" s="303"/>
      <c r="MSX5" s="303"/>
      <c r="MSY5" s="303"/>
      <c r="MSZ5" s="303"/>
      <c r="MTA5" s="303"/>
      <c r="MTB5" s="303"/>
      <c r="MTC5" s="303"/>
      <c r="MTD5" s="303"/>
      <c r="MTE5" s="303"/>
      <c r="MTF5" s="303"/>
      <c r="MTG5" s="303"/>
      <c r="MTH5" s="303"/>
      <c r="MTI5" s="303"/>
      <c r="MTJ5" s="303"/>
      <c r="MTK5" s="303"/>
      <c r="MTL5" s="303"/>
      <c r="MTM5" s="303"/>
      <c r="MTN5" s="303"/>
      <c r="MTO5" s="303"/>
      <c r="MTP5" s="303"/>
      <c r="MTQ5" s="303"/>
      <c r="MTR5" s="303"/>
      <c r="MTS5" s="303"/>
      <c r="MTT5" s="303"/>
      <c r="MTU5" s="303"/>
      <c r="MTV5" s="303"/>
      <c r="MTW5" s="303"/>
      <c r="MTX5" s="303"/>
      <c r="MTY5" s="303"/>
      <c r="MTZ5" s="303"/>
      <c r="MUA5" s="303"/>
      <c r="MUB5" s="303"/>
      <c r="MUC5" s="303"/>
      <c r="MUD5" s="303"/>
      <c r="MUE5" s="303"/>
      <c r="MUF5" s="303"/>
      <c r="MUG5" s="303"/>
      <c r="MUH5" s="303"/>
      <c r="MUI5" s="303"/>
      <c r="MUJ5" s="303"/>
      <c r="MUK5" s="303"/>
      <c r="MUL5" s="303"/>
      <c r="MUM5" s="303"/>
      <c r="MUN5" s="303"/>
      <c r="MUO5" s="303"/>
      <c r="MUP5" s="303"/>
      <c r="MUQ5" s="303"/>
      <c r="MUR5" s="303"/>
      <c r="MUS5" s="303"/>
      <c r="MUT5" s="303"/>
      <c r="MUU5" s="303"/>
      <c r="MUV5" s="303"/>
      <c r="MUW5" s="303"/>
      <c r="MUX5" s="303"/>
      <c r="MUY5" s="303"/>
      <c r="MUZ5" s="303"/>
      <c r="MVA5" s="303"/>
      <c r="MVB5" s="303"/>
      <c r="MVC5" s="303"/>
      <c r="MVD5" s="303"/>
      <c r="MVE5" s="303"/>
      <c r="MVF5" s="303"/>
      <c r="MVG5" s="303"/>
      <c r="MVH5" s="303"/>
      <c r="MVI5" s="303"/>
      <c r="MVJ5" s="303"/>
      <c r="MVK5" s="303"/>
      <c r="MVL5" s="303"/>
      <c r="MVM5" s="303"/>
      <c r="MVN5" s="303"/>
      <c r="MVO5" s="303"/>
      <c r="MVP5" s="303"/>
      <c r="MVQ5" s="303"/>
      <c r="MVR5" s="303"/>
      <c r="MVS5" s="303"/>
      <c r="MVT5" s="303"/>
      <c r="MVU5" s="303"/>
      <c r="MVV5" s="303"/>
      <c r="MVW5" s="303"/>
      <c r="MVX5" s="303"/>
      <c r="MVY5" s="303"/>
      <c r="MVZ5" s="303"/>
      <c r="MWA5" s="303"/>
      <c r="MWB5" s="303"/>
      <c r="MWC5" s="303"/>
      <c r="MWD5" s="303"/>
      <c r="MWE5" s="303"/>
      <c r="MWF5" s="303"/>
      <c r="MWG5" s="303"/>
      <c r="MWH5" s="303"/>
      <c r="MWI5" s="303"/>
      <c r="MWJ5" s="303"/>
      <c r="MWK5" s="303"/>
      <c r="MWL5" s="303"/>
      <c r="MWM5" s="303"/>
      <c r="MWN5" s="303"/>
      <c r="MWO5" s="303"/>
      <c r="MWP5" s="303"/>
      <c r="MWQ5" s="303"/>
      <c r="MWR5" s="303"/>
      <c r="MWS5" s="303"/>
      <c r="MWT5" s="303"/>
      <c r="MWU5" s="303"/>
      <c r="MWV5" s="303"/>
      <c r="MWW5" s="303"/>
      <c r="MWX5" s="303"/>
      <c r="MWY5" s="303"/>
      <c r="MWZ5" s="303"/>
      <c r="MXA5" s="303"/>
      <c r="MXB5" s="303"/>
      <c r="MXC5" s="303"/>
      <c r="MXD5" s="303"/>
      <c r="MXE5" s="303"/>
      <c r="MXF5" s="303"/>
      <c r="MXG5" s="303"/>
      <c r="MXH5" s="303"/>
      <c r="MXI5" s="303"/>
      <c r="MXJ5" s="303"/>
      <c r="MXK5" s="303"/>
      <c r="MXL5" s="303"/>
      <c r="MXM5" s="303"/>
      <c r="MXN5" s="303"/>
      <c r="MXO5" s="303"/>
      <c r="MXP5" s="303"/>
      <c r="MXQ5" s="303"/>
      <c r="MXR5" s="303"/>
      <c r="MXS5" s="303"/>
      <c r="MXT5" s="303"/>
      <c r="MXU5" s="303"/>
      <c r="MXV5" s="303"/>
      <c r="MXW5" s="303"/>
      <c r="MXX5" s="303"/>
      <c r="MXY5" s="303"/>
      <c r="MXZ5" s="303"/>
      <c r="MYA5" s="303"/>
      <c r="MYB5" s="303"/>
      <c r="MYC5" s="303"/>
      <c r="MYD5" s="303"/>
      <c r="MYE5" s="303"/>
      <c r="MYF5" s="303"/>
      <c r="MYG5" s="303"/>
      <c r="MYH5" s="303"/>
      <c r="MYI5" s="303"/>
      <c r="MYJ5" s="303"/>
      <c r="MYK5" s="303"/>
      <c r="MYL5" s="303"/>
      <c r="MYM5" s="303"/>
      <c r="MYN5" s="303"/>
      <c r="MYO5" s="303"/>
      <c r="MYP5" s="303"/>
      <c r="MYQ5" s="303"/>
      <c r="MYR5" s="303"/>
      <c r="MYS5" s="303"/>
      <c r="MYT5" s="303"/>
      <c r="MYU5" s="303"/>
      <c r="MYV5" s="303"/>
      <c r="MYW5" s="303"/>
      <c r="MYX5" s="303"/>
      <c r="MYY5" s="303"/>
      <c r="MYZ5" s="303"/>
      <c r="MZA5" s="303"/>
      <c r="MZB5" s="303"/>
      <c r="MZC5" s="303"/>
      <c r="MZD5" s="303"/>
      <c r="MZE5" s="303"/>
      <c r="MZF5" s="303"/>
      <c r="MZG5" s="303"/>
      <c r="MZH5" s="303"/>
      <c r="MZI5" s="303"/>
      <c r="MZJ5" s="303"/>
      <c r="MZK5" s="303"/>
      <c r="MZL5" s="303"/>
      <c r="MZM5" s="303"/>
      <c r="MZN5" s="303"/>
      <c r="MZO5" s="303"/>
      <c r="MZP5" s="303"/>
      <c r="MZQ5" s="303"/>
      <c r="MZR5" s="303"/>
      <c r="MZS5" s="303"/>
      <c r="MZT5" s="303"/>
      <c r="MZU5" s="303"/>
      <c r="MZV5" s="303"/>
      <c r="MZW5" s="303"/>
      <c r="MZX5" s="303"/>
      <c r="MZY5" s="303"/>
      <c r="MZZ5" s="303"/>
      <c r="NAA5" s="303"/>
      <c r="NAB5" s="303"/>
      <c r="NAC5" s="303"/>
      <c r="NAD5" s="303"/>
      <c r="NAE5" s="303"/>
      <c r="NAF5" s="303"/>
      <c r="NAG5" s="303"/>
      <c r="NAH5" s="303"/>
      <c r="NAI5" s="303"/>
      <c r="NAJ5" s="303"/>
      <c r="NAK5" s="303"/>
      <c r="NAL5" s="303"/>
      <c r="NAM5" s="303"/>
      <c r="NAN5" s="303"/>
      <c r="NAO5" s="303"/>
      <c r="NAP5" s="303"/>
      <c r="NAQ5" s="303"/>
      <c r="NAR5" s="303"/>
      <c r="NAS5" s="303"/>
      <c r="NAT5" s="303"/>
      <c r="NAU5" s="303"/>
      <c r="NAV5" s="303"/>
      <c r="NAW5" s="303"/>
      <c r="NAX5" s="303"/>
      <c r="NAY5" s="303"/>
      <c r="NAZ5" s="303"/>
      <c r="NBA5" s="303"/>
      <c r="NBB5" s="303"/>
      <c r="NBC5" s="303"/>
      <c r="NBD5" s="303"/>
      <c r="NBE5" s="303"/>
      <c r="NBF5" s="303"/>
      <c r="NBG5" s="303"/>
      <c r="NBH5" s="303"/>
      <c r="NBI5" s="303"/>
      <c r="NBJ5" s="303"/>
      <c r="NBK5" s="303"/>
      <c r="NBL5" s="303"/>
      <c r="NBM5" s="303"/>
      <c r="NBN5" s="303"/>
      <c r="NBO5" s="303"/>
      <c r="NBP5" s="303"/>
      <c r="NBQ5" s="303"/>
      <c r="NBR5" s="303"/>
      <c r="NBS5" s="303"/>
      <c r="NBT5" s="303"/>
      <c r="NBU5" s="303"/>
      <c r="NBV5" s="303"/>
      <c r="NBW5" s="303"/>
      <c r="NBX5" s="303"/>
      <c r="NBY5" s="303"/>
      <c r="NBZ5" s="303"/>
      <c r="NCA5" s="303"/>
      <c r="NCB5" s="303"/>
      <c r="NCC5" s="303"/>
      <c r="NCD5" s="303"/>
      <c r="NCE5" s="303"/>
      <c r="NCF5" s="303"/>
      <c r="NCG5" s="303"/>
      <c r="NCH5" s="303"/>
      <c r="NCI5" s="303"/>
      <c r="NCJ5" s="303"/>
      <c r="NCK5" s="303"/>
      <c r="NCL5" s="303"/>
      <c r="NCM5" s="303"/>
      <c r="NCN5" s="303"/>
      <c r="NCO5" s="303"/>
      <c r="NCP5" s="303"/>
      <c r="NCQ5" s="303"/>
      <c r="NCR5" s="303"/>
      <c r="NCS5" s="303"/>
      <c r="NCT5" s="303"/>
      <c r="NCU5" s="303"/>
      <c r="NCV5" s="303"/>
      <c r="NCW5" s="303"/>
      <c r="NCX5" s="303"/>
      <c r="NCY5" s="303"/>
      <c r="NCZ5" s="303"/>
      <c r="NDA5" s="303"/>
      <c r="NDB5" s="303"/>
      <c r="NDC5" s="303"/>
      <c r="NDD5" s="303"/>
      <c r="NDE5" s="303"/>
      <c r="NDF5" s="303"/>
      <c r="NDG5" s="303"/>
      <c r="NDH5" s="303"/>
      <c r="NDI5" s="303"/>
      <c r="NDJ5" s="303"/>
      <c r="NDK5" s="303"/>
      <c r="NDL5" s="303"/>
      <c r="NDM5" s="303"/>
      <c r="NDN5" s="303"/>
      <c r="NDO5" s="303"/>
      <c r="NDP5" s="303"/>
      <c r="NDQ5" s="303"/>
      <c r="NDR5" s="303"/>
      <c r="NDS5" s="303"/>
      <c r="NDT5" s="303"/>
      <c r="NDU5" s="303"/>
      <c r="NDV5" s="303"/>
      <c r="NDW5" s="303"/>
      <c r="NDX5" s="303"/>
      <c r="NDY5" s="303"/>
      <c r="NDZ5" s="303"/>
      <c r="NEA5" s="303"/>
      <c r="NEB5" s="303"/>
      <c r="NEC5" s="303"/>
      <c r="NED5" s="303"/>
      <c r="NEE5" s="303"/>
      <c r="NEF5" s="303"/>
      <c r="NEG5" s="303"/>
      <c r="NEH5" s="303"/>
      <c r="NEI5" s="303"/>
      <c r="NEJ5" s="303"/>
      <c r="NEK5" s="303"/>
      <c r="NEL5" s="303"/>
      <c r="NEM5" s="303"/>
      <c r="NEN5" s="303"/>
      <c r="NEO5" s="303"/>
      <c r="NEP5" s="303"/>
      <c r="NEQ5" s="303"/>
      <c r="NER5" s="303"/>
      <c r="NES5" s="303"/>
      <c r="NET5" s="303"/>
      <c r="NEU5" s="303"/>
      <c r="NEV5" s="303"/>
      <c r="NEW5" s="303"/>
      <c r="NEX5" s="303"/>
      <c r="NEY5" s="303"/>
      <c r="NEZ5" s="303"/>
      <c r="NFA5" s="303"/>
      <c r="NFB5" s="303"/>
      <c r="NFC5" s="303"/>
      <c r="NFD5" s="303"/>
      <c r="NFE5" s="303"/>
      <c r="NFF5" s="303"/>
      <c r="NFG5" s="303"/>
      <c r="NFH5" s="303"/>
      <c r="NFI5" s="303"/>
      <c r="NFJ5" s="303"/>
      <c r="NFK5" s="303"/>
      <c r="NFL5" s="303"/>
      <c r="NFM5" s="303"/>
      <c r="NFN5" s="303"/>
      <c r="NFO5" s="303"/>
      <c r="NFP5" s="303"/>
      <c r="NFQ5" s="303"/>
      <c r="NFR5" s="303"/>
      <c r="NFS5" s="303"/>
      <c r="NFT5" s="303"/>
      <c r="NFU5" s="303"/>
      <c r="NFV5" s="303"/>
      <c r="NFW5" s="303"/>
      <c r="NFX5" s="303"/>
      <c r="NFY5" s="303"/>
      <c r="NFZ5" s="303"/>
      <c r="NGA5" s="303"/>
      <c r="NGB5" s="303"/>
      <c r="NGC5" s="303"/>
      <c r="NGD5" s="303"/>
      <c r="NGE5" s="303"/>
      <c r="NGF5" s="303"/>
      <c r="NGG5" s="303"/>
      <c r="NGH5" s="303"/>
      <c r="NGI5" s="303"/>
      <c r="NGJ5" s="303"/>
      <c r="NGK5" s="303"/>
      <c r="NGL5" s="303"/>
      <c r="NGM5" s="303"/>
      <c r="NGN5" s="303"/>
      <c r="NGO5" s="303"/>
      <c r="NGP5" s="303"/>
      <c r="NGQ5" s="303"/>
      <c r="NGR5" s="303"/>
      <c r="NGS5" s="303"/>
      <c r="NGT5" s="303"/>
      <c r="NGU5" s="303"/>
      <c r="NGV5" s="303"/>
      <c r="NGW5" s="303"/>
      <c r="NGX5" s="303"/>
      <c r="NGY5" s="303"/>
      <c r="NGZ5" s="303"/>
      <c r="NHA5" s="303"/>
      <c r="NHB5" s="303"/>
      <c r="NHC5" s="303"/>
      <c r="NHD5" s="303"/>
      <c r="NHE5" s="303"/>
      <c r="NHF5" s="303"/>
      <c r="NHG5" s="303"/>
      <c r="NHH5" s="303"/>
      <c r="NHI5" s="303"/>
      <c r="NHJ5" s="303"/>
      <c r="NHK5" s="303"/>
      <c r="NHL5" s="303"/>
      <c r="NHM5" s="303"/>
      <c r="NHN5" s="303"/>
      <c r="NHO5" s="303"/>
      <c r="NHP5" s="303"/>
      <c r="NHQ5" s="303"/>
      <c r="NHR5" s="303"/>
      <c r="NHS5" s="303"/>
      <c r="NHT5" s="303"/>
      <c r="NHU5" s="303"/>
      <c r="NHV5" s="303"/>
      <c r="NHW5" s="303"/>
      <c r="NHX5" s="303"/>
      <c r="NHY5" s="303"/>
      <c r="NHZ5" s="303"/>
      <c r="NIA5" s="303"/>
      <c r="NIB5" s="303"/>
      <c r="NIC5" s="303"/>
      <c r="NID5" s="303"/>
      <c r="NIE5" s="303"/>
      <c r="NIF5" s="303"/>
      <c r="NIG5" s="303"/>
      <c r="NIH5" s="303"/>
      <c r="NII5" s="303"/>
      <c r="NIJ5" s="303"/>
      <c r="NIK5" s="303"/>
      <c r="NIL5" s="303"/>
      <c r="NIM5" s="303"/>
      <c r="NIN5" s="303"/>
      <c r="NIO5" s="303"/>
      <c r="NIP5" s="303"/>
      <c r="NIQ5" s="303"/>
      <c r="NIR5" s="303"/>
      <c r="NIS5" s="303"/>
      <c r="NIT5" s="303"/>
      <c r="NIU5" s="303"/>
      <c r="NIV5" s="303"/>
      <c r="NIW5" s="303"/>
      <c r="NIX5" s="303"/>
      <c r="NIY5" s="303"/>
      <c r="NIZ5" s="303"/>
      <c r="NJA5" s="303"/>
      <c r="NJB5" s="303"/>
      <c r="NJC5" s="303"/>
      <c r="NJD5" s="303"/>
      <c r="NJE5" s="303"/>
      <c r="NJF5" s="303"/>
      <c r="NJG5" s="303"/>
      <c r="NJH5" s="303"/>
      <c r="NJI5" s="303"/>
      <c r="NJJ5" s="303"/>
      <c r="NJK5" s="303"/>
      <c r="NJL5" s="303"/>
      <c r="NJM5" s="303"/>
      <c r="NJN5" s="303"/>
      <c r="NJO5" s="303"/>
      <c r="NJP5" s="303"/>
      <c r="NJQ5" s="303"/>
      <c r="NJR5" s="303"/>
      <c r="NJS5" s="303"/>
      <c r="NJT5" s="303"/>
      <c r="NJU5" s="303"/>
      <c r="NJV5" s="303"/>
      <c r="NJW5" s="303"/>
      <c r="NJX5" s="303"/>
      <c r="NJY5" s="303"/>
      <c r="NJZ5" s="303"/>
      <c r="NKA5" s="303"/>
      <c r="NKB5" s="303"/>
      <c r="NKC5" s="303"/>
      <c r="NKD5" s="303"/>
      <c r="NKE5" s="303"/>
      <c r="NKF5" s="303"/>
      <c r="NKG5" s="303"/>
      <c r="NKH5" s="303"/>
      <c r="NKI5" s="303"/>
      <c r="NKJ5" s="303"/>
      <c r="NKK5" s="303"/>
      <c r="NKL5" s="303"/>
      <c r="NKM5" s="303"/>
      <c r="NKN5" s="303"/>
      <c r="NKO5" s="303"/>
      <c r="NKP5" s="303"/>
      <c r="NKQ5" s="303"/>
      <c r="NKR5" s="303"/>
      <c r="NKS5" s="303"/>
      <c r="NKT5" s="303"/>
      <c r="NKU5" s="303"/>
      <c r="NKV5" s="303"/>
      <c r="NKW5" s="303"/>
      <c r="NKX5" s="303"/>
      <c r="NKY5" s="303"/>
      <c r="NKZ5" s="303"/>
      <c r="NLA5" s="303"/>
      <c r="NLB5" s="303"/>
      <c r="NLC5" s="303"/>
      <c r="NLD5" s="303"/>
      <c r="NLE5" s="303"/>
      <c r="NLF5" s="303"/>
      <c r="NLG5" s="303"/>
      <c r="NLH5" s="303"/>
      <c r="NLI5" s="303"/>
      <c r="NLJ5" s="303"/>
      <c r="NLK5" s="303"/>
      <c r="NLL5" s="303"/>
      <c r="NLM5" s="303"/>
      <c r="NLN5" s="303"/>
      <c r="NLO5" s="303"/>
      <c r="NLP5" s="303"/>
      <c r="NLQ5" s="303"/>
      <c r="NLR5" s="303"/>
      <c r="NLS5" s="303"/>
      <c r="NLT5" s="303"/>
      <c r="NLU5" s="303"/>
      <c r="NLV5" s="303"/>
      <c r="NLW5" s="303"/>
      <c r="NLX5" s="303"/>
      <c r="NLY5" s="303"/>
      <c r="NLZ5" s="303"/>
      <c r="NMA5" s="303"/>
      <c r="NMB5" s="303"/>
      <c r="NMC5" s="303"/>
      <c r="NMD5" s="303"/>
      <c r="NME5" s="303"/>
      <c r="NMF5" s="303"/>
      <c r="NMG5" s="303"/>
      <c r="NMH5" s="303"/>
      <c r="NMI5" s="303"/>
      <c r="NMJ5" s="303"/>
      <c r="NMK5" s="303"/>
      <c r="NML5" s="303"/>
      <c r="NMM5" s="303"/>
      <c r="NMN5" s="303"/>
      <c r="NMO5" s="303"/>
      <c r="NMP5" s="303"/>
      <c r="NMQ5" s="303"/>
      <c r="NMR5" s="303"/>
      <c r="NMS5" s="303"/>
      <c r="NMT5" s="303"/>
      <c r="NMU5" s="303"/>
      <c r="NMV5" s="303"/>
      <c r="NMW5" s="303"/>
      <c r="NMX5" s="303"/>
      <c r="NMY5" s="303"/>
      <c r="NMZ5" s="303"/>
      <c r="NNA5" s="303"/>
      <c r="NNB5" s="303"/>
      <c r="NNC5" s="303"/>
      <c r="NND5" s="303"/>
      <c r="NNE5" s="303"/>
      <c r="NNF5" s="303"/>
      <c r="NNG5" s="303"/>
      <c r="NNH5" s="303"/>
      <c r="NNI5" s="303"/>
      <c r="NNJ5" s="303"/>
      <c r="NNK5" s="303"/>
      <c r="NNL5" s="303"/>
      <c r="NNM5" s="303"/>
      <c r="NNN5" s="303"/>
      <c r="NNO5" s="303"/>
      <c r="NNP5" s="303"/>
      <c r="NNQ5" s="303"/>
      <c r="NNR5" s="303"/>
      <c r="NNS5" s="303"/>
      <c r="NNT5" s="303"/>
      <c r="NNU5" s="303"/>
      <c r="NNV5" s="303"/>
      <c r="NNW5" s="303"/>
      <c r="NNX5" s="303"/>
      <c r="NNY5" s="303"/>
      <c r="NNZ5" s="303"/>
      <c r="NOA5" s="303"/>
      <c r="NOB5" s="303"/>
      <c r="NOC5" s="303"/>
      <c r="NOD5" s="303"/>
      <c r="NOE5" s="303"/>
      <c r="NOF5" s="303"/>
      <c r="NOG5" s="303"/>
      <c r="NOH5" s="303"/>
      <c r="NOI5" s="303"/>
      <c r="NOJ5" s="303"/>
      <c r="NOK5" s="303"/>
      <c r="NOL5" s="303"/>
      <c r="NOM5" s="303"/>
      <c r="NON5" s="303"/>
      <c r="NOO5" s="303"/>
      <c r="NOP5" s="303"/>
      <c r="NOQ5" s="303"/>
      <c r="NOR5" s="303"/>
      <c r="NOS5" s="303"/>
      <c r="NOT5" s="303"/>
      <c r="NOU5" s="303"/>
      <c r="NOV5" s="303"/>
      <c r="NOW5" s="303"/>
      <c r="NOX5" s="303"/>
      <c r="NOY5" s="303"/>
      <c r="NOZ5" s="303"/>
      <c r="NPA5" s="303"/>
      <c r="NPB5" s="303"/>
      <c r="NPC5" s="303"/>
      <c r="NPD5" s="303"/>
      <c r="NPE5" s="303"/>
      <c r="NPF5" s="303"/>
      <c r="NPG5" s="303"/>
      <c r="NPH5" s="303"/>
      <c r="NPI5" s="303"/>
      <c r="NPJ5" s="303"/>
      <c r="NPK5" s="303"/>
      <c r="NPL5" s="303"/>
      <c r="NPM5" s="303"/>
      <c r="NPN5" s="303"/>
      <c r="NPO5" s="303"/>
      <c r="NPP5" s="303"/>
      <c r="NPQ5" s="303"/>
      <c r="NPR5" s="303"/>
      <c r="NPS5" s="303"/>
      <c r="NPT5" s="303"/>
      <c r="NPU5" s="303"/>
      <c r="NPV5" s="303"/>
      <c r="NPW5" s="303"/>
      <c r="NPX5" s="303"/>
      <c r="NPY5" s="303"/>
      <c r="NPZ5" s="303"/>
      <c r="NQA5" s="303"/>
      <c r="NQB5" s="303"/>
      <c r="NQC5" s="303"/>
      <c r="NQD5" s="303"/>
      <c r="NQE5" s="303"/>
      <c r="NQF5" s="303"/>
      <c r="NQG5" s="303"/>
      <c r="NQH5" s="303"/>
      <c r="NQI5" s="303"/>
      <c r="NQJ5" s="303"/>
      <c r="NQK5" s="303"/>
      <c r="NQL5" s="303"/>
      <c r="NQM5" s="303"/>
      <c r="NQN5" s="303"/>
      <c r="NQO5" s="303"/>
      <c r="NQP5" s="303"/>
      <c r="NQQ5" s="303"/>
      <c r="NQR5" s="303"/>
      <c r="NQS5" s="303"/>
      <c r="NQT5" s="303"/>
      <c r="NQU5" s="303"/>
      <c r="NQV5" s="303"/>
      <c r="NQW5" s="303"/>
      <c r="NQX5" s="303"/>
      <c r="NQY5" s="303"/>
      <c r="NQZ5" s="303"/>
      <c r="NRA5" s="303"/>
      <c r="NRB5" s="303"/>
      <c r="NRC5" s="303"/>
      <c r="NRD5" s="303"/>
      <c r="NRE5" s="303"/>
      <c r="NRF5" s="303"/>
      <c r="NRG5" s="303"/>
      <c r="NRH5" s="303"/>
      <c r="NRI5" s="303"/>
      <c r="NRJ5" s="303"/>
      <c r="NRK5" s="303"/>
      <c r="NRL5" s="303"/>
      <c r="NRM5" s="303"/>
      <c r="NRN5" s="303"/>
      <c r="NRO5" s="303"/>
      <c r="NRP5" s="303"/>
      <c r="NRQ5" s="303"/>
      <c r="NRR5" s="303"/>
      <c r="NRS5" s="303"/>
      <c r="NRT5" s="303"/>
      <c r="NRU5" s="303"/>
      <c r="NRV5" s="303"/>
      <c r="NRW5" s="303"/>
      <c r="NRX5" s="303"/>
      <c r="NRY5" s="303"/>
      <c r="NRZ5" s="303"/>
      <c r="NSA5" s="303"/>
      <c r="NSB5" s="303"/>
      <c r="NSC5" s="303"/>
      <c r="NSD5" s="303"/>
      <c r="NSE5" s="303"/>
      <c r="NSF5" s="303"/>
      <c r="NSG5" s="303"/>
      <c r="NSH5" s="303"/>
      <c r="NSI5" s="303"/>
      <c r="NSJ5" s="303"/>
      <c r="NSK5" s="303"/>
      <c r="NSL5" s="303"/>
      <c r="NSM5" s="303"/>
      <c r="NSN5" s="303"/>
      <c r="NSO5" s="303"/>
      <c r="NSP5" s="303"/>
      <c r="NSQ5" s="303"/>
      <c r="NSR5" s="303"/>
      <c r="NSS5" s="303"/>
      <c r="NST5" s="303"/>
      <c r="NSU5" s="303"/>
      <c r="NSV5" s="303"/>
      <c r="NSW5" s="303"/>
      <c r="NSX5" s="303"/>
      <c r="NSY5" s="303"/>
      <c r="NSZ5" s="303"/>
      <c r="NTA5" s="303"/>
      <c r="NTB5" s="303"/>
      <c r="NTC5" s="303"/>
      <c r="NTD5" s="303"/>
      <c r="NTE5" s="303"/>
      <c r="NTF5" s="303"/>
      <c r="NTG5" s="303"/>
      <c r="NTH5" s="303"/>
      <c r="NTI5" s="303"/>
      <c r="NTJ5" s="303"/>
      <c r="NTK5" s="303"/>
      <c r="NTL5" s="303"/>
      <c r="NTM5" s="303"/>
      <c r="NTN5" s="303"/>
      <c r="NTO5" s="303"/>
      <c r="NTP5" s="303"/>
      <c r="NTQ5" s="303"/>
      <c r="NTR5" s="303"/>
      <c r="NTS5" s="303"/>
      <c r="NTT5" s="303"/>
      <c r="NTU5" s="303"/>
      <c r="NTV5" s="303"/>
      <c r="NTW5" s="303"/>
      <c r="NTX5" s="303"/>
      <c r="NTY5" s="303"/>
      <c r="NTZ5" s="303"/>
      <c r="NUA5" s="303"/>
      <c r="NUB5" s="303"/>
      <c r="NUC5" s="303"/>
      <c r="NUD5" s="303"/>
      <c r="NUE5" s="303"/>
      <c r="NUF5" s="303"/>
      <c r="NUG5" s="303"/>
      <c r="NUH5" s="303"/>
      <c r="NUI5" s="303"/>
      <c r="NUJ5" s="303"/>
      <c r="NUK5" s="303"/>
      <c r="NUL5" s="303"/>
      <c r="NUM5" s="303"/>
      <c r="NUN5" s="303"/>
      <c r="NUO5" s="303"/>
      <c r="NUP5" s="303"/>
      <c r="NUQ5" s="303"/>
      <c r="NUR5" s="303"/>
      <c r="NUS5" s="303"/>
      <c r="NUT5" s="303"/>
      <c r="NUU5" s="303"/>
      <c r="NUV5" s="303"/>
      <c r="NUW5" s="303"/>
      <c r="NUX5" s="303"/>
      <c r="NUY5" s="303"/>
      <c r="NUZ5" s="303"/>
      <c r="NVA5" s="303"/>
      <c r="NVB5" s="303"/>
      <c r="NVC5" s="303"/>
      <c r="NVD5" s="303"/>
      <c r="NVE5" s="303"/>
      <c r="NVF5" s="303"/>
      <c r="NVG5" s="303"/>
      <c r="NVH5" s="303"/>
      <c r="NVI5" s="303"/>
      <c r="NVJ5" s="303"/>
      <c r="NVK5" s="303"/>
      <c r="NVL5" s="303"/>
      <c r="NVM5" s="303"/>
      <c r="NVN5" s="303"/>
      <c r="NVO5" s="303"/>
      <c r="NVP5" s="303"/>
      <c r="NVQ5" s="303"/>
      <c r="NVR5" s="303"/>
      <c r="NVS5" s="303"/>
      <c r="NVT5" s="303"/>
      <c r="NVU5" s="303"/>
      <c r="NVV5" s="303"/>
      <c r="NVW5" s="303"/>
      <c r="NVX5" s="303"/>
      <c r="NVY5" s="303"/>
      <c r="NVZ5" s="303"/>
      <c r="NWA5" s="303"/>
      <c r="NWB5" s="303"/>
      <c r="NWC5" s="303"/>
      <c r="NWD5" s="303"/>
      <c r="NWE5" s="303"/>
      <c r="NWF5" s="303"/>
      <c r="NWG5" s="303"/>
      <c r="NWH5" s="303"/>
      <c r="NWI5" s="303"/>
      <c r="NWJ5" s="303"/>
      <c r="NWK5" s="303"/>
      <c r="NWL5" s="303"/>
      <c r="NWM5" s="303"/>
      <c r="NWN5" s="303"/>
      <c r="NWO5" s="303"/>
      <c r="NWP5" s="303"/>
      <c r="NWQ5" s="303"/>
      <c r="NWR5" s="303"/>
      <c r="NWS5" s="303"/>
      <c r="NWT5" s="303"/>
      <c r="NWU5" s="303"/>
      <c r="NWV5" s="303"/>
      <c r="NWW5" s="303"/>
      <c r="NWX5" s="303"/>
      <c r="NWY5" s="303"/>
      <c r="NWZ5" s="303"/>
      <c r="NXA5" s="303"/>
      <c r="NXB5" s="303"/>
      <c r="NXC5" s="303"/>
      <c r="NXD5" s="303"/>
      <c r="NXE5" s="303"/>
      <c r="NXF5" s="303"/>
      <c r="NXG5" s="303"/>
      <c r="NXH5" s="303"/>
      <c r="NXI5" s="303"/>
      <c r="NXJ5" s="303"/>
      <c r="NXK5" s="303"/>
      <c r="NXL5" s="303"/>
      <c r="NXM5" s="303"/>
      <c r="NXN5" s="303"/>
      <c r="NXO5" s="303"/>
      <c r="NXP5" s="303"/>
      <c r="NXQ5" s="303"/>
      <c r="NXR5" s="303"/>
      <c r="NXS5" s="303"/>
      <c r="NXT5" s="303"/>
      <c r="NXU5" s="303"/>
      <c r="NXV5" s="303"/>
      <c r="NXW5" s="303"/>
      <c r="NXX5" s="303"/>
      <c r="NXY5" s="303"/>
      <c r="NXZ5" s="303"/>
      <c r="NYA5" s="303"/>
      <c r="NYB5" s="303"/>
      <c r="NYC5" s="303"/>
      <c r="NYD5" s="303"/>
      <c r="NYE5" s="303"/>
      <c r="NYF5" s="303"/>
      <c r="NYG5" s="303"/>
      <c r="NYH5" s="303"/>
      <c r="NYI5" s="303"/>
      <c r="NYJ5" s="303"/>
      <c r="NYK5" s="303"/>
      <c r="NYL5" s="303"/>
      <c r="NYM5" s="303"/>
      <c r="NYN5" s="303"/>
      <c r="NYO5" s="303"/>
      <c r="NYP5" s="303"/>
      <c r="NYQ5" s="303"/>
      <c r="NYR5" s="303"/>
      <c r="NYS5" s="303"/>
      <c r="NYT5" s="303"/>
      <c r="NYU5" s="303"/>
      <c r="NYV5" s="303"/>
      <c r="NYW5" s="303"/>
      <c r="NYX5" s="303"/>
      <c r="NYY5" s="303"/>
      <c r="NYZ5" s="303"/>
      <c r="NZA5" s="303"/>
      <c r="NZB5" s="303"/>
      <c r="NZC5" s="303"/>
      <c r="NZD5" s="303"/>
      <c r="NZE5" s="303"/>
      <c r="NZF5" s="303"/>
      <c r="NZG5" s="303"/>
      <c r="NZH5" s="303"/>
      <c r="NZI5" s="303"/>
      <c r="NZJ5" s="303"/>
      <c r="NZK5" s="303"/>
      <c r="NZL5" s="303"/>
      <c r="NZM5" s="303"/>
      <c r="NZN5" s="303"/>
      <c r="NZO5" s="303"/>
      <c r="NZP5" s="303"/>
      <c r="NZQ5" s="303"/>
      <c r="NZR5" s="303"/>
      <c r="NZS5" s="303"/>
      <c r="NZT5" s="303"/>
      <c r="NZU5" s="303"/>
      <c r="NZV5" s="303"/>
      <c r="NZW5" s="303"/>
      <c r="NZX5" s="303"/>
      <c r="NZY5" s="303"/>
      <c r="NZZ5" s="303"/>
      <c r="OAA5" s="303"/>
      <c r="OAB5" s="303"/>
      <c r="OAC5" s="303"/>
      <c r="OAD5" s="303"/>
      <c r="OAE5" s="303"/>
      <c r="OAF5" s="303"/>
      <c r="OAG5" s="303"/>
      <c r="OAH5" s="303"/>
      <c r="OAI5" s="303"/>
      <c r="OAJ5" s="303"/>
      <c r="OAK5" s="303"/>
      <c r="OAL5" s="303"/>
      <c r="OAM5" s="303"/>
      <c r="OAN5" s="303"/>
      <c r="OAO5" s="303"/>
      <c r="OAP5" s="303"/>
      <c r="OAQ5" s="303"/>
      <c r="OAR5" s="303"/>
      <c r="OAS5" s="303"/>
      <c r="OAT5" s="303"/>
      <c r="OAU5" s="303"/>
      <c r="OAV5" s="303"/>
      <c r="OAW5" s="303"/>
      <c r="OAX5" s="303"/>
      <c r="OAY5" s="303"/>
      <c r="OAZ5" s="303"/>
      <c r="OBA5" s="303"/>
      <c r="OBB5" s="303"/>
      <c r="OBC5" s="303"/>
      <c r="OBD5" s="303"/>
      <c r="OBE5" s="303"/>
      <c r="OBF5" s="303"/>
      <c r="OBG5" s="303"/>
      <c r="OBH5" s="303"/>
      <c r="OBI5" s="303"/>
      <c r="OBJ5" s="303"/>
      <c r="OBK5" s="303"/>
      <c r="OBL5" s="303"/>
      <c r="OBM5" s="303"/>
      <c r="OBN5" s="303"/>
      <c r="OBO5" s="303"/>
      <c r="OBP5" s="303"/>
      <c r="OBQ5" s="303"/>
      <c r="OBR5" s="303"/>
      <c r="OBS5" s="303"/>
      <c r="OBT5" s="303"/>
      <c r="OBU5" s="303"/>
      <c r="OBV5" s="303"/>
      <c r="OBW5" s="303"/>
      <c r="OBX5" s="303"/>
      <c r="OBY5" s="303"/>
      <c r="OBZ5" s="303"/>
      <c r="OCA5" s="303"/>
      <c r="OCB5" s="303"/>
      <c r="OCC5" s="303"/>
      <c r="OCD5" s="303"/>
      <c r="OCE5" s="303"/>
      <c r="OCF5" s="303"/>
      <c r="OCG5" s="303"/>
      <c r="OCH5" s="303"/>
      <c r="OCI5" s="303"/>
      <c r="OCJ5" s="303"/>
      <c r="OCK5" s="303"/>
      <c r="OCL5" s="303"/>
      <c r="OCM5" s="303"/>
      <c r="OCN5" s="303"/>
      <c r="OCO5" s="303"/>
      <c r="OCP5" s="303"/>
      <c r="OCQ5" s="303"/>
      <c r="OCR5" s="303"/>
      <c r="OCS5" s="303"/>
      <c r="OCT5" s="303"/>
      <c r="OCU5" s="303"/>
      <c r="OCV5" s="303"/>
      <c r="OCW5" s="303"/>
      <c r="OCX5" s="303"/>
      <c r="OCY5" s="303"/>
      <c r="OCZ5" s="303"/>
      <c r="ODA5" s="303"/>
      <c r="ODB5" s="303"/>
      <c r="ODC5" s="303"/>
      <c r="ODD5" s="303"/>
      <c r="ODE5" s="303"/>
      <c r="ODF5" s="303"/>
      <c r="ODG5" s="303"/>
      <c r="ODH5" s="303"/>
      <c r="ODI5" s="303"/>
      <c r="ODJ5" s="303"/>
      <c r="ODK5" s="303"/>
      <c r="ODL5" s="303"/>
      <c r="ODM5" s="303"/>
      <c r="ODN5" s="303"/>
      <c r="ODO5" s="303"/>
      <c r="ODP5" s="303"/>
      <c r="ODQ5" s="303"/>
      <c r="ODR5" s="303"/>
      <c r="ODS5" s="303"/>
      <c r="ODT5" s="303"/>
      <c r="ODU5" s="303"/>
      <c r="ODV5" s="303"/>
      <c r="ODW5" s="303"/>
      <c r="ODX5" s="303"/>
      <c r="ODY5" s="303"/>
      <c r="ODZ5" s="303"/>
      <c r="OEA5" s="303"/>
      <c r="OEB5" s="303"/>
      <c r="OEC5" s="303"/>
      <c r="OED5" s="303"/>
      <c r="OEE5" s="303"/>
      <c r="OEF5" s="303"/>
      <c r="OEG5" s="303"/>
      <c r="OEH5" s="303"/>
      <c r="OEI5" s="303"/>
      <c r="OEJ5" s="303"/>
      <c r="OEK5" s="303"/>
      <c r="OEL5" s="303"/>
      <c r="OEM5" s="303"/>
      <c r="OEN5" s="303"/>
      <c r="OEO5" s="303"/>
      <c r="OEP5" s="303"/>
      <c r="OEQ5" s="303"/>
      <c r="OER5" s="303"/>
      <c r="OES5" s="303"/>
      <c r="OET5" s="303"/>
      <c r="OEU5" s="303"/>
      <c r="OEV5" s="303"/>
      <c r="OEW5" s="303"/>
      <c r="OEX5" s="303"/>
      <c r="OEY5" s="303"/>
      <c r="OEZ5" s="303"/>
      <c r="OFA5" s="303"/>
      <c r="OFB5" s="303"/>
      <c r="OFC5" s="303"/>
      <c r="OFD5" s="303"/>
      <c r="OFE5" s="303"/>
      <c r="OFF5" s="303"/>
      <c r="OFG5" s="303"/>
      <c r="OFH5" s="303"/>
      <c r="OFI5" s="303"/>
      <c r="OFJ5" s="303"/>
      <c r="OFK5" s="303"/>
      <c r="OFL5" s="303"/>
      <c r="OFM5" s="303"/>
      <c r="OFN5" s="303"/>
      <c r="OFO5" s="303"/>
      <c r="OFP5" s="303"/>
      <c r="OFQ5" s="303"/>
      <c r="OFR5" s="303"/>
      <c r="OFS5" s="303"/>
      <c r="OFT5" s="303"/>
      <c r="OFU5" s="303"/>
      <c r="OFV5" s="303"/>
      <c r="OFW5" s="303"/>
      <c r="OFX5" s="303"/>
      <c r="OFY5" s="303"/>
      <c r="OFZ5" s="303"/>
      <c r="OGA5" s="303"/>
      <c r="OGB5" s="303"/>
      <c r="OGC5" s="303"/>
      <c r="OGD5" s="303"/>
      <c r="OGE5" s="303"/>
      <c r="OGF5" s="303"/>
      <c r="OGG5" s="303"/>
      <c r="OGH5" s="303"/>
      <c r="OGI5" s="303"/>
      <c r="OGJ5" s="303"/>
      <c r="OGK5" s="303"/>
      <c r="OGL5" s="303"/>
      <c r="OGM5" s="303"/>
      <c r="OGN5" s="303"/>
      <c r="OGO5" s="303"/>
      <c r="OGP5" s="303"/>
      <c r="OGQ5" s="303"/>
      <c r="OGR5" s="303"/>
      <c r="OGS5" s="303"/>
      <c r="OGT5" s="303"/>
      <c r="OGU5" s="303"/>
      <c r="OGV5" s="303"/>
      <c r="OGW5" s="303"/>
      <c r="OGX5" s="303"/>
      <c r="OGY5" s="303"/>
      <c r="OGZ5" s="303"/>
      <c r="OHA5" s="303"/>
      <c r="OHB5" s="303"/>
      <c r="OHC5" s="303"/>
      <c r="OHD5" s="303"/>
      <c r="OHE5" s="303"/>
      <c r="OHF5" s="303"/>
      <c r="OHG5" s="303"/>
      <c r="OHH5" s="303"/>
      <c r="OHI5" s="303"/>
      <c r="OHJ5" s="303"/>
      <c r="OHK5" s="303"/>
      <c r="OHL5" s="303"/>
      <c r="OHM5" s="303"/>
      <c r="OHN5" s="303"/>
      <c r="OHO5" s="303"/>
      <c r="OHP5" s="303"/>
      <c r="OHQ5" s="303"/>
      <c r="OHR5" s="303"/>
      <c r="OHS5" s="303"/>
      <c r="OHT5" s="303"/>
      <c r="OHU5" s="303"/>
      <c r="OHV5" s="303"/>
      <c r="OHW5" s="303"/>
      <c r="OHX5" s="303"/>
      <c r="OHY5" s="303"/>
      <c r="OHZ5" s="303"/>
      <c r="OIA5" s="303"/>
      <c r="OIB5" s="303"/>
      <c r="OIC5" s="303"/>
      <c r="OID5" s="303"/>
      <c r="OIE5" s="303"/>
      <c r="OIF5" s="303"/>
      <c r="OIG5" s="303"/>
      <c r="OIH5" s="303"/>
      <c r="OII5" s="303"/>
      <c r="OIJ5" s="303"/>
      <c r="OIK5" s="303"/>
      <c r="OIL5" s="303"/>
      <c r="OIM5" s="303"/>
      <c r="OIN5" s="303"/>
      <c r="OIO5" s="303"/>
      <c r="OIP5" s="303"/>
      <c r="OIQ5" s="303"/>
      <c r="OIR5" s="303"/>
      <c r="OIS5" s="303"/>
      <c r="OIT5" s="303"/>
      <c r="OIU5" s="303"/>
      <c r="OIV5" s="303"/>
      <c r="OIW5" s="303"/>
      <c r="OIX5" s="303"/>
      <c r="OIY5" s="303"/>
      <c r="OIZ5" s="303"/>
      <c r="OJA5" s="303"/>
      <c r="OJB5" s="303"/>
      <c r="OJC5" s="303"/>
      <c r="OJD5" s="303"/>
      <c r="OJE5" s="303"/>
      <c r="OJF5" s="303"/>
      <c r="OJG5" s="303"/>
      <c r="OJH5" s="303"/>
      <c r="OJI5" s="303"/>
      <c r="OJJ5" s="303"/>
      <c r="OJK5" s="303"/>
      <c r="OJL5" s="303"/>
      <c r="OJM5" s="303"/>
      <c r="OJN5" s="303"/>
      <c r="OJO5" s="303"/>
      <c r="OJP5" s="303"/>
      <c r="OJQ5" s="303"/>
      <c r="OJR5" s="303"/>
      <c r="OJS5" s="303"/>
      <c r="OJT5" s="303"/>
      <c r="OJU5" s="303"/>
      <c r="OJV5" s="303"/>
      <c r="OJW5" s="303"/>
      <c r="OJX5" s="303"/>
      <c r="OJY5" s="303"/>
      <c r="OJZ5" s="303"/>
      <c r="OKA5" s="303"/>
      <c r="OKB5" s="303"/>
      <c r="OKC5" s="303"/>
      <c r="OKD5" s="303"/>
      <c r="OKE5" s="303"/>
      <c r="OKF5" s="303"/>
      <c r="OKG5" s="303"/>
      <c r="OKH5" s="303"/>
      <c r="OKI5" s="303"/>
      <c r="OKJ5" s="303"/>
      <c r="OKK5" s="303"/>
      <c r="OKL5" s="303"/>
      <c r="OKM5" s="303"/>
      <c r="OKN5" s="303"/>
      <c r="OKO5" s="303"/>
      <c r="OKP5" s="303"/>
      <c r="OKQ5" s="303"/>
      <c r="OKR5" s="303"/>
      <c r="OKS5" s="303"/>
      <c r="OKT5" s="303"/>
      <c r="OKU5" s="303"/>
      <c r="OKV5" s="303"/>
      <c r="OKW5" s="303"/>
      <c r="OKX5" s="303"/>
      <c r="OKY5" s="303"/>
      <c r="OKZ5" s="303"/>
      <c r="OLA5" s="303"/>
      <c r="OLB5" s="303"/>
      <c r="OLC5" s="303"/>
      <c r="OLD5" s="303"/>
      <c r="OLE5" s="303"/>
      <c r="OLF5" s="303"/>
      <c r="OLG5" s="303"/>
      <c r="OLH5" s="303"/>
      <c r="OLI5" s="303"/>
      <c r="OLJ5" s="303"/>
      <c r="OLK5" s="303"/>
      <c r="OLL5" s="303"/>
      <c r="OLM5" s="303"/>
      <c r="OLN5" s="303"/>
      <c r="OLO5" s="303"/>
      <c r="OLP5" s="303"/>
      <c r="OLQ5" s="303"/>
      <c r="OLR5" s="303"/>
      <c r="OLS5" s="303"/>
      <c r="OLT5" s="303"/>
      <c r="OLU5" s="303"/>
      <c r="OLV5" s="303"/>
      <c r="OLW5" s="303"/>
      <c r="OLX5" s="303"/>
      <c r="OLY5" s="303"/>
      <c r="OLZ5" s="303"/>
      <c r="OMA5" s="303"/>
      <c r="OMB5" s="303"/>
      <c r="OMC5" s="303"/>
      <c r="OMD5" s="303"/>
      <c r="OME5" s="303"/>
      <c r="OMF5" s="303"/>
      <c r="OMG5" s="303"/>
      <c r="OMH5" s="303"/>
      <c r="OMI5" s="303"/>
      <c r="OMJ5" s="303"/>
      <c r="OMK5" s="303"/>
      <c r="OML5" s="303"/>
      <c r="OMM5" s="303"/>
      <c r="OMN5" s="303"/>
      <c r="OMO5" s="303"/>
      <c r="OMP5" s="303"/>
      <c r="OMQ5" s="303"/>
      <c r="OMR5" s="303"/>
      <c r="OMS5" s="303"/>
      <c r="OMT5" s="303"/>
      <c r="OMU5" s="303"/>
      <c r="OMV5" s="303"/>
      <c r="OMW5" s="303"/>
      <c r="OMX5" s="303"/>
      <c r="OMY5" s="303"/>
      <c r="OMZ5" s="303"/>
      <c r="ONA5" s="303"/>
      <c r="ONB5" s="303"/>
      <c r="ONC5" s="303"/>
      <c r="OND5" s="303"/>
      <c r="ONE5" s="303"/>
      <c r="ONF5" s="303"/>
      <c r="ONG5" s="303"/>
      <c r="ONH5" s="303"/>
      <c r="ONI5" s="303"/>
      <c r="ONJ5" s="303"/>
      <c r="ONK5" s="303"/>
      <c r="ONL5" s="303"/>
      <c r="ONM5" s="303"/>
      <c r="ONN5" s="303"/>
      <c r="ONO5" s="303"/>
      <c r="ONP5" s="303"/>
      <c r="ONQ5" s="303"/>
      <c r="ONR5" s="303"/>
      <c r="ONS5" s="303"/>
      <c r="ONT5" s="303"/>
      <c r="ONU5" s="303"/>
      <c r="ONV5" s="303"/>
      <c r="ONW5" s="303"/>
      <c r="ONX5" s="303"/>
      <c r="ONY5" s="303"/>
      <c r="ONZ5" s="303"/>
      <c r="OOA5" s="303"/>
      <c r="OOB5" s="303"/>
      <c r="OOC5" s="303"/>
      <c r="OOD5" s="303"/>
      <c r="OOE5" s="303"/>
      <c r="OOF5" s="303"/>
      <c r="OOG5" s="303"/>
      <c r="OOH5" s="303"/>
      <c r="OOI5" s="303"/>
      <c r="OOJ5" s="303"/>
      <c r="OOK5" s="303"/>
      <c r="OOL5" s="303"/>
      <c r="OOM5" s="303"/>
      <c r="OON5" s="303"/>
      <c r="OOO5" s="303"/>
      <c r="OOP5" s="303"/>
      <c r="OOQ5" s="303"/>
      <c r="OOR5" s="303"/>
      <c r="OOS5" s="303"/>
      <c r="OOT5" s="303"/>
      <c r="OOU5" s="303"/>
      <c r="OOV5" s="303"/>
      <c r="OOW5" s="303"/>
      <c r="OOX5" s="303"/>
      <c r="OOY5" s="303"/>
      <c r="OOZ5" s="303"/>
      <c r="OPA5" s="303"/>
      <c r="OPB5" s="303"/>
      <c r="OPC5" s="303"/>
      <c r="OPD5" s="303"/>
      <c r="OPE5" s="303"/>
      <c r="OPF5" s="303"/>
      <c r="OPG5" s="303"/>
      <c r="OPH5" s="303"/>
      <c r="OPI5" s="303"/>
      <c r="OPJ5" s="303"/>
      <c r="OPK5" s="303"/>
      <c r="OPL5" s="303"/>
      <c r="OPM5" s="303"/>
      <c r="OPN5" s="303"/>
      <c r="OPO5" s="303"/>
      <c r="OPP5" s="303"/>
      <c r="OPQ5" s="303"/>
      <c r="OPR5" s="303"/>
      <c r="OPS5" s="303"/>
      <c r="OPT5" s="303"/>
      <c r="OPU5" s="303"/>
      <c r="OPV5" s="303"/>
      <c r="OPW5" s="303"/>
      <c r="OPX5" s="303"/>
      <c r="OPY5" s="303"/>
      <c r="OPZ5" s="303"/>
      <c r="OQA5" s="303"/>
      <c r="OQB5" s="303"/>
      <c r="OQC5" s="303"/>
      <c r="OQD5" s="303"/>
      <c r="OQE5" s="303"/>
      <c r="OQF5" s="303"/>
      <c r="OQG5" s="303"/>
      <c r="OQH5" s="303"/>
      <c r="OQI5" s="303"/>
      <c r="OQJ5" s="303"/>
      <c r="OQK5" s="303"/>
      <c r="OQL5" s="303"/>
      <c r="OQM5" s="303"/>
      <c r="OQN5" s="303"/>
      <c r="OQO5" s="303"/>
      <c r="OQP5" s="303"/>
      <c r="OQQ5" s="303"/>
      <c r="OQR5" s="303"/>
      <c r="OQS5" s="303"/>
      <c r="OQT5" s="303"/>
      <c r="OQU5" s="303"/>
      <c r="OQV5" s="303"/>
      <c r="OQW5" s="303"/>
      <c r="OQX5" s="303"/>
      <c r="OQY5" s="303"/>
      <c r="OQZ5" s="303"/>
      <c r="ORA5" s="303"/>
      <c r="ORB5" s="303"/>
      <c r="ORC5" s="303"/>
      <c r="ORD5" s="303"/>
      <c r="ORE5" s="303"/>
      <c r="ORF5" s="303"/>
      <c r="ORG5" s="303"/>
      <c r="ORH5" s="303"/>
      <c r="ORI5" s="303"/>
      <c r="ORJ5" s="303"/>
      <c r="ORK5" s="303"/>
      <c r="ORL5" s="303"/>
      <c r="ORM5" s="303"/>
      <c r="ORN5" s="303"/>
      <c r="ORO5" s="303"/>
      <c r="ORP5" s="303"/>
      <c r="ORQ5" s="303"/>
      <c r="ORR5" s="303"/>
      <c r="ORS5" s="303"/>
      <c r="ORT5" s="303"/>
      <c r="ORU5" s="303"/>
      <c r="ORV5" s="303"/>
      <c r="ORW5" s="303"/>
      <c r="ORX5" s="303"/>
      <c r="ORY5" s="303"/>
      <c r="ORZ5" s="303"/>
      <c r="OSA5" s="303"/>
      <c r="OSB5" s="303"/>
      <c r="OSC5" s="303"/>
      <c r="OSD5" s="303"/>
      <c r="OSE5" s="303"/>
      <c r="OSF5" s="303"/>
      <c r="OSG5" s="303"/>
      <c r="OSH5" s="303"/>
      <c r="OSI5" s="303"/>
      <c r="OSJ5" s="303"/>
      <c r="OSK5" s="303"/>
      <c r="OSL5" s="303"/>
      <c r="OSM5" s="303"/>
      <c r="OSN5" s="303"/>
      <c r="OSO5" s="303"/>
      <c r="OSP5" s="303"/>
      <c r="OSQ5" s="303"/>
      <c r="OSR5" s="303"/>
      <c r="OSS5" s="303"/>
      <c r="OST5" s="303"/>
      <c r="OSU5" s="303"/>
      <c r="OSV5" s="303"/>
      <c r="OSW5" s="303"/>
      <c r="OSX5" s="303"/>
      <c r="OSY5" s="303"/>
      <c r="OSZ5" s="303"/>
      <c r="OTA5" s="303"/>
      <c r="OTB5" s="303"/>
      <c r="OTC5" s="303"/>
      <c r="OTD5" s="303"/>
      <c r="OTE5" s="303"/>
      <c r="OTF5" s="303"/>
      <c r="OTG5" s="303"/>
      <c r="OTH5" s="303"/>
      <c r="OTI5" s="303"/>
      <c r="OTJ5" s="303"/>
      <c r="OTK5" s="303"/>
      <c r="OTL5" s="303"/>
      <c r="OTM5" s="303"/>
      <c r="OTN5" s="303"/>
      <c r="OTO5" s="303"/>
      <c r="OTP5" s="303"/>
      <c r="OTQ5" s="303"/>
      <c r="OTR5" s="303"/>
      <c r="OTS5" s="303"/>
      <c r="OTT5" s="303"/>
      <c r="OTU5" s="303"/>
      <c r="OTV5" s="303"/>
      <c r="OTW5" s="303"/>
      <c r="OTX5" s="303"/>
      <c r="OTY5" s="303"/>
      <c r="OTZ5" s="303"/>
      <c r="OUA5" s="303"/>
      <c r="OUB5" s="303"/>
      <c r="OUC5" s="303"/>
      <c r="OUD5" s="303"/>
      <c r="OUE5" s="303"/>
      <c r="OUF5" s="303"/>
      <c r="OUG5" s="303"/>
      <c r="OUH5" s="303"/>
      <c r="OUI5" s="303"/>
      <c r="OUJ5" s="303"/>
      <c r="OUK5" s="303"/>
      <c r="OUL5" s="303"/>
      <c r="OUM5" s="303"/>
      <c r="OUN5" s="303"/>
      <c r="OUO5" s="303"/>
      <c r="OUP5" s="303"/>
      <c r="OUQ5" s="303"/>
      <c r="OUR5" s="303"/>
      <c r="OUS5" s="303"/>
      <c r="OUT5" s="303"/>
      <c r="OUU5" s="303"/>
      <c r="OUV5" s="303"/>
      <c r="OUW5" s="303"/>
      <c r="OUX5" s="303"/>
      <c r="OUY5" s="303"/>
      <c r="OUZ5" s="303"/>
      <c r="OVA5" s="303"/>
      <c r="OVB5" s="303"/>
      <c r="OVC5" s="303"/>
      <c r="OVD5" s="303"/>
      <c r="OVE5" s="303"/>
      <c r="OVF5" s="303"/>
      <c r="OVG5" s="303"/>
      <c r="OVH5" s="303"/>
      <c r="OVI5" s="303"/>
      <c r="OVJ5" s="303"/>
      <c r="OVK5" s="303"/>
      <c r="OVL5" s="303"/>
      <c r="OVM5" s="303"/>
      <c r="OVN5" s="303"/>
      <c r="OVO5" s="303"/>
      <c r="OVP5" s="303"/>
      <c r="OVQ5" s="303"/>
      <c r="OVR5" s="303"/>
      <c r="OVS5" s="303"/>
      <c r="OVT5" s="303"/>
      <c r="OVU5" s="303"/>
      <c r="OVV5" s="303"/>
      <c r="OVW5" s="303"/>
      <c r="OVX5" s="303"/>
      <c r="OVY5" s="303"/>
      <c r="OVZ5" s="303"/>
      <c r="OWA5" s="303"/>
      <c r="OWB5" s="303"/>
      <c r="OWC5" s="303"/>
      <c r="OWD5" s="303"/>
      <c r="OWE5" s="303"/>
      <c r="OWF5" s="303"/>
      <c r="OWG5" s="303"/>
      <c r="OWH5" s="303"/>
      <c r="OWI5" s="303"/>
      <c r="OWJ5" s="303"/>
      <c r="OWK5" s="303"/>
      <c r="OWL5" s="303"/>
      <c r="OWM5" s="303"/>
      <c r="OWN5" s="303"/>
      <c r="OWO5" s="303"/>
      <c r="OWP5" s="303"/>
      <c r="OWQ5" s="303"/>
      <c r="OWR5" s="303"/>
      <c r="OWS5" s="303"/>
      <c r="OWT5" s="303"/>
      <c r="OWU5" s="303"/>
      <c r="OWV5" s="303"/>
      <c r="OWW5" s="303"/>
      <c r="OWX5" s="303"/>
      <c r="OWY5" s="303"/>
      <c r="OWZ5" s="303"/>
      <c r="OXA5" s="303"/>
      <c r="OXB5" s="303"/>
      <c r="OXC5" s="303"/>
      <c r="OXD5" s="303"/>
      <c r="OXE5" s="303"/>
      <c r="OXF5" s="303"/>
      <c r="OXG5" s="303"/>
      <c r="OXH5" s="303"/>
      <c r="OXI5" s="303"/>
      <c r="OXJ5" s="303"/>
      <c r="OXK5" s="303"/>
      <c r="OXL5" s="303"/>
      <c r="OXM5" s="303"/>
      <c r="OXN5" s="303"/>
      <c r="OXO5" s="303"/>
      <c r="OXP5" s="303"/>
      <c r="OXQ5" s="303"/>
      <c r="OXR5" s="303"/>
      <c r="OXS5" s="303"/>
      <c r="OXT5" s="303"/>
      <c r="OXU5" s="303"/>
      <c r="OXV5" s="303"/>
      <c r="OXW5" s="303"/>
      <c r="OXX5" s="303"/>
      <c r="OXY5" s="303"/>
      <c r="OXZ5" s="303"/>
      <c r="OYA5" s="303"/>
      <c r="OYB5" s="303"/>
      <c r="OYC5" s="303"/>
      <c r="OYD5" s="303"/>
      <c r="OYE5" s="303"/>
      <c r="OYF5" s="303"/>
      <c r="OYG5" s="303"/>
      <c r="OYH5" s="303"/>
      <c r="OYI5" s="303"/>
      <c r="OYJ5" s="303"/>
      <c r="OYK5" s="303"/>
      <c r="OYL5" s="303"/>
      <c r="OYM5" s="303"/>
      <c r="OYN5" s="303"/>
      <c r="OYO5" s="303"/>
      <c r="OYP5" s="303"/>
      <c r="OYQ5" s="303"/>
      <c r="OYR5" s="303"/>
      <c r="OYS5" s="303"/>
      <c r="OYT5" s="303"/>
      <c r="OYU5" s="303"/>
      <c r="OYV5" s="303"/>
      <c r="OYW5" s="303"/>
      <c r="OYX5" s="303"/>
      <c r="OYY5" s="303"/>
      <c r="OYZ5" s="303"/>
      <c r="OZA5" s="303"/>
      <c r="OZB5" s="303"/>
      <c r="OZC5" s="303"/>
      <c r="OZD5" s="303"/>
      <c r="OZE5" s="303"/>
      <c r="OZF5" s="303"/>
      <c r="OZG5" s="303"/>
      <c r="OZH5" s="303"/>
      <c r="OZI5" s="303"/>
      <c r="OZJ5" s="303"/>
      <c r="OZK5" s="303"/>
      <c r="OZL5" s="303"/>
      <c r="OZM5" s="303"/>
      <c r="OZN5" s="303"/>
      <c r="OZO5" s="303"/>
      <c r="OZP5" s="303"/>
      <c r="OZQ5" s="303"/>
      <c r="OZR5" s="303"/>
      <c r="OZS5" s="303"/>
      <c r="OZT5" s="303"/>
      <c r="OZU5" s="303"/>
      <c r="OZV5" s="303"/>
      <c r="OZW5" s="303"/>
      <c r="OZX5" s="303"/>
      <c r="OZY5" s="303"/>
      <c r="OZZ5" s="303"/>
      <c r="PAA5" s="303"/>
      <c r="PAB5" s="303"/>
      <c r="PAC5" s="303"/>
      <c r="PAD5" s="303"/>
      <c r="PAE5" s="303"/>
      <c r="PAF5" s="303"/>
      <c r="PAG5" s="303"/>
      <c r="PAH5" s="303"/>
      <c r="PAI5" s="303"/>
      <c r="PAJ5" s="303"/>
      <c r="PAK5" s="303"/>
      <c r="PAL5" s="303"/>
      <c r="PAM5" s="303"/>
      <c r="PAN5" s="303"/>
      <c r="PAO5" s="303"/>
      <c r="PAP5" s="303"/>
      <c r="PAQ5" s="303"/>
      <c r="PAR5" s="303"/>
      <c r="PAS5" s="303"/>
      <c r="PAT5" s="303"/>
      <c r="PAU5" s="303"/>
      <c r="PAV5" s="303"/>
      <c r="PAW5" s="303"/>
      <c r="PAX5" s="303"/>
      <c r="PAY5" s="303"/>
      <c r="PAZ5" s="303"/>
      <c r="PBA5" s="303"/>
      <c r="PBB5" s="303"/>
      <c r="PBC5" s="303"/>
      <c r="PBD5" s="303"/>
      <c r="PBE5" s="303"/>
      <c r="PBF5" s="303"/>
      <c r="PBG5" s="303"/>
      <c r="PBH5" s="303"/>
      <c r="PBI5" s="303"/>
      <c r="PBJ5" s="303"/>
      <c r="PBK5" s="303"/>
      <c r="PBL5" s="303"/>
      <c r="PBM5" s="303"/>
      <c r="PBN5" s="303"/>
      <c r="PBO5" s="303"/>
      <c r="PBP5" s="303"/>
      <c r="PBQ5" s="303"/>
      <c r="PBR5" s="303"/>
      <c r="PBS5" s="303"/>
      <c r="PBT5" s="303"/>
      <c r="PBU5" s="303"/>
      <c r="PBV5" s="303"/>
      <c r="PBW5" s="303"/>
      <c r="PBX5" s="303"/>
      <c r="PBY5" s="303"/>
      <c r="PBZ5" s="303"/>
      <c r="PCA5" s="303"/>
      <c r="PCB5" s="303"/>
      <c r="PCC5" s="303"/>
      <c r="PCD5" s="303"/>
      <c r="PCE5" s="303"/>
      <c r="PCF5" s="303"/>
      <c r="PCG5" s="303"/>
      <c r="PCH5" s="303"/>
      <c r="PCI5" s="303"/>
      <c r="PCJ5" s="303"/>
      <c r="PCK5" s="303"/>
      <c r="PCL5" s="303"/>
      <c r="PCM5" s="303"/>
      <c r="PCN5" s="303"/>
      <c r="PCO5" s="303"/>
      <c r="PCP5" s="303"/>
      <c r="PCQ5" s="303"/>
      <c r="PCR5" s="303"/>
      <c r="PCS5" s="303"/>
      <c r="PCT5" s="303"/>
      <c r="PCU5" s="303"/>
      <c r="PCV5" s="303"/>
      <c r="PCW5" s="303"/>
      <c r="PCX5" s="303"/>
      <c r="PCY5" s="303"/>
      <c r="PCZ5" s="303"/>
      <c r="PDA5" s="303"/>
      <c r="PDB5" s="303"/>
      <c r="PDC5" s="303"/>
      <c r="PDD5" s="303"/>
      <c r="PDE5" s="303"/>
      <c r="PDF5" s="303"/>
      <c r="PDG5" s="303"/>
      <c r="PDH5" s="303"/>
      <c r="PDI5" s="303"/>
      <c r="PDJ5" s="303"/>
      <c r="PDK5" s="303"/>
      <c r="PDL5" s="303"/>
      <c r="PDM5" s="303"/>
      <c r="PDN5" s="303"/>
      <c r="PDO5" s="303"/>
      <c r="PDP5" s="303"/>
      <c r="PDQ5" s="303"/>
      <c r="PDR5" s="303"/>
      <c r="PDS5" s="303"/>
      <c r="PDT5" s="303"/>
      <c r="PDU5" s="303"/>
      <c r="PDV5" s="303"/>
      <c r="PDW5" s="303"/>
      <c r="PDX5" s="303"/>
      <c r="PDY5" s="303"/>
      <c r="PDZ5" s="303"/>
      <c r="PEA5" s="303"/>
      <c r="PEB5" s="303"/>
      <c r="PEC5" s="303"/>
      <c r="PED5" s="303"/>
      <c r="PEE5" s="303"/>
      <c r="PEF5" s="303"/>
      <c r="PEG5" s="303"/>
      <c r="PEH5" s="303"/>
      <c r="PEI5" s="303"/>
      <c r="PEJ5" s="303"/>
      <c r="PEK5" s="303"/>
      <c r="PEL5" s="303"/>
      <c r="PEM5" s="303"/>
      <c r="PEN5" s="303"/>
      <c r="PEO5" s="303"/>
      <c r="PEP5" s="303"/>
      <c r="PEQ5" s="303"/>
      <c r="PER5" s="303"/>
      <c r="PES5" s="303"/>
      <c r="PET5" s="303"/>
      <c r="PEU5" s="303"/>
      <c r="PEV5" s="303"/>
      <c r="PEW5" s="303"/>
      <c r="PEX5" s="303"/>
      <c r="PEY5" s="303"/>
      <c r="PEZ5" s="303"/>
      <c r="PFA5" s="303"/>
      <c r="PFB5" s="303"/>
      <c r="PFC5" s="303"/>
      <c r="PFD5" s="303"/>
      <c r="PFE5" s="303"/>
      <c r="PFF5" s="303"/>
      <c r="PFG5" s="303"/>
      <c r="PFH5" s="303"/>
      <c r="PFI5" s="303"/>
      <c r="PFJ5" s="303"/>
      <c r="PFK5" s="303"/>
      <c r="PFL5" s="303"/>
      <c r="PFM5" s="303"/>
      <c r="PFN5" s="303"/>
      <c r="PFO5" s="303"/>
      <c r="PFP5" s="303"/>
      <c r="PFQ5" s="303"/>
      <c r="PFR5" s="303"/>
      <c r="PFS5" s="303"/>
      <c r="PFT5" s="303"/>
      <c r="PFU5" s="303"/>
      <c r="PFV5" s="303"/>
      <c r="PFW5" s="303"/>
      <c r="PFX5" s="303"/>
      <c r="PFY5" s="303"/>
      <c r="PFZ5" s="303"/>
      <c r="PGA5" s="303"/>
      <c r="PGB5" s="303"/>
      <c r="PGC5" s="303"/>
      <c r="PGD5" s="303"/>
      <c r="PGE5" s="303"/>
      <c r="PGF5" s="303"/>
      <c r="PGG5" s="303"/>
      <c r="PGH5" s="303"/>
      <c r="PGI5" s="303"/>
      <c r="PGJ5" s="303"/>
      <c r="PGK5" s="303"/>
      <c r="PGL5" s="303"/>
      <c r="PGM5" s="303"/>
      <c r="PGN5" s="303"/>
      <c r="PGO5" s="303"/>
      <c r="PGP5" s="303"/>
      <c r="PGQ5" s="303"/>
      <c r="PGR5" s="303"/>
      <c r="PGS5" s="303"/>
      <c r="PGT5" s="303"/>
      <c r="PGU5" s="303"/>
      <c r="PGV5" s="303"/>
      <c r="PGW5" s="303"/>
      <c r="PGX5" s="303"/>
      <c r="PGY5" s="303"/>
      <c r="PGZ5" s="303"/>
      <c r="PHA5" s="303"/>
      <c r="PHB5" s="303"/>
      <c r="PHC5" s="303"/>
      <c r="PHD5" s="303"/>
      <c r="PHE5" s="303"/>
      <c r="PHF5" s="303"/>
      <c r="PHG5" s="303"/>
      <c r="PHH5" s="303"/>
      <c r="PHI5" s="303"/>
      <c r="PHJ5" s="303"/>
      <c r="PHK5" s="303"/>
      <c r="PHL5" s="303"/>
      <c r="PHM5" s="303"/>
      <c r="PHN5" s="303"/>
      <c r="PHO5" s="303"/>
      <c r="PHP5" s="303"/>
      <c r="PHQ5" s="303"/>
      <c r="PHR5" s="303"/>
      <c r="PHS5" s="303"/>
      <c r="PHT5" s="303"/>
      <c r="PHU5" s="303"/>
      <c r="PHV5" s="303"/>
      <c r="PHW5" s="303"/>
      <c r="PHX5" s="303"/>
      <c r="PHY5" s="303"/>
      <c r="PHZ5" s="303"/>
      <c r="PIA5" s="303"/>
      <c r="PIB5" s="303"/>
      <c r="PIC5" s="303"/>
      <c r="PID5" s="303"/>
      <c r="PIE5" s="303"/>
      <c r="PIF5" s="303"/>
      <c r="PIG5" s="303"/>
      <c r="PIH5" s="303"/>
      <c r="PII5" s="303"/>
      <c r="PIJ5" s="303"/>
      <c r="PIK5" s="303"/>
      <c r="PIL5" s="303"/>
      <c r="PIM5" s="303"/>
      <c r="PIN5" s="303"/>
      <c r="PIO5" s="303"/>
      <c r="PIP5" s="303"/>
      <c r="PIQ5" s="303"/>
      <c r="PIR5" s="303"/>
      <c r="PIS5" s="303"/>
      <c r="PIT5" s="303"/>
      <c r="PIU5" s="303"/>
      <c r="PIV5" s="303"/>
      <c r="PIW5" s="303"/>
      <c r="PIX5" s="303"/>
      <c r="PIY5" s="303"/>
      <c r="PIZ5" s="303"/>
      <c r="PJA5" s="303"/>
      <c r="PJB5" s="303"/>
      <c r="PJC5" s="303"/>
      <c r="PJD5" s="303"/>
      <c r="PJE5" s="303"/>
      <c r="PJF5" s="303"/>
      <c r="PJG5" s="303"/>
      <c r="PJH5" s="303"/>
      <c r="PJI5" s="303"/>
      <c r="PJJ5" s="303"/>
      <c r="PJK5" s="303"/>
      <c r="PJL5" s="303"/>
      <c r="PJM5" s="303"/>
      <c r="PJN5" s="303"/>
      <c r="PJO5" s="303"/>
      <c r="PJP5" s="303"/>
      <c r="PJQ5" s="303"/>
      <c r="PJR5" s="303"/>
      <c r="PJS5" s="303"/>
      <c r="PJT5" s="303"/>
      <c r="PJU5" s="303"/>
      <c r="PJV5" s="303"/>
      <c r="PJW5" s="303"/>
      <c r="PJX5" s="303"/>
      <c r="PJY5" s="303"/>
      <c r="PJZ5" s="303"/>
      <c r="PKA5" s="303"/>
      <c r="PKB5" s="303"/>
      <c r="PKC5" s="303"/>
      <c r="PKD5" s="303"/>
      <c r="PKE5" s="303"/>
      <c r="PKF5" s="303"/>
      <c r="PKG5" s="303"/>
      <c r="PKH5" s="303"/>
      <c r="PKI5" s="303"/>
      <c r="PKJ5" s="303"/>
      <c r="PKK5" s="303"/>
      <c r="PKL5" s="303"/>
      <c r="PKM5" s="303"/>
      <c r="PKN5" s="303"/>
      <c r="PKO5" s="303"/>
      <c r="PKP5" s="303"/>
      <c r="PKQ5" s="303"/>
      <c r="PKR5" s="303"/>
      <c r="PKS5" s="303"/>
      <c r="PKT5" s="303"/>
      <c r="PKU5" s="303"/>
      <c r="PKV5" s="303"/>
      <c r="PKW5" s="303"/>
      <c r="PKX5" s="303"/>
      <c r="PKY5" s="303"/>
      <c r="PKZ5" s="303"/>
      <c r="PLA5" s="303"/>
      <c r="PLB5" s="303"/>
      <c r="PLC5" s="303"/>
      <c r="PLD5" s="303"/>
      <c r="PLE5" s="303"/>
      <c r="PLF5" s="303"/>
      <c r="PLG5" s="303"/>
      <c r="PLH5" s="303"/>
      <c r="PLI5" s="303"/>
      <c r="PLJ5" s="303"/>
      <c r="PLK5" s="303"/>
      <c r="PLL5" s="303"/>
      <c r="PLM5" s="303"/>
      <c r="PLN5" s="303"/>
      <c r="PLO5" s="303"/>
      <c r="PLP5" s="303"/>
      <c r="PLQ5" s="303"/>
      <c r="PLR5" s="303"/>
      <c r="PLS5" s="303"/>
      <c r="PLT5" s="303"/>
      <c r="PLU5" s="303"/>
      <c r="PLV5" s="303"/>
      <c r="PLW5" s="303"/>
      <c r="PLX5" s="303"/>
      <c r="PLY5" s="303"/>
      <c r="PLZ5" s="303"/>
      <c r="PMA5" s="303"/>
      <c r="PMB5" s="303"/>
      <c r="PMC5" s="303"/>
      <c r="PMD5" s="303"/>
      <c r="PME5" s="303"/>
      <c r="PMF5" s="303"/>
      <c r="PMG5" s="303"/>
      <c r="PMH5" s="303"/>
      <c r="PMI5" s="303"/>
      <c r="PMJ5" s="303"/>
      <c r="PMK5" s="303"/>
      <c r="PML5" s="303"/>
      <c r="PMM5" s="303"/>
      <c r="PMN5" s="303"/>
      <c r="PMO5" s="303"/>
      <c r="PMP5" s="303"/>
      <c r="PMQ5" s="303"/>
      <c r="PMR5" s="303"/>
      <c r="PMS5" s="303"/>
      <c r="PMT5" s="303"/>
      <c r="PMU5" s="303"/>
      <c r="PMV5" s="303"/>
      <c r="PMW5" s="303"/>
      <c r="PMX5" s="303"/>
      <c r="PMY5" s="303"/>
      <c r="PMZ5" s="303"/>
      <c r="PNA5" s="303"/>
      <c r="PNB5" s="303"/>
      <c r="PNC5" s="303"/>
      <c r="PND5" s="303"/>
      <c r="PNE5" s="303"/>
      <c r="PNF5" s="303"/>
      <c r="PNG5" s="303"/>
      <c r="PNH5" s="303"/>
      <c r="PNI5" s="303"/>
      <c r="PNJ5" s="303"/>
      <c r="PNK5" s="303"/>
      <c r="PNL5" s="303"/>
      <c r="PNM5" s="303"/>
      <c r="PNN5" s="303"/>
      <c r="PNO5" s="303"/>
      <c r="PNP5" s="303"/>
      <c r="PNQ5" s="303"/>
      <c r="PNR5" s="303"/>
      <c r="PNS5" s="303"/>
      <c r="PNT5" s="303"/>
      <c r="PNU5" s="303"/>
      <c r="PNV5" s="303"/>
      <c r="PNW5" s="303"/>
      <c r="PNX5" s="303"/>
      <c r="PNY5" s="303"/>
      <c r="PNZ5" s="303"/>
      <c r="POA5" s="303"/>
      <c r="POB5" s="303"/>
      <c r="POC5" s="303"/>
      <c r="POD5" s="303"/>
      <c r="POE5" s="303"/>
      <c r="POF5" s="303"/>
      <c r="POG5" s="303"/>
      <c r="POH5" s="303"/>
      <c r="POI5" s="303"/>
      <c r="POJ5" s="303"/>
      <c r="POK5" s="303"/>
      <c r="POL5" s="303"/>
      <c r="POM5" s="303"/>
      <c r="PON5" s="303"/>
      <c r="POO5" s="303"/>
      <c r="POP5" s="303"/>
      <c r="POQ5" s="303"/>
      <c r="POR5" s="303"/>
      <c r="POS5" s="303"/>
      <c r="POT5" s="303"/>
      <c r="POU5" s="303"/>
      <c r="POV5" s="303"/>
      <c r="POW5" s="303"/>
      <c r="POX5" s="303"/>
      <c r="POY5" s="303"/>
      <c r="POZ5" s="303"/>
      <c r="PPA5" s="303"/>
      <c r="PPB5" s="303"/>
      <c r="PPC5" s="303"/>
      <c r="PPD5" s="303"/>
      <c r="PPE5" s="303"/>
      <c r="PPF5" s="303"/>
      <c r="PPG5" s="303"/>
      <c r="PPH5" s="303"/>
      <c r="PPI5" s="303"/>
      <c r="PPJ5" s="303"/>
      <c r="PPK5" s="303"/>
      <c r="PPL5" s="303"/>
      <c r="PPM5" s="303"/>
      <c r="PPN5" s="303"/>
      <c r="PPO5" s="303"/>
      <c r="PPP5" s="303"/>
      <c r="PPQ5" s="303"/>
      <c r="PPR5" s="303"/>
      <c r="PPS5" s="303"/>
      <c r="PPT5" s="303"/>
      <c r="PPU5" s="303"/>
      <c r="PPV5" s="303"/>
      <c r="PPW5" s="303"/>
      <c r="PPX5" s="303"/>
      <c r="PPY5" s="303"/>
      <c r="PPZ5" s="303"/>
      <c r="PQA5" s="303"/>
      <c r="PQB5" s="303"/>
      <c r="PQC5" s="303"/>
      <c r="PQD5" s="303"/>
      <c r="PQE5" s="303"/>
      <c r="PQF5" s="303"/>
      <c r="PQG5" s="303"/>
      <c r="PQH5" s="303"/>
      <c r="PQI5" s="303"/>
      <c r="PQJ5" s="303"/>
      <c r="PQK5" s="303"/>
      <c r="PQL5" s="303"/>
      <c r="PQM5" s="303"/>
      <c r="PQN5" s="303"/>
      <c r="PQO5" s="303"/>
      <c r="PQP5" s="303"/>
      <c r="PQQ5" s="303"/>
      <c r="PQR5" s="303"/>
      <c r="PQS5" s="303"/>
      <c r="PQT5" s="303"/>
      <c r="PQU5" s="303"/>
      <c r="PQV5" s="303"/>
      <c r="PQW5" s="303"/>
      <c r="PQX5" s="303"/>
      <c r="PQY5" s="303"/>
      <c r="PQZ5" s="303"/>
      <c r="PRA5" s="303"/>
      <c r="PRB5" s="303"/>
      <c r="PRC5" s="303"/>
      <c r="PRD5" s="303"/>
      <c r="PRE5" s="303"/>
      <c r="PRF5" s="303"/>
      <c r="PRG5" s="303"/>
      <c r="PRH5" s="303"/>
      <c r="PRI5" s="303"/>
      <c r="PRJ5" s="303"/>
      <c r="PRK5" s="303"/>
      <c r="PRL5" s="303"/>
      <c r="PRM5" s="303"/>
      <c r="PRN5" s="303"/>
      <c r="PRO5" s="303"/>
      <c r="PRP5" s="303"/>
      <c r="PRQ5" s="303"/>
      <c r="PRR5" s="303"/>
      <c r="PRS5" s="303"/>
      <c r="PRT5" s="303"/>
      <c r="PRU5" s="303"/>
      <c r="PRV5" s="303"/>
      <c r="PRW5" s="303"/>
      <c r="PRX5" s="303"/>
      <c r="PRY5" s="303"/>
      <c r="PRZ5" s="303"/>
      <c r="PSA5" s="303"/>
      <c r="PSB5" s="303"/>
      <c r="PSC5" s="303"/>
      <c r="PSD5" s="303"/>
      <c r="PSE5" s="303"/>
      <c r="PSF5" s="303"/>
      <c r="PSG5" s="303"/>
      <c r="PSH5" s="303"/>
      <c r="PSI5" s="303"/>
      <c r="PSJ5" s="303"/>
      <c r="PSK5" s="303"/>
      <c r="PSL5" s="303"/>
      <c r="PSM5" s="303"/>
      <c r="PSN5" s="303"/>
      <c r="PSO5" s="303"/>
      <c r="PSP5" s="303"/>
      <c r="PSQ5" s="303"/>
      <c r="PSR5" s="303"/>
      <c r="PSS5" s="303"/>
      <c r="PST5" s="303"/>
      <c r="PSU5" s="303"/>
      <c r="PSV5" s="303"/>
      <c r="PSW5" s="303"/>
      <c r="PSX5" s="303"/>
      <c r="PSY5" s="303"/>
      <c r="PSZ5" s="303"/>
      <c r="PTA5" s="303"/>
      <c r="PTB5" s="303"/>
      <c r="PTC5" s="303"/>
      <c r="PTD5" s="303"/>
      <c r="PTE5" s="303"/>
      <c r="PTF5" s="303"/>
      <c r="PTG5" s="303"/>
      <c r="PTH5" s="303"/>
      <c r="PTI5" s="303"/>
      <c r="PTJ5" s="303"/>
      <c r="PTK5" s="303"/>
      <c r="PTL5" s="303"/>
      <c r="PTM5" s="303"/>
      <c r="PTN5" s="303"/>
      <c r="PTO5" s="303"/>
      <c r="PTP5" s="303"/>
      <c r="PTQ5" s="303"/>
      <c r="PTR5" s="303"/>
      <c r="PTS5" s="303"/>
      <c r="PTT5" s="303"/>
      <c r="PTU5" s="303"/>
      <c r="PTV5" s="303"/>
      <c r="PTW5" s="303"/>
      <c r="PTX5" s="303"/>
      <c r="PTY5" s="303"/>
      <c r="PTZ5" s="303"/>
      <c r="PUA5" s="303"/>
      <c r="PUB5" s="303"/>
      <c r="PUC5" s="303"/>
      <c r="PUD5" s="303"/>
      <c r="PUE5" s="303"/>
      <c r="PUF5" s="303"/>
      <c r="PUG5" s="303"/>
      <c r="PUH5" s="303"/>
      <c r="PUI5" s="303"/>
      <c r="PUJ5" s="303"/>
      <c r="PUK5" s="303"/>
      <c r="PUL5" s="303"/>
      <c r="PUM5" s="303"/>
      <c r="PUN5" s="303"/>
      <c r="PUO5" s="303"/>
      <c r="PUP5" s="303"/>
      <c r="PUQ5" s="303"/>
      <c r="PUR5" s="303"/>
      <c r="PUS5" s="303"/>
      <c r="PUT5" s="303"/>
      <c r="PUU5" s="303"/>
      <c r="PUV5" s="303"/>
      <c r="PUW5" s="303"/>
      <c r="PUX5" s="303"/>
      <c r="PUY5" s="303"/>
      <c r="PUZ5" s="303"/>
      <c r="PVA5" s="303"/>
      <c r="PVB5" s="303"/>
      <c r="PVC5" s="303"/>
      <c r="PVD5" s="303"/>
      <c r="PVE5" s="303"/>
      <c r="PVF5" s="303"/>
      <c r="PVG5" s="303"/>
      <c r="PVH5" s="303"/>
      <c r="PVI5" s="303"/>
      <c r="PVJ5" s="303"/>
      <c r="PVK5" s="303"/>
      <c r="PVL5" s="303"/>
      <c r="PVM5" s="303"/>
      <c r="PVN5" s="303"/>
      <c r="PVO5" s="303"/>
      <c r="PVP5" s="303"/>
      <c r="PVQ5" s="303"/>
      <c r="PVR5" s="303"/>
      <c r="PVS5" s="303"/>
      <c r="PVT5" s="303"/>
      <c r="PVU5" s="303"/>
      <c r="PVV5" s="303"/>
      <c r="PVW5" s="303"/>
      <c r="PVX5" s="303"/>
      <c r="PVY5" s="303"/>
      <c r="PVZ5" s="303"/>
      <c r="PWA5" s="303"/>
      <c r="PWB5" s="303"/>
      <c r="PWC5" s="303"/>
      <c r="PWD5" s="303"/>
      <c r="PWE5" s="303"/>
      <c r="PWF5" s="303"/>
      <c r="PWG5" s="303"/>
      <c r="PWH5" s="303"/>
      <c r="PWI5" s="303"/>
      <c r="PWJ5" s="303"/>
      <c r="PWK5" s="303"/>
      <c r="PWL5" s="303"/>
      <c r="PWM5" s="303"/>
      <c r="PWN5" s="303"/>
      <c r="PWO5" s="303"/>
      <c r="PWP5" s="303"/>
      <c r="PWQ5" s="303"/>
      <c r="PWR5" s="303"/>
      <c r="PWS5" s="303"/>
      <c r="PWT5" s="303"/>
      <c r="PWU5" s="303"/>
      <c r="PWV5" s="303"/>
      <c r="PWW5" s="303"/>
      <c r="PWX5" s="303"/>
      <c r="PWY5" s="303"/>
      <c r="PWZ5" s="303"/>
      <c r="PXA5" s="303"/>
      <c r="PXB5" s="303"/>
      <c r="PXC5" s="303"/>
      <c r="PXD5" s="303"/>
      <c r="PXE5" s="303"/>
      <c r="PXF5" s="303"/>
      <c r="PXG5" s="303"/>
      <c r="PXH5" s="303"/>
      <c r="PXI5" s="303"/>
      <c r="PXJ5" s="303"/>
      <c r="PXK5" s="303"/>
      <c r="PXL5" s="303"/>
      <c r="PXM5" s="303"/>
      <c r="PXN5" s="303"/>
      <c r="PXO5" s="303"/>
      <c r="PXP5" s="303"/>
      <c r="PXQ5" s="303"/>
      <c r="PXR5" s="303"/>
      <c r="PXS5" s="303"/>
      <c r="PXT5" s="303"/>
      <c r="PXU5" s="303"/>
      <c r="PXV5" s="303"/>
      <c r="PXW5" s="303"/>
      <c r="PXX5" s="303"/>
      <c r="PXY5" s="303"/>
      <c r="PXZ5" s="303"/>
      <c r="PYA5" s="303"/>
      <c r="PYB5" s="303"/>
      <c r="PYC5" s="303"/>
      <c r="PYD5" s="303"/>
      <c r="PYE5" s="303"/>
      <c r="PYF5" s="303"/>
      <c r="PYG5" s="303"/>
      <c r="PYH5" s="303"/>
      <c r="PYI5" s="303"/>
      <c r="PYJ5" s="303"/>
      <c r="PYK5" s="303"/>
      <c r="PYL5" s="303"/>
      <c r="PYM5" s="303"/>
      <c r="PYN5" s="303"/>
      <c r="PYO5" s="303"/>
      <c r="PYP5" s="303"/>
      <c r="PYQ5" s="303"/>
      <c r="PYR5" s="303"/>
      <c r="PYS5" s="303"/>
      <c r="PYT5" s="303"/>
      <c r="PYU5" s="303"/>
      <c r="PYV5" s="303"/>
      <c r="PYW5" s="303"/>
      <c r="PYX5" s="303"/>
      <c r="PYY5" s="303"/>
      <c r="PYZ5" s="303"/>
      <c r="PZA5" s="303"/>
      <c r="PZB5" s="303"/>
      <c r="PZC5" s="303"/>
      <c r="PZD5" s="303"/>
      <c r="PZE5" s="303"/>
      <c r="PZF5" s="303"/>
      <c r="PZG5" s="303"/>
      <c r="PZH5" s="303"/>
      <c r="PZI5" s="303"/>
      <c r="PZJ5" s="303"/>
      <c r="PZK5" s="303"/>
      <c r="PZL5" s="303"/>
      <c r="PZM5" s="303"/>
      <c r="PZN5" s="303"/>
      <c r="PZO5" s="303"/>
      <c r="PZP5" s="303"/>
      <c r="PZQ5" s="303"/>
      <c r="PZR5" s="303"/>
      <c r="PZS5" s="303"/>
      <c r="PZT5" s="303"/>
      <c r="PZU5" s="303"/>
      <c r="PZV5" s="303"/>
      <c r="PZW5" s="303"/>
      <c r="PZX5" s="303"/>
      <c r="PZY5" s="303"/>
      <c r="PZZ5" s="303"/>
      <c r="QAA5" s="303"/>
      <c r="QAB5" s="303"/>
      <c r="QAC5" s="303"/>
      <c r="QAD5" s="303"/>
      <c r="QAE5" s="303"/>
      <c r="QAF5" s="303"/>
      <c r="QAG5" s="303"/>
      <c r="QAH5" s="303"/>
      <c r="QAI5" s="303"/>
      <c r="QAJ5" s="303"/>
      <c r="QAK5" s="303"/>
      <c r="QAL5" s="303"/>
      <c r="QAM5" s="303"/>
      <c r="QAN5" s="303"/>
      <c r="QAO5" s="303"/>
      <c r="QAP5" s="303"/>
      <c r="QAQ5" s="303"/>
      <c r="QAR5" s="303"/>
      <c r="QAS5" s="303"/>
      <c r="QAT5" s="303"/>
      <c r="QAU5" s="303"/>
      <c r="QAV5" s="303"/>
      <c r="QAW5" s="303"/>
      <c r="QAX5" s="303"/>
      <c r="QAY5" s="303"/>
      <c r="QAZ5" s="303"/>
      <c r="QBA5" s="303"/>
      <c r="QBB5" s="303"/>
      <c r="QBC5" s="303"/>
      <c r="QBD5" s="303"/>
      <c r="QBE5" s="303"/>
      <c r="QBF5" s="303"/>
      <c r="QBG5" s="303"/>
      <c r="QBH5" s="303"/>
      <c r="QBI5" s="303"/>
      <c r="QBJ5" s="303"/>
      <c r="QBK5" s="303"/>
      <c r="QBL5" s="303"/>
      <c r="QBM5" s="303"/>
      <c r="QBN5" s="303"/>
      <c r="QBO5" s="303"/>
      <c r="QBP5" s="303"/>
      <c r="QBQ5" s="303"/>
      <c r="QBR5" s="303"/>
      <c r="QBS5" s="303"/>
      <c r="QBT5" s="303"/>
      <c r="QBU5" s="303"/>
      <c r="QBV5" s="303"/>
      <c r="QBW5" s="303"/>
      <c r="QBX5" s="303"/>
      <c r="QBY5" s="303"/>
      <c r="QBZ5" s="303"/>
      <c r="QCA5" s="303"/>
      <c r="QCB5" s="303"/>
      <c r="QCC5" s="303"/>
      <c r="QCD5" s="303"/>
      <c r="QCE5" s="303"/>
      <c r="QCF5" s="303"/>
      <c r="QCG5" s="303"/>
      <c r="QCH5" s="303"/>
      <c r="QCI5" s="303"/>
      <c r="QCJ5" s="303"/>
      <c r="QCK5" s="303"/>
      <c r="QCL5" s="303"/>
      <c r="QCM5" s="303"/>
      <c r="QCN5" s="303"/>
      <c r="QCO5" s="303"/>
      <c r="QCP5" s="303"/>
      <c r="QCQ5" s="303"/>
      <c r="QCR5" s="303"/>
      <c r="QCS5" s="303"/>
      <c r="QCT5" s="303"/>
      <c r="QCU5" s="303"/>
      <c r="QCV5" s="303"/>
      <c r="QCW5" s="303"/>
      <c r="QCX5" s="303"/>
      <c r="QCY5" s="303"/>
      <c r="QCZ5" s="303"/>
      <c r="QDA5" s="303"/>
      <c r="QDB5" s="303"/>
      <c r="QDC5" s="303"/>
      <c r="QDD5" s="303"/>
      <c r="QDE5" s="303"/>
      <c r="QDF5" s="303"/>
      <c r="QDG5" s="303"/>
      <c r="QDH5" s="303"/>
      <c r="QDI5" s="303"/>
      <c r="QDJ5" s="303"/>
      <c r="QDK5" s="303"/>
      <c r="QDL5" s="303"/>
      <c r="QDM5" s="303"/>
      <c r="QDN5" s="303"/>
      <c r="QDO5" s="303"/>
      <c r="QDP5" s="303"/>
      <c r="QDQ5" s="303"/>
      <c r="QDR5" s="303"/>
      <c r="QDS5" s="303"/>
      <c r="QDT5" s="303"/>
      <c r="QDU5" s="303"/>
      <c r="QDV5" s="303"/>
      <c r="QDW5" s="303"/>
      <c r="QDX5" s="303"/>
      <c r="QDY5" s="303"/>
      <c r="QDZ5" s="303"/>
      <c r="QEA5" s="303"/>
      <c r="QEB5" s="303"/>
      <c r="QEC5" s="303"/>
      <c r="QED5" s="303"/>
      <c r="QEE5" s="303"/>
      <c r="QEF5" s="303"/>
      <c r="QEG5" s="303"/>
      <c r="QEH5" s="303"/>
      <c r="QEI5" s="303"/>
      <c r="QEJ5" s="303"/>
      <c r="QEK5" s="303"/>
      <c r="QEL5" s="303"/>
      <c r="QEM5" s="303"/>
      <c r="QEN5" s="303"/>
      <c r="QEO5" s="303"/>
      <c r="QEP5" s="303"/>
      <c r="QEQ5" s="303"/>
      <c r="QER5" s="303"/>
      <c r="QES5" s="303"/>
      <c r="QET5" s="303"/>
      <c r="QEU5" s="303"/>
      <c r="QEV5" s="303"/>
      <c r="QEW5" s="303"/>
      <c r="QEX5" s="303"/>
      <c r="QEY5" s="303"/>
      <c r="QEZ5" s="303"/>
      <c r="QFA5" s="303"/>
      <c r="QFB5" s="303"/>
      <c r="QFC5" s="303"/>
      <c r="QFD5" s="303"/>
      <c r="QFE5" s="303"/>
      <c r="QFF5" s="303"/>
      <c r="QFG5" s="303"/>
      <c r="QFH5" s="303"/>
      <c r="QFI5" s="303"/>
      <c r="QFJ5" s="303"/>
      <c r="QFK5" s="303"/>
      <c r="QFL5" s="303"/>
      <c r="QFM5" s="303"/>
      <c r="QFN5" s="303"/>
      <c r="QFO5" s="303"/>
      <c r="QFP5" s="303"/>
      <c r="QFQ5" s="303"/>
      <c r="QFR5" s="303"/>
      <c r="QFS5" s="303"/>
      <c r="QFT5" s="303"/>
      <c r="QFU5" s="303"/>
      <c r="QFV5" s="303"/>
      <c r="QFW5" s="303"/>
      <c r="QFX5" s="303"/>
      <c r="QFY5" s="303"/>
      <c r="QFZ5" s="303"/>
      <c r="QGA5" s="303"/>
      <c r="QGB5" s="303"/>
      <c r="QGC5" s="303"/>
      <c r="QGD5" s="303"/>
      <c r="QGE5" s="303"/>
      <c r="QGF5" s="303"/>
      <c r="QGG5" s="303"/>
      <c r="QGH5" s="303"/>
      <c r="QGI5" s="303"/>
      <c r="QGJ5" s="303"/>
      <c r="QGK5" s="303"/>
      <c r="QGL5" s="303"/>
      <c r="QGM5" s="303"/>
      <c r="QGN5" s="303"/>
      <c r="QGO5" s="303"/>
      <c r="QGP5" s="303"/>
      <c r="QGQ5" s="303"/>
      <c r="QGR5" s="303"/>
      <c r="QGS5" s="303"/>
      <c r="QGT5" s="303"/>
      <c r="QGU5" s="303"/>
      <c r="QGV5" s="303"/>
      <c r="QGW5" s="303"/>
      <c r="QGX5" s="303"/>
      <c r="QGY5" s="303"/>
      <c r="QGZ5" s="303"/>
      <c r="QHA5" s="303"/>
      <c r="QHB5" s="303"/>
      <c r="QHC5" s="303"/>
      <c r="QHD5" s="303"/>
      <c r="QHE5" s="303"/>
      <c r="QHF5" s="303"/>
      <c r="QHG5" s="303"/>
      <c r="QHH5" s="303"/>
      <c r="QHI5" s="303"/>
      <c r="QHJ5" s="303"/>
      <c r="QHK5" s="303"/>
      <c r="QHL5" s="303"/>
      <c r="QHM5" s="303"/>
      <c r="QHN5" s="303"/>
      <c r="QHO5" s="303"/>
      <c r="QHP5" s="303"/>
      <c r="QHQ5" s="303"/>
      <c r="QHR5" s="303"/>
      <c r="QHS5" s="303"/>
      <c r="QHT5" s="303"/>
      <c r="QHU5" s="303"/>
      <c r="QHV5" s="303"/>
      <c r="QHW5" s="303"/>
      <c r="QHX5" s="303"/>
      <c r="QHY5" s="303"/>
      <c r="QHZ5" s="303"/>
      <c r="QIA5" s="303"/>
      <c r="QIB5" s="303"/>
      <c r="QIC5" s="303"/>
      <c r="QID5" s="303"/>
      <c r="QIE5" s="303"/>
      <c r="QIF5" s="303"/>
      <c r="QIG5" s="303"/>
      <c r="QIH5" s="303"/>
      <c r="QII5" s="303"/>
      <c r="QIJ5" s="303"/>
      <c r="QIK5" s="303"/>
      <c r="QIL5" s="303"/>
      <c r="QIM5" s="303"/>
      <c r="QIN5" s="303"/>
      <c r="QIO5" s="303"/>
      <c r="QIP5" s="303"/>
      <c r="QIQ5" s="303"/>
      <c r="QIR5" s="303"/>
      <c r="QIS5" s="303"/>
      <c r="QIT5" s="303"/>
      <c r="QIU5" s="303"/>
      <c r="QIV5" s="303"/>
      <c r="QIW5" s="303"/>
      <c r="QIX5" s="303"/>
      <c r="QIY5" s="303"/>
      <c r="QIZ5" s="303"/>
      <c r="QJA5" s="303"/>
      <c r="QJB5" s="303"/>
      <c r="QJC5" s="303"/>
      <c r="QJD5" s="303"/>
      <c r="QJE5" s="303"/>
      <c r="QJF5" s="303"/>
      <c r="QJG5" s="303"/>
      <c r="QJH5" s="303"/>
      <c r="QJI5" s="303"/>
      <c r="QJJ5" s="303"/>
      <c r="QJK5" s="303"/>
      <c r="QJL5" s="303"/>
      <c r="QJM5" s="303"/>
      <c r="QJN5" s="303"/>
      <c r="QJO5" s="303"/>
      <c r="QJP5" s="303"/>
      <c r="QJQ5" s="303"/>
      <c r="QJR5" s="303"/>
      <c r="QJS5" s="303"/>
      <c r="QJT5" s="303"/>
      <c r="QJU5" s="303"/>
      <c r="QJV5" s="303"/>
      <c r="QJW5" s="303"/>
      <c r="QJX5" s="303"/>
      <c r="QJY5" s="303"/>
      <c r="QJZ5" s="303"/>
      <c r="QKA5" s="303"/>
      <c r="QKB5" s="303"/>
      <c r="QKC5" s="303"/>
      <c r="QKD5" s="303"/>
      <c r="QKE5" s="303"/>
      <c r="QKF5" s="303"/>
      <c r="QKG5" s="303"/>
      <c r="QKH5" s="303"/>
      <c r="QKI5" s="303"/>
      <c r="QKJ5" s="303"/>
      <c r="QKK5" s="303"/>
      <c r="QKL5" s="303"/>
      <c r="QKM5" s="303"/>
      <c r="QKN5" s="303"/>
      <c r="QKO5" s="303"/>
      <c r="QKP5" s="303"/>
      <c r="QKQ5" s="303"/>
      <c r="QKR5" s="303"/>
      <c r="QKS5" s="303"/>
      <c r="QKT5" s="303"/>
      <c r="QKU5" s="303"/>
      <c r="QKV5" s="303"/>
      <c r="QKW5" s="303"/>
      <c r="QKX5" s="303"/>
      <c r="QKY5" s="303"/>
      <c r="QKZ5" s="303"/>
      <c r="QLA5" s="303"/>
      <c r="QLB5" s="303"/>
      <c r="QLC5" s="303"/>
      <c r="QLD5" s="303"/>
      <c r="QLE5" s="303"/>
      <c r="QLF5" s="303"/>
      <c r="QLG5" s="303"/>
      <c r="QLH5" s="303"/>
      <c r="QLI5" s="303"/>
      <c r="QLJ5" s="303"/>
      <c r="QLK5" s="303"/>
      <c r="QLL5" s="303"/>
      <c r="QLM5" s="303"/>
      <c r="QLN5" s="303"/>
      <c r="QLO5" s="303"/>
      <c r="QLP5" s="303"/>
      <c r="QLQ5" s="303"/>
      <c r="QLR5" s="303"/>
      <c r="QLS5" s="303"/>
      <c r="QLT5" s="303"/>
      <c r="QLU5" s="303"/>
      <c r="QLV5" s="303"/>
      <c r="QLW5" s="303"/>
      <c r="QLX5" s="303"/>
      <c r="QLY5" s="303"/>
      <c r="QLZ5" s="303"/>
      <c r="QMA5" s="303"/>
      <c r="QMB5" s="303"/>
      <c r="QMC5" s="303"/>
      <c r="QMD5" s="303"/>
      <c r="QME5" s="303"/>
      <c r="QMF5" s="303"/>
      <c r="QMG5" s="303"/>
      <c r="QMH5" s="303"/>
      <c r="QMI5" s="303"/>
      <c r="QMJ5" s="303"/>
      <c r="QMK5" s="303"/>
      <c r="QML5" s="303"/>
      <c r="QMM5" s="303"/>
      <c r="QMN5" s="303"/>
      <c r="QMO5" s="303"/>
      <c r="QMP5" s="303"/>
      <c r="QMQ5" s="303"/>
      <c r="QMR5" s="303"/>
      <c r="QMS5" s="303"/>
      <c r="QMT5" s="303"/>
      <c r="QMU5" s="303"/>
      <c r="QMV5" s="303"/>
      <c r="QMW5" s="303"/>
      <c r="QMX5" s="303"/>
      <c r="QMY5" s="303"/>
      <c r="QMZ5" s="303"/>
      <c r="QNA5" s="303"/>
      <c r="QNB5" s="303"/>
      <c r="QNC5" s="303"/>
      <c r="QND5" s="303"/>
      <c r="QNE5" s="303"/>
      <c r="QNF5" s="303"/>
      <c r="QNG5" s="303"/>
      <c r="QNH5" s="303"/>
      <c r="QNI5" s="303"/>
      <c r="QNJ5" s="303"/>
      <c r="QNK5" s="303"/>
      <c r="QNL5" s="303"/>
      <c r="QNM5" s="303"/>
      <c r="QNN5" s="303"/>
      <c r="QNO5" s="303"/>
      <c r="QNP5" s="303"/>
      <c r="QNQ5" s="303"/>
      <c r="QNR5" s="303"/>
      <c r="QNS5" s="303"/>
      <c r="QNT5" s="303"/>
      <c r="QNU5" s="303"/>
      <c r="QNV5" s="303"/>
      <c r="QNW5" s="303"/>
      <c r="QNX5" s="303"/>
      <c r="QNY5" s="303"/>
      <c r="QNZ5" s="303"/>
      <c r="QOA5" s="303"/>
      <c r="QOB5" s="303"/>
      <c r="QOC5" s="303"/>
      <c r="QOD5" s="303"/>
      <c r="QOE5" s="303"/>
      <c r="QOF5" s="303"/>
      <c r="QOG5" s="303"/>
      <c r="QOH5" s="303"/>
      <c r="QOI5" s="303"/>
      <c r="QOJ5" s="303"/>
      <c r="QOK5" s="303"/>
      <c r="QOL5" s="303"/>
      <c r="QOM5" s="303"/>
      <c r="QON5" s="303"/>
      <c r="QOO5" s="303"/>
      <c r="QOP5" s="303"/>
      <c r="QOQ5" s="303"/>
      <c r="QOR5" s="303"/>
      <c r="QOS5" s="303"/>
      <c r="QOT5" s="303"/>
      <c r="QOU5" s="303"/>
      <c r="QOV5" s="303"/>
      <c r="QOW5" s="303"/>
      <c r="QOX5" s="303"/>
      <c r="QOY5" s="303"/>
      <c r="QOZ5" s="303"/>
      <c r="QPA5" s="303"/>
      <c r="QPB5" s="303"/>
      <c r="QPC5" s="303"/>
      <c r="QPD5" s="303"/>
      <c r="QPE5" s="303"/>
      <c r="QPF5" s="303"/>
      <c r="QPG5" s="303"/>
      <c r="QPH5" s="303"/>
      <c r="QPI5" s="303"/>
      <c r="QPJ5" s="303"/>
      <c r="QPK5" s="303"/>
      <c r="QPL5" s="303"/>
      <c r="QPM5" s="303"/>
      <c r="QPN5" s="303"/>
      <c r="QPO5" s="303"/>
      <c r="QPP5" s="303"/>
      <c r="QPQ5" s="303"/>
      <c r="QPR5" s="303"/>
      <c r="QPS5" s="303"/>
      <c r="QPT5" s="303"/>
      <c r="QPU5" s="303"/>
      <c r="QPV5" s="303"/>
      <c r="QPW5" s="303"/>
      <c r="QPX5" s="303"/>
      <c r="QPY5" s="303"/>
      <c r="QPZ5" s="303"/>
      <c r="QQA5" s="303"/>
      <c r="QQB5" s="303"/>
      <c r="QQC5" s="303"/>
      <c r="QQD5" s="303"/>
      <c r="QQE5" s="303"/>
      <c r="QQF5" s="303"/>
      <c r="QQG5" s="303"/>
      <c r="QQH5" s="303"/>
      <c r="QQI5" s="303"/>
      <c r="QQJ5" s="303"/>
      <c r="QQK5" s="303"/>
      <c r="QQL5" s="303"/>
      <c r="QQM5" s="303"/>
      <c r="QQN5" s="303"/>
      <c r="QQO5" s="303"/>
      <c r="QQP5" s="303"/>
      <c r="QQQ5" s="303"/>
      <c r="QQR5" s="303"/>
      <c r="QQS5" s="303"/>
      <c r="QQT5" s="303"/>
      <c r="QQU5" s="303"/>
      <c r="QQV5" s="303"/>
      <c r="QQW5" s="303"/>
      <c r="QQX5" s="303"/>
      <c r="QQY5" s="303"/>
      <c r="QQZ5" s="303"/>
      <c r="QRA5" s="303"/>
      <c r="QRB5" s="303"/>
      <c r="QRC5" s="303"/>
      <c r="QRD5" s="303"/>
      <c r="QRE5" s="303"/>
      <c r="QRF5" s="303"/>
      <c r="QRG5" s="303"/>
      <c r="QRH5" s="303"/>
      <c r="QRI5" s="303"/>
      <c r="QRJ5" s="303"/>
      <c r="QRK5" s="303"/>
      <c r="QRL5" s="303"/>
      <c r="QRM5" s="303"/>
      <c r="QRN5" s="303"/>
      <c r="QRO5" s="303"/>
      <c r="QRP5" s="303"/>
      <c r="QRQ5" s="303"/>
      <c r="QRR5" s="303"/>
      <c r="QRS5" s="303"/>
      <c r="QRT5" s="303"/>
      <c r="QRU5" s="303"/>
      <c r="QRV5" s="303"/>
      <c r="QRW5" s="303"/>
      <c r="QRX5" s="303"/>
      <c r="QRY5" s="303"/>
      <c r="QRZ5" s="303"/>
      <c r="QSA5" s="303"/>
      <c r="QSB5" s="303"/>
      <c r="QSC5" s="303"/>
      <c r="QSD5" s="303"/>
      <c r="QSE5" s="303"/>
      <c r="QSF5" s="303"/>
      <c r="QSG5" s="303"/>
      <c r="QSH5" s="303"/>
      <c r="QSI5" s="303"/>
      <c r="QSJ5" s="303"/>
      <c r="QSK5" s="303"/>
      <c r="QSL5" s="303"/>
      <c r="QSM5" s="303"/>
      <c r="QSN5" s="303"/>
      <c r="QSO5" s="303"/>
      <c r="QSP5" s="303"/>
      <c r="QSQ5" s="303"/>
      <c r="QSR5" s="303"/>
      <c r="QSS5" s="303"/>
      <c r="QST5" s="303"/>
      <c r="QSU5" s="303"/>
      <c r="QSV5" s="303"/>
      <c r="QSW5" s="303"/>
      <c r="QSX5" s="303"/>
      <c r="QSY5" s="303"/>
      <c r="QSZ5" s="303"/>
      <c r="QTA5" s="303"/>
      <c r="QTB5" s="303"/>
      <c r="QTC5" s="303"/>
      <c r="QTD5" s="303"/>
      <c r="QTE5" s="303"/>
      <c r="QTF5" s="303"/>
      <c r="QTG5" s="303"/>
      <c r="QTH5" s="303"/>
      <c r="QTI5" s="303"/>
      <c r="QTJ5" s="303"/>
      <c r="QTK5" s="303"/>
      <c r="QTL5" s="303"/>
      <c r="QTM5" s="303"/>
      <c r="QTN5" s="303"/>
      <c r="QTO5" s="303"/>
      <c r="QTP5" s="303"/>
      <c r="QTQ5" s="303"/>
      <c r="QTR5" s="303"/>
      <c r="QTS5" s="303"/>
      <c r="QTT5" s="303"/>
      <c r="QTU5" s="303"/>
      <c r="QTV5" s="303"/>
      <c r="QTW5" s="303"/>
      <c r="QTX5" s="303"/>
      <c r="QTY5" s="303"/>
      <c r="QTZ5" s="303"/>
      <c r="QUA5" s="303"/>
      <c r="QUB5" s="303"/>
      <c r="QUC5" s="303"/>
      <c r="QUD5" s="303"/>
      <c r="QUE5" s="303"/>
      <c r="QUF5" s="303"/>
      <c r="QUG5" s="303"/>
      <c r="QUH5" s="303"/>
      <c r="QUI5" s="303"/>
      <c r="QUJ5" s="303"/>
      <c r="QUK5" s="303"/>
      <c r="QUL5" s="303"/>
      <c r="QUM5" s="303"/>
      <c r="QUN5" s="303"/>
      <c r="QUO5" s="303"/>
      <c r="QUP5" s="303"/>
      <c r="QUQ5" s="303"/>
      <c r="QUR5" s="303"/>
      <c r="QUS5" s="303"/>
      <c r="QUT5" s="303"/>
      <c r="QUU5" s="303"/>
      <c r="QUV5" s="303"/>
      <c r="QUW5" s="303"/>
      <c r="QUX5" s="303"/>
      <c r="QUY5" s="303"/>
      <c r="QUZ5" s="303"/>
      <c r="QVA5" s="303"/>
      <c r="QVB5" s="303"/>
      <c r="QVC5" s="303"/>
      <c r="QVD5" s="303"/>
      <c r="QVE5" s="303"/>
      <c r="QVF5" s="303"/>
      <c r="QVG5" s="303"/>
      <c r="QVH5" s="303"/>
      <c r="QVI5" s="303"/>
      <c r="QVJ5" s="303"/>
      <c r="QVK5" s="303"/>
      <c r="QVL5" s="303"/>
      <c r="QVM5" s="303"/>
      <c r="QVN5" s="303"/>
      <c r="QVO5" s="303"/>
      <c r="QVP5" s="303"/>
      <c r="QVQ5" s="303"/>
      <c r="QVR5" s="303"/>
      <c r="QVS5" s="303"/>
      <c r="QVT5" s="303"/>
      <c r="QVU5" s="303"/>
      <c r="QVV5" s="303"/>
      <c r="QVW5" s="303"/>
      <c r="QVX5" s="303"/>
      <c r="QVY5" s="303"/>
      <c r="QVZ5" s="303"/>
      <c r="QWA5" s="303"/>
      <c r="QWB5" s="303"/>
      <c r="QWC5" s="303"/>
      <c r="QWD5" s="303"/>
      <c r="QWE5" s="303"/>
      <c r="QWF5" s="303"/>
      <c r="QWG5" s="303"/>
      <c r="QWH5" s="303"/>
      <c r="QWI5" s="303"/>
      <c r="QWJ5" s="303"/>
      <c r="QWK5" s="303"/>
      <c r="QWL5" s="303"/>
      <c r="QWM5" s="303"/>
      <c r="QWN5" s="303"/>
      <c r="QWO5" s="303"/>
      <c r="QWP5" s="303"/>
      <c r="QWQ5" s="303"/>
      <c r="QWR5" s="303"/>
      <c r="QWS5" s="303"/>
      <c r="QWT5" s="303"/>
      <c r="QWU5" s="303"/>
      <c r="QWV5" s="303"/>
      <c r="QWW5" s="303"/>
      <c r="QWX5" s="303"/>
      <c r="QWY5" s="303"/>
      <c r="QWZ5" s="303"/>
      <c r="QXA5" s="303"/>
      <c r="QXB5" s="303"/>
      <c r="QXC5" s="303"/>
      <c r="QXD5" s="303"/>
      <c r="QXE5" s="303"/>
      <c r="QXF5" s="303"/>
      <c r="QXG5" s="303"/>
      <c r="QXH5" s="303"/>
      <c r="QXI5" s="303"/>
      <c r="QXJ5" s="303"/>
      <c r="QXK5" s="303"/>
      <c r="QXL5" s="303"/>
      <c r="QXM5" s="303"/>
      <c r="QXN5" s="303"/>
      <c r="QXO5" s="303"/>
      <c r="QXP5" s="303"/>
      <c r="QXQ5" s="303"/>
      <c r="QXR5" s="303"/>
      <c r="QXS5" s="303"/>
      <c r="QXT5" s="303"/>
      <c r="QXU5" s="303"/>
      <c r="QXV5" s="303"/>
      <c r="QXW5" s="303"/>
      <c r="QXX5" s="303"/>
      <c r="QXY5" s="303"/>
      <c r="QXZ5" s="303"/>
      <c r="QYA5" s="303"/>
      <c r="QYB5" s="303"/>
      <c r="QYC5" s="303"/>
      <c r="QYD5" s="303"/>
      <c r="QYE5" s="303"/>
      <c r="QYF5" s="303"/>
      <c r="QYG5" s="303"/>
      <c r="QYH5" s="303"/>
      <c r="QYI5" s="303"/>
      <c r="QYJ5" s="303"/>
      <c r="QYK5" s="303"/>
      <c r="QYL5" s="303"/>
      <c r="QYM5" s="303"/>
      <c r="QYN5" s="303"/>
      <c r="QYO5" s="303"/>
      <c r="QYP5" s="303"/>
      <c r="QYQ5" s="303"/>
      <c r="QYR5" s="303"/>
      <c r="QYS5" s="303"/>
      <c r="QYT5" s="303"/>
      <c r="QYU5" s="303"/>
      <c r="QYV5" s="303"/>
      <c r="QYW5" s="303"/>
      <c r="QYX5" s="303"/>
      <c r="QYY5" s="303"/>
      <c r="QYZ5" s="303"/>
      <c r="QZA5" s="303"/>
      <c r="QZB5" s="303"/>
      <c r="QZC5" s="303"/>
      <c r="QZD5" s="303"/>
      <c r="QZE5" s="303"/>
      <c r="QZF5" s="303"/>
      <c r="QZG5" s="303"/>
      <c r="QZH5" s="303"/>
      <c r="QZI5" s="303"/>
      <c r="QZJ5" s="303"/>
      <c r="QZK5" s="303"/>
      <c r="QZL5" s="303"/>
      <c r="QZM5" s="303"/>
      <c r="QZN5" s="303"/>
      <c r="QZO5" s="303"/>
      <c r="QZP5" s="303"/>
      <c r="QZQ5" s="303"/>
      <c r="QZR5" s="303"/>
      <c r="QZS5" s="303"/>
      <c r="QZT5" s="303"/>
      <c r="QZU5" s="303"/>
      <c r="QZV5" s="303"/>
      <c r="QZW5" s="303"/>
      <c r="QZX5" s="303"/>
      <c r="QZY5" s="303"/>
      <c r="QZZ5" s="303"/>
      <c r="RAA5" s="303"/>
      <c r="RAB5" s="303"/>
      <c r="RAC5" s="303"/>
      <c r="RAD5" s="303"/>
      <c r="RAE5" s="303"/>
      <c r="RAF5" s="303"/>
      <c r="RAG5" s="303"/>
      <c r="RAH5" s="303"/>
      <c r="RAI5" s="303"/>
      <c r="RAJ5" s="303"/>
      <c r="RAK5" s="303"/>
      <c r="RAL5" s="303"/>
      <c r="RAM5" s="303"/>
      <c r="RAN5" s="303"/>
      <c r="RAO5" s="303"/>
      <c r="RAP5" s="303"/>
      <c r="RAQ5" s="303"/>
      <c r="RAR5" s="303"/>
      <c r="RAS5" s="303"/>
      <c r="RAT5" s="303"/>
      <c r="RAU5" s="303"/>
      <c r="RAV5" s="303"/>
      <c r="RAW5" s="303"/>
      <c r="RAX5" s="303"/>
      <c r="RAY5" s="303"/>
      <c r="RAZ5" s="303"/>
      <c r="RBA5" s="303"/>
      <c r="RBB5" s="303"/>
      <c r="RBC5" s="303"/>
      <c r="RBD5" s="303"/>
      <c r="RBE5" s="303"/>
      <c r="RBF5" s="303"/>
      <c r="RBG5" s="303"/>
      <c r="RBH5" s="303"/>
      <c r="RBI5" s="303"/>
      <c r="RBJ5" s="303"/>
      <c r="RBK5" s="303"/>
      <c r="RBL5" s="303"/>
      <c r="RBM5" s="303"/>
      <c r="RBN5" s="303"/>
      <c r="RBO5" s="303"/>
      <c r="RBP5" s="303"/>
      <c r="RBQ5" s="303"/>
      <c r="RBR5" s="303"/>
      <c r="RBS5" s="303"/>
      <c r="RBT5" s="303"/>
      <c r="RBU5" s="303"/>
      <c r="RBV5" s="303"/>
      <c r="RBW5" s="303"/>
      <c r="RBX5" s="303"/>
      <c r="RBY5" s="303"/>
      <c r="RBZ5" s="303"/>
      <c r="RCA5" s="303"/>
      <c r="RCB5" s="303"/>
      <c r="RCC5" s="303"/>
      <c r="RCD5" s="303"/>
      <c r="RCE5" s="303"/>
      <c r="RCF5" s="303"/>
      <c r="RCG5" s="303"/>
      <c r="RCH5" s="303"/>
      <c r="RCI5" s="303"/>
      <c r="RCJ5" s="303"/>
      <c r="RCK5" s="303"/>
      <c r="RCL5" s="303"/>
      <c r="RCM5" s="303"/>
      <c r="RCN5" s="303"/>
      <c r="RCO5" s="303"/>
      <c r="RCP5" s="303"/>
      <c r="RCQ5" s="303"/>
      <c r="RCR5" s="303"/>
      <c r="RCS5" s="303"/>
      <c r="RCT5" s="303"/>
      <c r="RCU5" s="303"/>
      <c r="RCV5" s="303"/>
      <c r="RCW5" s="303"/>
      <c r="RCX5" s="303"/>
      <c r="RCY5" s="303"/>
      <c r="RCZ5" s="303"/>
      <c r="RDA5" s="303"/>
      <c r="RDB5" s="303"/>
      <c r="RDC5" s="303"/>
      <c r="RDD5" s="303"/>
      <c r="RDE5" s="303"/>
      <c r="RDF5" s="303"/>
      <c r="RDG5" s="303"/>
      <c r="RDH5" s="303"/>
      <c r="RDI5" s="303"/>
      <c r="RDJ5" s="303"/>
      <c r="RDK5" s="303"/>
      <c r="RDL5" s="303"/>
      <c r="RDM5" s="303"/>
      <c r="RDN5" s="303"/>
      <c r="RDO5" s="303"/>
      <c r="RDP5" s="303"/>
      <c r="RDQ5" s="303"/>
      <c r="RDR5" s="303"/>
      <c r="RDS5" s="303"/>
      <c r="RDT5" s="303"/>
      <c r="RDU5" s="303"/>
      <c r="RDV5" s="303"/>
      <c r="RDW5" s="303"/>
      <c r="RDX5" s="303"/>
      <c r="RDY5" s="303"/>
      <c r="RDZ5" s="303"/>
      <c r="REA5" s="303"/>
      <c r="REB5" s="303"/>
      <c r="REC5" s="303"/>
      <c r="RED5" s="303"/>
      <c r="REE5" s="303"/>
      <c r="REF5" s="303"/>
      <c r="REG5" s="303"/>
      <c r="REH5" s="303"/>
      <c r="REI5" s="303"/>
      <c r="REJ5" s="303"/>
      <c r="REK5" s="303"/>
      <c r="REL5" s="303"/>
      <c r="REM5" s="303"/>
      <c r="REN5" s="303"/>
      <c r="REO5" s="303"/>
      <c r="REP5" s="303"/>
      <c r="REQ5" s="303"/>
      <c r="RER5" s="303"/>
      <c r="RES5" s="303"/>
      <c r="RET5" s="303"/>
      <c r="REU5" s="303"/>
      <c r="REV5" s="303"/>
      <c r="REW5" s="303"/>
      <c r="REX5" s="303"/>
      <c r="REY5" s="303"/>
      <c r="REZ5" s="303"/>
      <c r="RFA5" s="303"/>
      <c r="RFB5" s="303"/>
      <c r="RFC5" s="303"/>
      <c r="RFD5" s="303"/>
      <c r="RFE5" s="303"/>
      <c r="RFF5" s="303"/>
      <c r="RFG5" s="303"/>
      <c r="RFH5" s="303"/>
      <c r="RFI5" s="303"/>
      <c r="RFJ5" s="303"/>
      <c r="RFK5" s="303"/>
      <c r="RFL5" s="303"/>
      <c r="RFM5" s="303"/>
      <c r="RFN5" s="303"/>
      <c r="RFO5" s="303"/>
      <c r="RFP5" s="303"/>
      <c r="RFQ5" s="303"/>
      <c r="RFR5" s="303"/>
      <c r="RFS5" s="303"/>
      <c r="RFT5" s="303"/>
      <c r="RFU5" s="303"/>
      <c r="RFV5" s="303"/>
      <c r="RFW5" s="303"/>
      <c r="RFX5" s="303"/>
      <c r="RFY5" s="303"/>
      <c r="RFZ5" s="303"/>
      <c r="RGA5" s="303"/>
      <c r="RGB5" s="303"/>
      <c r="RGC5" s="303"/>
      <c r="RGD5" s="303"/>
      <c r="RGE5" s="303"/>
      <c r="RGF5" s="303"/>
      <c r="RGG5" s="303"/>
      <c r="RGH5" s="303"/>
      <c r="RGI5" s="303"/>
      <c r="RGJ5" s="303"/>
      <c r="RGK5" s="303"/>
      <c r="RGL5" s="303"/>
      <c r="RGM5" s="303"/>
      <c r="RGN5" s="303"/>
      <c r="RGO5" s="303"/>
      <c r="RGP5" s="303"/>
      <c r="RGQ5" s="303"/>
      <c r="RGR5" s="303"/>
      <c r="RGS5" s="303"/>
      <c r="RGT5" s="303"/>
      <c r="RGU5" s="303"/>
      <c r="RGV5" s="303"/>
      <c r="RGW5" s="303"/>
      <c r="RGX5" s="303"/>
      <c r="RGY5" s="303"/>
      <c r="RGZ5" s="303"/>
      <c r="RHA5" s="303"/>
      <c r="RHB5" s="303"/>
      <c r="RHC5" s="303"/>
      <c r="RHD5" s="303"/>
      <c r="RHE5" s="303"/>
      <c r="RHF5" s="303"/>
      <c r="RHG5" s="303"/>
      <c r="RHH5" s="303"/>
      <c r="RHI5" s="303"/>
      <c r="RHJ5" s="303"/>
      <c r="RHK5" s="303"/>
      <c r="RHL5" s="303"/>
      <c r="RHM5" s="303"/>
      <c r="RHN5" s="303"/>
      <c r="RHO5" s="303"/>
      <c r="RHP5" s="303"/>
      <c r="RHQ5" s="303"/>
      <c r="RHR5" s="303"/>
      <c r="RHS5" s="303"/>
      <c r="RHT5" s="303"/>
      <c r="RHU5" s="303"/>
      <c r="RHV5" s="303"/>
      <c r="RHW5" s="303"/>
      <c r="RHX5" s="303"/>
      <c r="RHY5" s="303"/>
      <c r="RHZ5" s="303"/>
      <c r="RIA5" s="303"/>
      <c r="RIB5" s="303"/>
      <c r="RIC5" s="303"/>
      <c r="RID5" s="303"/>
      <c r="RIE5" s="303"/>
      <c r="RIF5" s="303"/>
      <c r="RIG5" s="303"/>
      <c r="RIH5" s="303"/>
      <c r="RII5" s="303"/>
      <c r="RIJ5" s="303"/>
      <c r="RIK5" s="303"/>
      <c r="RIL5" s="303"/>
      <c r="RIM5" s="303"/>
      <c r="RIN5" s="303"/>
      <c r="RIO5" s="303"/>
      <c r="RIP5" s="303"/>
      <c r="RIQ5" s="303"/>
      <c r="RIR5" s="303"/>
      <c r="RIS5" s="303"/>
      <c r="RIT5" s="303"/>
      <c r="RIU5" s="303"/>
      <c r="RIV5" s="303"/>
      <c r="RIW5" s="303"/>
      <c r="RIX5" s="303"/>
      <c r="RIY5" s="303"/>
      <c r="RIZ5" s="303"/>
      <c r="RJA5" s="303"/>
      <c r="RJB5" s="303"/>
      <c r="RJC5" s="303"/>
      <c r="RJD5" s="303"/>
      <c r="RJE5" s="303"/>
      <c r="RJF5" s="303"/>
      <c r="RJG5" s="303"/>
      <c r="RJH5" s="303"/>
      <c r="RJI5" s="303"/>
      <c r="RJJ5" s="303"/>
      <c r="RJK5" s="303"/>
      <c r="RJL5" s="303"/>
      <c r="RJM5" s="303"/>
      <c r="RJN5" s="303"/>
      <c r="RJO5" s="303"/>
      <c r="RJP5" s="303"/>
      <c r="RJQ5" s="303"/>
      <c r="RJR5" s="303"/>
      <c r="RJS5" s="303"/>
      <c r="RJT5" s="303"/>
      <c r="RJU5" s="303"/>
      <c r="RJV5" s="303"/>
      <c r="RJW5" s="303"/>
      <c r="RJX5" s="303"/>
      <c r="RJY5" s="303"/>
      <c r="RJZ5" s="303"/>
      <c r="RKA5" s="303"/>
      <c r="RKB5" s="303"/>
      <c r="RKC5" s="303"/>
      <c r="RKD5" s="303"/>
      <c r="RKE5" s="303"/>
      <c r="RKF5" s="303"/>
      <c r="RKG5" s="303"/>
      <c r="RKH5" s="303"/>
      <c r="RKI5" s="303"/>
      <c r="RKJ5" s="303"/>
      <c r="RKK5" s="303"/>
      <c r="RKL5" s="303"/>
      <c r="RKM5" s="303"/>
      <c r="RKN5" s="303"/>
      <c r="RKO5" s="303"/>
      <c r="RKP5" s="303"/>
      <c r="RKQ5" s="303"/>
      <c r="RKR5" s="303"/>
      <c r="RKS5" s="303"/>
      <c r="RKT5" s="303"/>
      <c r="RKU5" s="303"/>
      <c r="RKV5" s="303"/>
      <c r="RKW5" s="303"/>
      <c r="RKX5" s="303"/>
      <c r="RKY5" s="303"/>
      <c r="RKZ5" s="303"/>
      <c r="RLA5" s="303"/>
      <c r="RLB5" s="303"/>
      <c r="RLC5" s="303"/>
      <c r="RLD5" s="303"/>
      <c r="RLE5" s="303"/>
      <c r="RLF5" s="303"/>
      <c r="RLG5" s="303"/>
      <c r="RLH5" s="303"/>
      <c r="RLI5" s="303"/>
      <c r="RLJ5" s="303"/>
      <c r="RLK5" s="303"/>
      <c r="RLL5" s="303"/>
      <c r="RLM5" s="303"/>
      <c r="RLN5" s="303"/>
      <c r="RLO5" s="303"/>
      <c r="RLP5" s="303"/>
      <c r="RLQ5" s="303"/>
      <c r="RLR5" s="303"/>
      <c r="RLS5" s="303"/>
      <c r="RLT5" s="303"/>
      <c r="RLU5" s="303"/>
      <c r="RLV5" s="303"/>
      <c r="RLW5" s="303"/>
      <c r="RLX5" s="303"/>
      <c r="RLY5" s="303"/>
      <c r="RLZ5" s="303"/>
      <c r="RMA5" s="303"/>
      <c r="RMB5" s="303"/>
      <c r="RMC5" s="303"/>
      <c r="RMD5" s="303"/>
      <c r="RME5" s="303"/>
      <c r="RMF5" s="303"/>
      <c r="RMG5" s="303"/>
      <c r="RMH5" s="303"/>
      <c r="RMI5" s="303"/>
      <c r="RMJ5" s="303"/>
      <c r="RMK5" s="303"/>
      <c r="RML5" s="303"/>
      <c r="RMM5" s="303"/>
      <c r="RMN5" s="303"/>
      <c r="RMO5" s="303"/>
      <c r="RMP5" s="303"/>
      <c r="RMQ5" s="303"/>
      <c r="RMR5" s="303"/>
      <c r="RMS5" s="303"/>
      <c r="RMT5" s="303"/>
      <c r="RMU5" s="303"/>
      <c r="RMV5" s="303"/>
      <c r="RMW5" s="303"/>
      <c r="RMX5" s="303"/>
      <c r="RMY5" s="303"/>
      <c r="RMZ5" s="303"/>
      <c r="RNA5" s="303"/>
      <c r="RNB5" s="303"/>
      <c r="RNC5" s="303"/>
      <c r="RND5" s="303"/>
      <c r="RNE5" s="303"/>
      <c r="RNF5" s="303"/>
      <c r="RNG5" s="303"/>
      <c r="RNH5" s="303"/>
      <c r="RNI5" s="303"/>
      <c r="RNJ5" s="303"/>
      <c r="RNK5" s="303"/>
      <c r="RNL5" s="303"/>
      <c r="RNM5" s="303"/>
      <c r="RNN5" s="303"/>
      <c r="RNO5" s="303"/>
      <c r="RNP5" s="303"/>
      <c r="RNQ5" s="303"/>
      <c r="RNR5" s="303"/>
      <c r="RNS5" s="303"/>
      <c r="RNT5" s="303"/>
      <c r="RNU5" s="303"/>
      <c r="RNV5" s="303"/>
      <c r="RNW5" s="303"/>
      <c r="RNX5" s="303"/>
      <c r="RNY5" s="303"/>
      <c r="RNZ5" s="303"/>
      <c r="ROA5" s="303"/>
      <c r="ROB5" s="303"/>
      <c r="ROC5" s="303"/>
      <c r="ROD5" s="303"/>
      <c r="ROE5" s="303"/>
      <c r="ROF5" s="303"/>
      <c r="ROG5" s="303"/>
      <c r="ROH5" s="303"/>
      <c r="ROI5" s="303"/>
      <c r="ROJ5" s="303"/>
      <c r="ROK5" s="303"/>
      <c r="ROL5" s="303"/>
      <c r="ROM5" s="303"/>
      <c r="RON5" s="303"/>
      <c r="ROO5" s="303"/>
      <c r="ROP5" s="303"/>
      <c r="ROQ5" s="303"/>
      <c r="ROR5" s="303"/>
      <c r="ROS5" s="303"/>
      <c r="ROT5" s="303"/>
      <c r="ROU5" s="303"/>
      <c r="ROV5" s="303"/>
      <c r="ROW5" s="303"/>
      <c r="ROX5" s="303"/>
      <c r="ROY5" s="303"/>
      <c r="ROZ5" s="303"/>
      <c r="RPA5" s="303"/>
      <c r="RPB5" s="303"/>
      <c r="RPC5" s="303"/>
      <c r="RPD5" s="303"/>
      <c r="RPE5" s="303"/>
      <c r="RPF5" s="303"/>
      <c r="RPG5" s="303"/>
      <c r="RPH5" s="303"/>
      <c r="RPI5" s="303"/>
      <c r="RPJ5" s="303"/>
      <c r="RPK5" s="303"/>
      <c r="RPL5" s="303"/>
      <c r="RPM5" s="303"/>
      <c r="RPN5" s="303"/>
      <c r="RPO5" s="303"/>
      <c r="RPP5" s="303"/>
      <c r="RPQ5" s="303"/>
      <c r="RPR5" s="303"/>
      <c r="RPS5" s="303"/>
      <c r="RPT5" s="303"/>
      <c r="RPU5" s="303"/>
      <c r="RPV5" s="303"/>
      <c r="RPW5" s="303"/>
      <c r="RPX5" s="303"/>
      <c r="RPY5" s="303"/>
      <c r="RPZ5" s="303"/>
      <c r="RQA5" s="303"/>
      <c r="RQB5" s="303"/>
      <c r="RQC5" s="303"/>
      <c r="RQD5" s="303"/>
      <c r="RQE5" s="303"/>
      <c r="RQF5" s="303"/>
      <c r="RQG5" s="303"/>
      <c r="RQH5" s="303"/>
      <c r="RQI5" s="303"/>
      <c r="RQJ5" s="303"/>
      <c r="RQK5" s="303"/>
      <c r="RQL5" s="303"/>
      <c r="RQM5" s="303"/>
      <c r="RQN5" s="303"/>
      <c r="RQO5" s="303"/>
      <c r="RQP5" s="303"/>
      <c r="RQQ5" s="303"/>
      <c r="RQR5" s="303"/>
      <c r="RQS5" s="303"/>
      <c r="RQT5" s="303"/>
      <c r="RQU5" s="303"/>
      <c r="RQV5" s="303"/>
      <c r="RQW5" s="303"/>
      <c r="RQX5" s="303"/>
      <c r="RQY5" s="303"/>
      <c r="RQZ5" s="303"/>
      <c r="RRA5" s="303"/>
      <c r="RRB5" s="303"/>
      <c r="RRC5" s="303"/>
      <c r="RRD5" s="303"/>
      <c r="RRE5" s="303"/>
      <c r="RRF5" s="303"/>
      <c r="RRG5" s="303"/>
      <c r="RRH5" s="303"/>
      <c r="RRI5" s="303"/>
      <c r="RRJ5" s="303"/>
      <c r="RRK5" s="303"/>
      <c r="RRL5" s="303"/>
      <c r="RRM5" s="303"/>
      <c r="RRN5" s="303"/>
      <c r="RRO5" s="303"/>
      <c r="RRP5" s="303"/>
      <c r="RRQ5" s="303"/>
      <c r="RRR5" s="303"/>
      <c r="RRS5" s="303"/>
      <c r="RRT5" s="303"/>
      <c r="RRU5" s="303"/>
      <c r="RRV5" s="303"/>
      <c r="RRW5" s="303"/>
      <c r="RRX5" s="303"/>
      <c r="RRY5" s="303"/>
      <c r="RRZ5" s="303"/>
      <c r="RSA5" s="303"/>
      <c r="RSB5" s="303"/>
      <c r="RSC5" s="303"/>
      <c r="RSD5" s="303"/>
      <c r="RSE5" s="303"/>
      <c r="RSF5" s="303"/>
      <c r="RSG5" s="303"/>
      <c r="RSH5" s="303"/>
      <c r="RSI5" s="303"/>
      <c r="RSJ5" s="303"/>
      <c r="RSK5" s="303"/>
      <c r="RSL5" s="303"/>
      <c r="RSM5" s="303"/>
      <c r="RSN5" s="303"/>
      <c r="RSO5" s="303"/>
      <c r="RSP5" s="303"/>
      <c r="RSQ5" s="303"/>
      <c r="RSR5" s="303"/>
      <c r="RSS5" s="303"/>
      <c r="RST5" s="303"/>
      <c r="RSU5" s="303"/>
      <c r="RSV5" s="303"/>
      <c r="RSW5" s="303"/>
      <c r="RSX5" s="303"/>
      <c r="RSY5" s="303"/>
      <c r="RSZ5" s="303"/>
      <c r="RTA5" s="303"/>
      <c r="RTB5" s="303"/>
      <c r="RTC5" s="303"/>
      <c r="RTD5" s="303"/>
      <c r="RTE5" s="303"/>
      <c r="RTF5" s="303"/>
      <c r="RTG5" s="303"/>
      <c r="RTH5" s="303"/>
      <c r="RTI5" s="303"/>
      <c r="RTJ5" s="303"/>
      <c r="RTK5" s="303"/>
      <c r="RTL5" s="303"/>
      <c r="RTM5" s="303"/>
      <c r="RTN5" s="303"/>
      <c r="RTO5" s="303"/>
      <c r="RTP5" s="303"/>
      <c r="RTQ5" s="303"/>
      <c r="RTR5" s="303"/>
      <c r="RTS5" s="303"/>
      <c r="RTT5" s="303"/>
      <c r="RTU5" s="303"/>
      <c r="RTV5" s="303"/>
      <c r="RTW5" s="303"/>
      <c r="RTX5" s="303"/>
      <c r="RTY5" s="303"/>
      <c r="RTZ5" s="303"/>
      <c r="RUA5" s="303"/>
      <c r="RUB5" s="303"/>
      <c r="RUC5" s="303"/>
      <c r="RUD5" s="303"/>
      <c r="RUE5" s="303"/>
      <c r="RUF5" s="303"/>
      <c r="RUG5" s="303"/>
      <c r="RUH5" s="303"/>
      <c r="RUI5" s="303"/>
      <c r="RUJ5" s="303"/>
      <c r="RUK5" s="303"/>
      <c r="RUL5" s="303"/>
      <c r="RUM5" s="303"/>
      <c r="RUN5" s="303"/>
      <c r="RUO5" s="303"/>
      <c r="RUP5" s="303"/>
      <c r="RUQ5" s="303"/>
      <c r="RUR5" s="303"/>
      <c r="RUS5" s="303"/>
      <c r="RUT5" s="303"/>
      <c r="RUU5" s="303"/>
      <c r="RUV5" s="303"/>
      <c r="RUW5" s="303"/>
      <c r="RUX5" s="303"/>
      <c r="RUY5" s="303"/>
      <c r="RUZ5" s="303"/>
      <c r="RVA5" s="303"/>
      <c r="RVB5" s="303"/>
      <c r="RVC5" s="303"/>
      <c r="RVD5" s="303"/>
      <c r="RVE5" s="303"/>
      <c r="RVF5" s="303"/>
      <c r="RVG5" s="303"/>
      <c r="RVH5" s="303"/>
      <c r="RVI5" s="303"/>
      <c r="RVJ5" s="303"/>
      <c r="RVK5" s="303"/>
      <c r="RVL5" s="303"/>
      <c r="RVM5" s="303"/>
      <c r="RVN5" s="303"/>
      <c r="RVO5" s="303"/>
      <c r="RVP5" s="303"/>
      <c r="RVQ5" s="303"/>
      <c r="RVR5" s="303"/>
      <c r="RVS5" s="303"/>
      <c r="RVT5" s="303"/>
      <c r="RVU5" s="303"/>
      <c r="RVV5" s="303"/>
      <c r="RVW5" s="303"/>
      <c r="RVX5" s="303"/>
      <c r="RVY5" s="303"/>
      <c r="RVZ5" s="303"/>
      <c r="RWA5" s="303"/>
      <c r="RWB5" s="303"/>
      <c r="RWC5" s="303"/>
      <c r="RWD5" s="303"/>
      <c r="RWE5" s="303"/>
      <c r="RWF5" s="303"/>
      <c r="RWG5" s="303"/>
      <c r="RWH5" s="303"/>
      <c r="RWI5" s="303"/>
      <c r="RWJ5" s="303"/>
      <c r="RWK5" s="303"/>
      <c r="RWL5" s="303"/>
      <c r="RWM5" s="303"/>
      <c r="RWN5" s="303"/>
      <c r="RWO5" s="303"/>
      <c r="RWP5" s="303"/>
      <c r="RWQ5" s="303"/>
      <c r="RWR5" s="303"/>
      <c r="RWS5" s="303"/>
      <c r="RWT5" s="303"/>
      <c r="RWU5" s="303"/>
      <c r="RWV5" s="303"/>
      <c r="RWW5" s="303"/>
      <c r="RWX5" s="303"/>
      <c r="RWY5" s="303"/>
      <c r="RWZ5" s="303"/>
      <c r="RXA5" s="303"/>
      <c r="RXB5" s="303"/>
      <c r="RXC5" s="303"/>
      <c r="RXD5" s="303"/>
      <c r="RXE5" s="303"/>
      <c r="RXF5" s="303"/>
      <c r="RXG5" s="303"/>
      <c r="RXH5" s="303"/>
      <c r="RXI5" s="303"/>
      <c r="RXJ5" s="303"/>
      <c r="RXK5" s="303"/>
      <c r="RXL5" s="303"/>
      <c r="RXM5" s="303"/>
      <c r="RXN5" s="303"/>
      <c r="RXO5" s="303"/>
      <c r="RXP5" s="303"/>
      <c r="RXQ5" s="303"/>
      <c r="RXR5" s="303"/>
      <c r="RXS5" s="303"/>
      <c r="RXT5" s="303"/>
      <c r="RXU5" s="303"/>
      <c r="RXV5" s="303"/>
      <c r="RXW5" s="303"/>
      <c r="RXX5" s="303"/>
      <c r="RXY5" s="303"/>
      <c r="RXZ5" s="303"/>
      <c r="RYA5" s="303"/>
      <c r="RYB5" s="303"/>
      <c r="RYC5" s="303"/>
      <c r="RYD5" s="303"/>
      <c r="RYE5" s="303"/>
      <c r="RYF5" s="303"/>
      <c r="RYG5" s="303"/>
      <c r="RYH5" s="303"/>
      <c r="RYI5" s="303"/>
      <c r="RYJ5" s="303"/>
      <c r="RYK5" s="303"/>
      <c r="RYL5" s="303"/>
      <c r="RYM5" s="303"/>
      <c r="RYN5" s="303"/>
      <c r="RYO5" s="303"/>
      <c r="RYP5" s="303"/>
      <c r="RYQ5" s="303"/>
      <c r="RYR5" s="303"/>
      <c r="RYS5" s="303"/>
      <c r="RYT5" s="303"/>
      <c r="RYU5" s="303"/>
      <c r="RYV5" s="303"/>
      <c r="RYW5" s="303"/>
      <c r="RYX5" s="303"/>
      <c r="RYY5" s="303"/>
      <c r="RYZ5" s="303"/>
      <c r="RZA5" s="303"/>
      <c r="RZB5" s="303"/>
      <c r="RZC5" s="303"/>
      <c r="RZD5" s="303"/>
      <c r="RZE5" s="303"/>
      <c r="RZF5" s="303"/>
      <c r="RZG5" s="303"/>
      <c r="RZH5" s="303"/>
      <c r="RZI5" s="303"/>
      <c r="RZJ5" s="303"/>
      <c r="RZK5" s="303"/>
      <c r="RZL5" s="303"/>
      <c r="RZM5" s="303"/>
      <c r="RZN5" s="303"/>
      <c r="RZO5" s="303"/>
      <c r="RZP5" s="303"/>
      <c r="RZQ5" s="303"/>
      <c r="RZR5" s="303"/>
      <c r="RZS5" s="303"/>
      <c r="RZT5" s="303"/>
      <c r="RZU5" s="303"/>
      <c r="RZV5" s="303"/>
      <c r="RZW5" s="303"/>
      <c r="RZX5" s="303"/>
      <c r="RZY5" s="303"/>
      <c r="RZZ5" s="303"/>
      <c r="SAA5" s="303"/>
      <c r="SAB5" s="303"/>
      <c r="SAC5" s="303"/>
      <c r="SAD5" s="303"/>
      <c r="SAE5" s="303"/>
      <c r="SAF5" s="303"/>
      <c r="SAG5" s="303"/>
      <c r="SAH5" s="303"/>
      <c r="SAI5" s="303"/>
      <c r="SAJ5" s="303"/>
      <c r="SAK5" s="303"/>
      <c r="SAL5" s="303"/>
      <c r="SAM5" s="303"/>
      <c r="SAN5" s="303"/>
      <c r="SAO5" s="303"/>
      <c r="SAP5" s="303"/>
      <c r="SAQ5" s="303"/>
      <c r="SAR5" s="303"/>
      <c r="SAS5" s="303"/>
      <c r="SAT5" s="303"/>
      <c r="SAU5" s="303"/>
      <c r="SAV5" s="303"/>
      <c r="SAW5" s="303"/>
      <c r="SAX5" s="303"/>
      <c r="SAY5" s="303"/>
      <c r="SAZ5" s="303"/>
      <c r="SBA5" s="303"/>
      <c r="SBB5" s="303"/>
      <c r="SBC5" s="303"/>
      <c r="SBD5" s="303"/>
      <c r="SBE5" s="303"/>
      <c r="SBF5" s="303"/>
      <c r="SBG5" s="303"/>
      <c r="SBH5" s="303"/>
      <c r="SBI5" s="303"/>
      <c r="SBJ5" s="303"/>
      <c r="SBK5" s="303"/>
      <c r="SBL5" s="303"/>
      <c r="SBM5" s="303"/>
      <c r="SBN5" s="303"/>
      <c r="SBO5" s="303"/>
      <c r="SBP5" s="303"/>
      <c r="SBQ5" s="303"/>
      <c r="SBR5" s="303"/>
      <c r="SBS5" s="303"/>
      <c r="SBT5" s="303"/>
      <c r="SBU5" s="303"/>
      <c r="SBV5" s="303"/>
      <c r="SBW5" s="303"/>
      <c r="SBX5" s="303"/>
      <c r="SBY5" s="303"/>
      <c r="SBZ5" s="303"/>
      <c r="SCA5" s="303"/>
      <c r="SCB5" s="303"/>
      <c r="SCC5" s="303"/>
      <c r="SCD5" s="303"/>
      <c r="SCE5" s="303"/>
      <c r="SCF5" s="303"/>
      <c r="SCG5" s="303"/>
      <c r="SCH5" s="303"/>
      <c r="SCI5" s="303"/>
      <c r="SCJ5" s="303"/>
      <c r="SCK5" s="303"/>
      <c r="SCL5" s="303"/>
      <c r="SCM5" s="303"/>
      <c r="SCN5" s="303"/>
      <c r="SCO5" s="303"/>
      <c r="SCP5" s="303"/>
      <c r="SCQ5" s="303"/>
      <c r="SCR5" s="303"/>
      <c r="SCS5" s="303"/>
      <c r="SCT5" s="303"/>
      <c r="SCU5" s="303"/>
      <c r="SCV5" s="303"/>
      <c r="SCW5" s="303"/>
      <c r="SCX5" s="303"/>
      <c r="SCY5" s="303"/>
      <c r="SCZ5" s="303"/>
      <c r="SDA5" s="303"/>
      <c r="SDB5" s="303"/>
      <c r="SDC5" s="303"/>
      <c r="SDD5" s="303"/>
      <c r="SDE5" s="303"/>
      <c r="SDF5" s="303"/>
      <c r="SDG5" s="303"/>
      <c r="SDH5" s="303"/>
      <c r="SDI5" s="303"/>
      <c r="SDJ5" s="303"/>
      <c r="SDK5" s="303"/>
      <c r="SDL5" s="303"/>
      <c r="SDM5" s="303"/>
      <c r="SDN5" s="303"/>
      <c r="SDO5" s="303"/>
      <c r="SDP5" s="303"/>
      <c r="SDQ5" s="303"/>
      <c r="SDR5" s="303"/>
      <c r="SDS5" s="303"/>
      <c r="SDT5" s="303"/>
      <c r="SDU5" s="303"/>
      <c r="SDV5" s="303"/>
      <c r="SDW5" s="303"/>
      <c r="SDX5" s="303"/>
      <c r="SDY5" s="303"/>
      <c r="SDZ5" s="303"/>
      <c r="SEA5" s="303"/>
      <c r="SEB5" s="303"/>
      <c r="SEC5" s="303"/>
      <c r="SED5" s="303"/>
      <c r="SEE5" s="303"/>
      <c r="SEF5" s="303"/>
      <c r="SEG5" s="303"/>
      <c r="SEH5" s="303"/>
      <c r="SEI5" s="303"/>
      <c r="SEJ5" s="303"/>
      <c r="SEK5" s="303"/>
      <c r="SEL5" s="303"/>
      <c r="SEM5" s="303"/>
      <c r="SEN5" s="303"/>
      <c r="SEO5" s="303"/>
      <c r="SEP5" s="303"/>
      <c r="SEQ5" s="303"/>
      <c r="SER5" s="303"/>
      <c r="SES5" s="303"/>
      <c r="SET5" s="303"/>
      <c r="SEU5" s="303"/>
      <c r="SEV5" s="303"/>
      <c r="SEW5" s="303"/>
      <c r="SEX5" s="303"/>
      <c r="SEY5" s="303"/>
      <c r="SEZ5" s="303"/>
      <c r="SFA5" s="303"/>
      <c r="SFB5" s="303"/>
      <c r="SFC5" s="303"/>
      <c r="SFD5" s="303"/>
      <c r="SFE5" s="303"/>
      <c r="SFF5" s="303"/>
      <c r="SFG5" s="303"/>
      <c r="SFH5" s="303"/>
      <c r="SFI5" s="303"/>
      <c r="SFJ5" s="303"/>
      <c r="SFK5" s="303"/>
      <c r="SFL5" s="303"/>
      <c r="SFM5" s="303"/>
      <c r="SFN5" s="303"/>
      <c r="SFO5" s="303"/>
      <c r="SFP5" s="303"/>
      <c r="SFQ5" s="303"/>
      <c r="SFR5" s="303"/>
      <c r="SFS5" s="303"/>
      <c r="SFT5" s="303"/>
      <c r="SFU5" s="303"/>
      <c r="SFV5" s="303"/>
      <c r="SFW5" s="303"/>
      <c r="SFX5" s="303"/>
      <c r="SFY5" s="303"/>
      <c r="SFZ5" s="303"/>
      <c r="SGA5" s="303"/>
      <c r="SGB5" s="303"/>
      <c r="SGC5" s="303"/>
      <c r="SGD5" s="303"/>
      <c r="SGE5" s="303"/>
      <c r="SGF5" s="303"/>
      <c r="SGG5" s="303"/>
      <c r="SGH5" s="303"/>
      <c r="SGI5" s="303"/>
      <c r="SGJ5" s="303"/>
      <c r="SGK5" s="303"/>
      <c r="SGL5" s="303"/>
      <c r="SGM5" s="303"/>
      <c r="SGN5" s="303"/>
      <c r="SGO5" s="303"/>
      <c r="SGP5" s="303"/>
      <c r="SGQ5" s="303"/>
      <c r="SGR5" s="303"/>
      <c r="SGS5" s="303"/>
      <c r="SGT5" s="303"/>
      <c r="SGU5" s="303"/>
      <c r="SGV5" s="303"/>
      <c r="SGW5" s="303"/>
      <c r="SGX5" s="303"/>
      <c r="SGY5" s="303"/>
      <c r="SGZ5" s="303"/>
      <c r="SHA5" s="303"/>
      <c r="SHB5" s="303"/>
      <c r="SHC5" s="303"/>
      <c r="SHD5" s="303"/>
      <c r="SHE5" s="303"/>
      <c r="SHF5" s="303"/>
      <c r="SHG5" s="303"/>
      <c r="SHH5" s="303"/>
      <c r="SHI5" s="303"/>
      <c r="SHJ5" s="303"/>
      <c r="SHK5" s="303"/>
      <c r="SHL5" s="303"/>
      <c r="SHM5" s="303"/>
      <c r="SHN5" s="303"/>
      <c r="SHO5" s="303"/>
      <c r="SHP5" s="303"/>
      <c r="SHQ5" s="303"/>
      <c r="SHR5" s="303"/>
      <c r="SHS5" s="303"/>
      <c r="SHT5" s="303"/>
      <c r="SHU5" s="303"/>
      <c r="SHV5" s="303"/>
      <c r="SHW5" s="303"/>
      <c r="SHX5" s="303"/>
      <c r="SHY5" s="303"/>
      <c r="SHZ5" s="303"/>
      <c r="SIA5" s="303"/>
      <c r="SIB5" s="303"/>
      <c r="SIC5" s="303"/>
      <c r="SID5" s="303"/>
      <c r="SIE5" s="303"/>
      <c r="SIF5" s="303"/>
      <c r="SIG5" s="303"/>
      <c r="SIH5" s="303"/>
      <c r="SII5" s="303"/>
      <c r="SIJ5" s="303"/>
      <c r="SIK5" s="303"/>
      <c r="SIL5" s="303"/>
      <c r="SIM5" s="303"/>
      <c r="SIN5" s="303"/>
      <c r="SIO5" s="303"/>
      <c r="SIP5" s="303"/>
      <c r="SIQ5" s="303"/>
      <c r="SIR5" s="303"/>
      <c r="SIS5" s="303"/>
      <c r="SIT5" s="303"/>
      <c r="SIU5" s="303"/>
      <c r="SIV5" s="303"/>
      <c r="SIW5" s="303"/>
      <c r="SIX5" s="303"/>
      <c r="SIY5" s="303"/>
      <c r="SIZ5" s="303"/>
      <c r="SJA5" s="303"/>
      <c r="SJB5" s="303"/>
      <c r="SJC5" s="303"/>
      <c r="SJD5" s="303"/>
      <c r="SJE5" s="303"/>
      <c r="SJF5" s="303"/>
      <c r="SJG5" s="303"/>
      <c r="SJH5" s="303"/>
      <c r="SJI5" s="303"/>
      <c r="SJJ5" s="303"/>
      <c r="SJK5" s="303"/>
      <c r="SJL5" s="303"/>
      <c r="SJM5" s="303"/>
      <c r="SJN5" s="303"/>
      <c r="SJO5" s="303"/>
      <c r="SJP5" s="303"/>
      <c r="SJQ5" s="303"/>
      <c r="SJR5" s="303"/>
      <c r="SJS5" s="303"/>
      <c r="SJT5" s="303"/>
      <c r="SJU5" s="303"/>
      <c r="SJV5" s="303"/>
      <c r="SJW5" s="303"/>
      <c r="SJX5" s="303"/>
      <c r="SJY5" s="303"/>
      <c r="SJZ5" s="303"/>
      <c r="SKA5" s="303"/>
      <c r="SKB5" s="303"/>
      <c r="SKC5" s="303"/>
      <c r="SKD5" s="303"/>
      <c r="SKE5" s="303"/>
      <c r="SKF5" s="303"/>
      <c r="SKG5" s="303"/>
      <c r="SKH5" s="303"/>
      <c r="SKI5" s="303"/>
      <c r="SKJ5" s="303"/>
      <c r="SKK5" s="303"/>
      <c r="SKL5" s="303"/>
      <c r="SKM5" s="303"/>
      <c r="SKN5" s="303"/>
      <c r="SKO5" s="303"/>
      <c r="SKP5" s="303"/>
      <c r="SKQ5" s="303"/>
      <c r="SKR5" s="303"/>
      <c r="SKS5" s="303"/>
      <c r="SKT5" s="303"/>
      <c r="SKU5" s="303"/>
      <c r="SKV5" s="303"/>
      <c r="SKW5" s="303"/>
      <c r="SKX5" s="303"/>
      <c r="SKY5" s="303"/>
      <c r="SKZ5" s="303"/>
      <c r="SLA5" s="303"/>
      <c r="SLB5" s="303"/>
      <c r="SLC5" s="303"/>
      <c r="SLD5" s="303"/>
      <c r="SLE5" s="303"/>
      <c r="SLF5" s="303"/>
      <c r="SLG5" s="303"/>
      <c r="SLH5" s="303"/>
      <c r="SLI5" s="303"/>
      <c r="SLJ5" s="303"/>
      <c r="SLK5" s="303"/>
      <c r="SLL5" s="303"/>
      <c r="SLM5" s="303"/>
      <c r="SLN5" s="303"/>
      <c r="SLO5" s="303"/>
      <c r="SLP5" s="303"/>
      <c r="SLQ5" s="303"/>
      <c r="SLR5" s="303"/>
      <c r="SLS5" s="303"/>
      <c r="SLT5" s="303"/>
      <c r="SLU5" s="303"/>
      <c r="SLV5" s="303"/>
      <c r="SLW5" s="303"/>
      <c r="SLX5" s="303"/>
      <c r="SLY5" s="303"/>
      <c r="SLZ5" s="303"/>
      <c r="SMA5" s="303"/>
      <c r="SMB5" s="303"/>
      <c r="SMC5" s="303"/>
      <c r="SMD5" s="303"/>
      <c r="SME5" s="303"/>
      <c r="SMF5" s="303"/>
      <c r="SMG5" s="303"/>
      <c r="SMH5" s="303"/>
      <c r="SMI5" s="303"/>
      <c r="SMJ5" s="303"/>
      <c r="SMK5" s="303"/>
      <c r="SML5" s="303"/>
      <c r="SMM5" s="303"/>
      <c r="SMN5" s="303"/>
      <c r="SMO5" s="303"/>
      <c r="SMP5" s="303"/>
      <c r="SMQ5" s="303"/>
      <c r="SMR5" s="303"/>
      <c r="SMS5" s="303"/>
      <c r="SMT5" s="303"/>
      <c r="SMU5" s="303"/>
      <c r="SMV5" s="303"/>
      <c r="SMW5" s="303"/>
      <c r="SMX5" s="303"/>
      <c r="SMY5" s="303"/>
      <c r="SMZ5" s="303"/>
      <c r="SNA5" s="303"/>
      <c r="SNB5" s="303"/>
      <c r="SNC5" s="303"/>
      <c r="SND5" s="303"/>
      <c r="SNE5" s="303"/>
      <c r="SNF5" s="303"/>
      <c r="SNG5" s="303"/>
      <c r="SNH5" s="303"/>
      <c r="SNI5" s="303"/>
      <c r="SNJ5" s="303"/>
      <c r="SNK5" s="303"/>
      <c r="SNL5" s="303"/>
      <c r="SNM5" s="303"/>
      <c r="SNN5" s="303"/>
      <c r="SNO5" s="303"/>
      <c r="SNP5" s="303"/>
      <c r="SNQ5" s="303"/>
      <c r="SNR5" s="303"/>
      <c r="SNS5" s="303"/>
      <c r="SNT5" s="303"/>
      <c r="SNU5" s="303"/>
      <c r="SNV5" s="303"/>
      <c r="SNW5" s="303"/>
      <c r="SNX5" s="303"/>
      <c r="SNY5" s="303"/>
      <c r="SNZ5" s="303"/>
      <c r="SOA5" s="303"/>
      <c r="SOB5" s="303"/>
      <c r="SOC5" s="303"/>
      <c r="SOD5" s="303"/>
      <c r="SOE5" s="303"/>
      <c r="SOF5" s="303"/>
      <c r="SOG5" s="303"/>
      <c r="SOH5" s="303"/>
      <c r="SOI5" s="303"/>
      <c r="SOJ5" s="303"/>
      <c r="SOK5" s="303"/>
      <c r="SOL5" s="303"/>
      <c r="SOM5" s="303"/>
      <c r="SON5" s="303"/>
      <c r="SOO5" s="303"/>
      <c r="SOP5" s="303"/>
      <c r="SOQ5" s="303"/>
      <c r="SOR5" s="303"/>
      <c r="SOS5" s="303"/>
      <c r="SOT5" s="303"/>
      <c r="SOU5" s="303"/>
      <c r="SOV5" s="303"/>
      <c r="SOW5" s="303"/>
      <c r="SOX5" s="303"/>
      <c r="SOY5" s="303"/>
      <c r="SOZ5" s="303"/>
      <c r="SPA5" s="303"/>
      <c r="SPB5" s="303"/>
      <c r="SPC5" s="303"/>
      <c r="SPD5" s="303"/>
      <c r="SPE5" s="303"/>
      <c r="SPF5" s="303"/>
      <c r="SPG5" s="303"/>
      <c r="SPH5" s="303"/>
      <c r="SPI5" s="303"/>
      <c r="SPJ5" s="303"/>
      <c r="SPK5" s="303"/>
      <c r="SPL5" s="303"/>
      <c r="SPM5" s="303"/>
      <c r="SPN5" s="303"/>
      <c r="SPO5" s="303"/>
      <c r="SPP5" s="303"/>
      <c r="SPQ5" s="303"/>
      <c r="SPR5" s="303"/>
      <c r="SPS5" s="303"/>
      <c r="SPT5" s="303"/>
      <c r="SPU5" s="303"/>
      <c r="SPV5" s="303"/>
      <c r="SPW5" s="303"/>
      <c r="SPX5" s="303"/>
      <c r="SPY5" s="303"/>
      <c r="SPZ5" s="303"/>
      <c r="SQA5" s="303"/>
      <c r="SQB5" s="303"/>
      <c r="SQC5" s="303"/>
      <c r="SQD5" s="303"/>
      <c r="SQE5" s="303"/>
      <c r="SQF5" s="303"/>
      <c r="SQG5" s="303"/>
      <c r="SQH5" s="303"/>
      <c r="SQI5" s="303"/>
      <c r="SQJ5" s="303"/>
      <c r="SQK5" s="303"/>
      <c r="SQL5" s="303"/>
      <c r="SQM5" s="303"/>
      <c r="SQN5" s="303"/>
      <c r="SQO5" s="303"/>
      <c r="SQP5" s="303"/>
      <c r="SQQ5" s="303"/>
      <c r="SQR5" s="303"/>
      <c r="SQS5" s="303"/>
      <c r="SQT5" s="303"/>
      <c r="SQU5" s="303"/>
      <c r="SQV5" s="303"/>
      <c r="SQW5" s="303"/>
      <c r="SQX5" s="303"/>
      <c r="SQY5" s="303"/>
      <c r="SQZ5" s="303"/>
      <c r="SRA5" s="303"/>
      <c r="SRB5" s="303"/>
      <c r="SRC5" s="303"/>
      <c r="SRD5" s="303"/>
      <c r="SRE5" s="303"/>
      <c r="SRF5" s="303"/>
      <c r="SRG5" s="303"/>
      <c r="SRH5" s="303"/>
      <c r="SRI5" s="303"/>
      <c r="SRJ5" s="303"/>
      <c r="SRK5" s="303"/>
      <c r="SRL5" s="303"/>
      <c r="SRM5" s="303"/>
      <c r="SRN5" s="303"/>
      <c r="SRO5" s="303"/>
      <c r="SRP5" s="303"/>
      <c r="SRQ5" s="303"/>
      <c r="SRR5" s="303"/>
      <c r="SRS5" s="303"/>
      <c r="SRT5" s="303"/>
      <c r="SRU5" s="303"/>
      <c r="SRV5" s="303"/>
      <c r="SRW5" s="303"/>
      <c r="SRX5" s="303"/>
      <c r="SRY5" s="303"/>
      <c r="SRZ5" s="303"/>
      <c r="SSA5" s="303"/>
      <c r="SSB5" s="303"/>
      <c r="SSC5" s="303"/>
      <c r="SSD5" s="303"/>
      <c r="SSE5" s="303"/>
      <c r="SSF5" s="303"/>
      <c r="SSG5" s="303"/>
      <c r="SSH5" s="303"/>
      <c r="SSI5" s="303"/>
      <c r="SSJ5" s="303"/>
      <c r="SSK5" s="303"/>
      <c r="SSL5" s="303"/>
      <c r="SSM5" s="303"/>
      <c r="SSN5" s="303"/>
      <c r="SSO5" s="303"/>
      <c r="SSP5" s="303"/>
      <c r="SSQ5" s="303"/>
      <c r="SSR5" s="303"/>
      <c r="SSS5" s="303"/>
      <c r="SST5" s="303"/>
      <c r="SSU5" s="303"/>
      <c r="SSV5" s="303"/>
      <c r="SSW5" s="303"/>
      <c r="SSX5" s="303"/>
      <c r="SSY5" s="303"/>
      <c r="SSZ5" s="303"/>
      <c r="STA5" s="303"/>
      <c r="STB5" s="303"/>
      <c r="STC5" s="303"/>
      <c r="STD5" s="303"/>
      <c r="STE5" s="303"/>
      <c r="STF5" s="303"/>
      <c r="STG5" s="303"/>
      <c r="STH5" s="303"/>
      <c r="STI5" s="303"/>
      <c r="STJ5" s="303"/>
      <c r="STK5" s="303"/>
      <c r="STL5" s="303"/>
      <c r="STM5" s="303"/>
      <c r="STN5" s="303"/>
      <c r="STO5" s="303"/>
      <c r="STP5" s="303"/>
      <c r="STQ5" s="303"/>
      <c r="STR5" s="303"/>
      <c r="STS5" s="303"/>
      <c r="STT5" s="303"/>
      <c r="STU5" s="303"/>
      <c r="STV5" s="303"/>
      <c r="STW5" s="303"/>
      <c r="STX5" s="303"/>
      <c r="STY5" s="303"/>
      <c r="STZ5" s="303"/>
      <c r="SUA5" s="303"/>
      <c r="SUB5" s="303"/>
      <c r="SUC5" s="303"/>
      <c r="SUD5" s="303"/>
      <c r="SUE5" s="303"/>
      <c r="SUF5" s="303"/>
      <c r="SUG5" s="303"/>
      <c r="SUH5" s="303"/>
      <c r="SUI5" s="303"/>
      <c r="SUJ5" s="303"/>
      <c r="SUK5" s="303"/>
      <c r="SUL5" s="303"/>
      <c r="SUM5" s="303"/>
      <c r="SUN5" s="303"/>
      <c r="SUO5" s="303"/>
      <c r="SUP5" s="303"/>
      <c r="SUQ5" s="303"/>
      <c r="SUR5" s="303"/>
      <c r="SUS5" s="303"/>
      <c r="SUT5" s="303"/>
      <c r="SUU5" s="303"/>
      <c r="SUV5" s="303"/>
      <c r="SUW5" s="303"/>
      <c r="SUX5" s="303"/>
      <c r="SUY5" s="303"/>
      <c r="SUZ5" s="303"/>
      <c r="SVA5" s="303"/>
      <c r="SVB5" s="303"/>
      <c r="SVC5" s="303"/>
      <c r="SVD5" s="303"/>
      <c r="SVE5" s="303"/>
      <c r="SVF5" s="303"/>
      <c r="SVG5" s="303"/>
      <c r="SVH5" s="303"/>
      <c r="SVI5" s="303"/>
      <c r="SVJ5" s="303"/>
      <c r="SVK5" s="303"/>
      <c r="SVL5" s="303"/>
      <c r="SVM5" s="303"/>
      <c r="SVN5" s="303"/>
      <c r="SVO5" s="303"/>
      <c r="SVP5" s="303"/>
      <c r="SVQ5" s="303"/>
      <c r="SVR5" s="303"/>
      <c r="SVS5" s="303"/>
      <c r="SVT5" s="303"/>
      <c r="SVU5" s="303"/>
      <c r="SVV5" s="303"/>
      <c r="SVW5" s="303"/>
      <c r="SVX5" s="303"/>
      <c r="SVY5" s="303"/>
      <c r="SVZ5" s="303"/>
      <c r="SWA5" s="303"/>
      <c r="SWB5" s="303"/>
      <c r="SWC5" s="303"/>
      <c r="SWD5" s="303"/>
      <c r="SWE5" s="303"/>
      <c r="SWF5" s="303"/>
      <c r="SWG5" s="303"/>
      <c r="SWH5" s="303"/>
      <c r="SWI5" s="303"/>
      <c r="SWJ5" s="303"/>
      <c r="SWK5" s="303"/>
      <c r="SWL5" s="303"/>
      <c r="SWM5" s="303"/>
      <c r="SWN5" s="303"/>
      <c r="SWO5" s="303"/>
      <c r="SWP5" s="303"/>
      <c r="SWQ5" s="303"/>
      <c r="SWR5" s="303"/>
      <c r="SWS5" s="303"/>
      <c r="SWT5" s="303"/>
      <c r="SWU5" s="303"/>
      <c r="SWV5" s="303"/>
      <c r="SWW5" s="303"/>
      <c r="SWX5" s="303"/>
      <c r="SWY5" s="303"/>
      <c r="SWZ5" s="303"/>
      <c r="SXA5" s="303"/>
      <c r="SXB5" s="303"/>
      <c r="SXC5" s="303"/>
      <c r="SXD5" s="303"/>
      <c r="SXE5" s="303"/>
      <c r="SXF5" s="303"/>
      <c r="SXG5" s="303"/>
      <c r="SXH5" s="303"/>
      <c r="SXI5" s="303"/>
      <c r="SXJ5" s="303"/>
      <c r="SXK5" s="303"/>
      <c r="SXL5" s="303"/>
      <c r="SXM5" s="303"/>
      <c r="SXN5" s="303"/>
      <c r="SXO5" s="303"/>
      <c r="SXP5" s="303"/>
      <c r="SXQ5" s="303"/>
      <c r="SXR5" s="303"/>
      <c r="SXS5" s="303"/>
      <c r="SXT5" s="303"/>
      <c r="SXU5" s="303"/>
      <c r="SXV5" s="303"/>
      <c r="SXW5" s="303"/>
      <c r="SXX5" s="303"/>
      <c r="SXY5" s="303"/>
      <c r="SXZ5" s="303"/>
      <c r="SYA5" s="303"/>
      <c r="SYB5" s="303"/>
      <c r="SYC5" s="303"/>
      <c r="SYD5" s="303"/>
      <c r="SYE5" s="303"/>
      <c r="SYF5" s="303"/>
      <c r="SYG5" s="303"/>
      <c r="SYH5" s="303"/>
      <c r="SYI5" s="303"/>
      <c r="SYJ5" s="303"/>
      <c r="SYK5" s="303"/>
      <c r="SYL5" s="303"/>
      <c r="SYM5" s="303"/>
      <c r="SYN5" s="303"/>
      <c r="SYO5" s="303"/>
      <c r="SYP5" s="303"/>
      <c r="SYQ5" s="303"/>
      <c r="SYR5" s="303"/>
      <c r="SYS5" s="303"/>
      <c r="SYT5" s="303"/>
      <c r="SYU5" s="303"/>
      <c r="SYV5" s="303"/>
      <c r="SYW5" s="303"/>
      <c r="SYX5" s="303"/>
      <c r="SYY5" s="303"/>
      <c r="SYZ5" s="303"/>
      <c r="SZA5" s="303"/>
      <c r="SZB5" s="303"/>
      <c r="SZC5" s="303"/>
      <c r="SZD5" s="303"/>
      <c r="SZE5" s="303"/>
      <c r="SZF5" s="303"/>
      <c r="SZG5" s="303"/>
      <c r="SZH5" s="303"/>
      <c r="SZI5" s="303"/>
      <c r="SZJ5" s="303"/>
      <c r="SZK5" s="303"/>
      <c r="SZL5" s="303"/>
      <c r="SZM5" s="303"/>
      <c r="SZN5" s="303"/>
      <c r="SZO5" s="303"/>
      <c r="SZP5" s="303"/>
      <c r="SZQ5" s="303"/>
      <c r="SZR5" s="303"/>
      <c r="SZS5" s="303"/>
      <c r="SZT5" s="303"/>
      <c r="SZU5" s="303"/>
      <c r="SZV5" s="303"/>
      <c r="SZW5" s="303"/>
      <c r="SZX5" s="303"/>
      <c r="SZY5" s="303"/>
      <c r="SZZ5" s="303"/>
      <c r="TAA5" s="303"/>
      <c r="TAB5" s="303"/>
      <c r="TAC5" s="303"/>
      <c r="TAD5" s="303"/>
      <c r="TAE5" s="303"/>
      <c r="TAF5" s="303"/>
      <c r="TAG5" s="303"/>
      <c r="TAH5" s="303"/>
      <c r="TAI5" s="303"/>
      <c r="TAJ5" s="303"/>
      <c r="TAK5" s="303"/>
      <c r="TAL5" s="303"/>
      <c r="TAM5" s="303"/>
      <c r="TAN5" s="303"/>
      <c r="TAO5" s="303"/>
      <c r="TAP5" s="303"/>
      <c r="TAQ5" s="303"/>
      <c r="TAR5" s="303"/>
      <c r="TAS5" s="303"/>
      <c r="TAT5" s="303"/>
      <c r="TAU5" s="303"/>
      <c r="TAV5" s="303"/>
      <c r="TAW5" s="303"/>
      <c r="TAX5" s="303"/>
      <c r="TAY5" s="303"/>
      <c r="TAZ5" s="303"/>
      <c r="TBA5" s="303"/>
      <c r="TBB5" s="303"/>
      <c r="TBC5" s="303"/>
      <c r="TBD5" s="303"/>
      <c r="TBE5" s="303"/>
      <c r="TBF5" s="303"/>
      <c r="TBG5" s="303"/>
      <c r="TBH5" s="303"/>
      <c r="TBI5" s="303"/>
      <c r="TBJ5" s="303"/>
      <c r="TBK5" s="303"/>
      <c r="TBL5" s="303"/>
      <c r="TBM5" s="303"/>
      <c r="TBN5" s="303"/>
      <c r="TBO5" s="303"/>
      <c r="TBP5" s="303"/>
      <c r="TBQ5" s="303"/>
      <c r="TBR5" s="303"/>
      <c r="TBS5" s="303"/>
      <c r="TBT5" s="303"/>
      <c r="TBU5" s="303"/>
      <c r="TBV5" s="303"/>
      <c r="TBW5" s="303"/>
      <c r="TBX5" s="303"/>
      <c r="TBY5" s="303"/>
      <c r="TBZ5" s="303"/>
      <c r="TCA5" s="303"/>
      <c r="TCB5" s="303"/>
      <c r="TCC5" s="303"/>
      <c r="TCD5" s="303"/>
      <c r="TCE5" s="303"/>
      <c r="TCF5" s="303"/>
      <c r="TCG5" s="303"/>
      <c r="TCH5" s="303"/>
      <c r="TCI5" s="303"/>
      <c r="TCJ5" s="303"/>
      <c r="TCK5" s="303"/>
      <c r="TCL5" s="303"/>
      <c r="TCM5" s="303"/>
      <c r="TCN5" s="303"/>
      <c r="TCO5" s="303"/>
      <c r="TCP5" s="303"/>
      <c r="TCQ5" s="303"/>
      <c r="TCR5" s="303"/>
      <c r="TCS5" s="303"/>
      <c r="TCT5" s="303"/>
      <c r="TCU5" s="303"/>
      <c r="TCV5" s="303"/>
      <c r="TCW5" s="303"/>
      <c r="TCX5" s="303"/>
      <c r="TCY5" s="303"/>
      <c r="TCZ5" s="303"/>
      <c r="TDA5" s="303"/>
      <c r="TDB5" s="303"/>
      <c r="TDC5" s="303"/>
      <c r="TDD5" s="303"/>
      <c r="TDE5" s="303"/>
      <c r="TDF5" s="303"/>
      <c r="TDG5" s="303"/>
      <c r="TDH5" s="303"/>
      <c r="TDI5" s="303"/>
      <c r="TDJ5" s="303"/>
      <c r="TDK5" s="303"/>
      <c r="TDL5" s="303"/>
      <c r="TDM5" s="303"/>
      <c r="TDN5" s="303"/>
      <c r="TDO5" s="303"/>
      <c r="TDP5" s="303"/>
      <c r="TDQ5" s="303"/>
      <c r="TDR5" s="303"/>
      <c r="TDS5" s="303"/>
      <c r="TDT5" s="303"/>
      <c r="TDU5" s="303"/>
      <c r="TDV5" s="303"/>
      <c r="TDW5" s="303"/>
      <c r="TDX5" s="303"/>
      <c r="TDY5" s="303"/>
      <c r="TDZ5" s="303"/>
      <c r="TEA5" s="303"/>
      <c r="TEB5" s="303"/>
      <c r="TEC5" s="303"/>
      <c r="TED5" s="303"/>
      <c r="TEE5" s="303"/>
      <c r="TEF5" s="303"/>
      <c r="TEG5" s="303"/>
      <c r="TEH5" s="303"/>
      <c r="TEI5" s="303"/>
      <c r="TEJ5" s="303"/>
      <c r="TEK5" s="303"/>
      <c r="TEL5" s="303"/>
      <c r="TEM5" s="303"/>
      <c r="TEN5" s="303"/>
      <c r="TEO5" s="303"/>
      <c r="TEP5" s="303"/>
      <c r="TEQ5" s="303"/>
      <c r="TER5" s="303"/>
      <c r="TES5" s="303"/>
      <c r="TET5" s="303"/>
      <c r="TEU5" s="303"/>
      <c r="TEV5" s="303"/>
      <c r="TEW5" s="303"/>
      <c r="TEX5" s="303"/>
      <c r="TEY5" s="303"/>
      <c r="TEZ5" s="303"/>
      <c r="TFA5" s="303"/>
      <c r="TFB5" s="303"/>
      <c r="TFC5" s="303"/>
      <c r="TFD5" s="303"/>
      <c r="TFE5" s="303"/>
      <c r="TFF5" s="303"/>
      <c r="TFG5" s="303"/>
      <c r="TFH5" s="303"/>
      <c r="TFI5" s="303"/>
      <c r="TFJ5" s="303"/>
      <c r="TFK5" s="303"/>
      <c r="TFL5" s="303"/>
      <c r="TFM5" s="303"/>
      <c r="TFN5" s="303"/>
      <c r="TFO5" s="303"/>
      <c r="TFP5" s="303"/>
      <c r="TFQ5" s="303"/>
      <c r="TFR5" s="303"/>
      <c r="TFS5" s="303"/>
      <c r="TFT5" s="303"/>
      <c r="TFU5" s="303"/>
      <c r="TFV5" s="303"/>
      <c r="TFW5" s="303"/>
      <c r="TFX5" s="303"/>
      <c r="TFY5" s="303"/>
      <c r="TFZ5" s="303"/>
      <c r="TGA5" s="303"/>
      <c r="TGB5" s="303"/>
      <c r="TGC5" s="303"/>
      <c r="TGD5" s="303"/>
      <c r="TGE5" s="303"/>
      <c r="TGF5" s="303"/>
      <c r="TGG5" s="303"/>
      <c r="TGH5" s="303"/>
      <c r="TGI5" s="303"/>
      <c r="TGJ5" s="303"/>
      <c r="TGK5" s="303"/>
      <c r="TGL5" s="303"/>
      <c r="TGM5" s="303"/>
      <c r="TGN5" s="303"/>
      <c r="TGO5" s="303"/>
      <c r="TGP5" s="303"/>
      <c r="TGQ5" s="303"/>
      <c r="TGR5" s="303"/>
      <c r="TGS5" s="303"/>
      <c r="TGT5" s="303"/>
      <c r="TGU5" s="303"/>
      <c r="TGV5" s="303"/>
      <c r="TGW5" s="303"/>
      <c r="TGX5" s="303"/>
      <c r="TGY5" s="303"/>
      <c r="TGZ5" s="303"/>
      <c r="THA5" s="303"/>
      <c r="THB5" s="303"/>
      <c r="THC5" s="303"/>
      <c r="THD5" s="303"/>
      <c r="THE5" s="303"/>
      <c r="THF5" s="303"/>
      <c r="THG5" s="303"/>
      <c r="THH5" s="303"/>
      <c r="THI5" s="303"/>
      <c r="THJ5" s="303"/>
      <c r="THK5" s="303"/>
      <c r="THL5" s="303"/>
      <c r="THM5" s="303"/>
      <c r="THN5" s="303"/>
      <c r="THO5" s="303"/>
      <c r="THP5" s="303"/>
      <c r="THQ5" s="303"/>
      <c r="THR5" s="303"/>
      <c r="THS5" s="303"/>
      <c r="THT5" s="303"/>
      <c r="THU5" s="303"/>
      <c r="THV5" s="303"/>
      <c r="THW5" s="303"/>
      <c r="THX5" s="303"/>
      <c r="THY5" s="303"/>
      <c r="THZ5" s="303"/>
      <c r="TIA5" s="303"/>
      <c r="TIB5" s="303"/>
      <c r="TIC5" s="303"/>
      <c r="TID5" s="303"/>
      <c r="TIE5" s="303"/>
      <c r="TIF5" s="303"/>
      <c r="TIG5" s="303"/>
      <c r="TIH5" s="303"/>
      <c r="TII5" s="303"/>
      <c r="TIJ5" s="303"/>
      <c r="TIK5" s="303"/>
      <c r="TIL5" s="303"/>
      <c r="TIM5" s="303"/>
      <c r="TIN5" s="303"/>
      <c r="TIO5" s="303"/>
      <c r="TIP5" s="303"/>
      <c r="TIQ5" s="303"/>
      <c r="TIR5" s="303"/>
      <c r="TIS5" s="303"/>
      <c r="TIT5" s="303"/>
      <c r="TIU5" s="303"/>
      <c r="TIV5" s="303"/>
      <c r="TIW5" s="303"/>
      <c r="TIX5" s="303"/>
      <c r="TIY5" s="303"/>
      <c r="TIZ5" s="303"/>
      <c r="TJA5" s="303"/>
      <c r="TJB5" s="303"/>
      <c r="TJC5" s="303"/>
      <c r="TJD5" s="303"/>
      <c r="TJE5" s="303"/>
      <c r="TJF5" s="303"/>
      <c r="TJG5" s="303"/>
      <c r="TJH5" s="303"/>
      <c r="TJI5" s="303"/>
      <c r="TJJ5" s="303"/>
      <c r="TJK5" s="303"/>
      <c r="TJL5" s="303"/>
      <c r="TJM5" s="303"/>
      <c r="TJN5" s="303"/>
      <c r="TJO5" s="303"/>
      <c r="TJP5" s="303"/>
      <c r="TJQ5" s="303"/>
      <c r="TJR5" s="303"/>
      <c r="TJS5" s="303"/>
      <c r="TJT5" s="303"/>
      <c r="TJU5" s="303"/>
      <c r="TJV5" s="303"/>
      <c r="TJW5" s="303"/>
      <c r="TJX5" s="303"/>
      <c r="TJY5" s="303"/>
      <c r="TJZ5" s="303"/>
      <c r="TKA5" s="303"/>
      <c r="TKB5" s="303"/>
      <c r="TKC5" s="303"/>
      <c r="TKD5" s="303"/>
      <c r="TKE5" s="303"/>
      <c r="TKF5" s="303"/>
      <c r="TKG5" s="303"/>
      <c r="TKH5" s="303"/>
      <c r="TKI5" s="303"/>
      <c r="TKJ5" s="303"/>
      <c r="TKK5" s="303"/>
      <c r="TKL5" s="303"/>
      <c r="TKM5" s="303"/>
      <c r="TKN5" s="303"/>
      <c r="TKO5" s="303"/>
      <c r="TKP5" s="303"/>
      <c r="TKQ5" s="303"/>
      <c r="TKR5" s="303"/>
      <c r="TKS5" s="303"/>
      <c r="TKT5" s="303"/>
      <c r="TKU5" s="303"/>
      <c r="TKV5" s="303"/>
      <c r="TKW5" s="303"/>
      <c r="TKX5" s="303"/>
      <c r="TKY5" s="303"/>
      <c r="TKZ5" s="303"/>
      <c r="TLA5" s="303"/>
      <c r="TLB5" s="303"/>
      <c r="TLC5" s="303"/>
      <c r="TLD5" s="303"/>
      <c r="TLE5" s="303"/>
      <c r="TLF5" s="303"/>
      <c r="TLG5" s="303"/>
      <c r="TLH5" s="303"/>
      <c r="TLI5" s="303"/>
      <c r="TLJ5" s="303"/>
      <c r="TLK5" s="303"/>
      <c r="TLL5" s="303"/>
      <c r="TLM5" s="303"/>
      <c r="TLN5" s="303"/>
      <c r="TLO5" s="303"/>
      <c r="TLP5" s="303"/>
      <c r="TLQ5" s="303"/>
      <c r="TLR5" s="303"/>
      <c r="TLS5" s="303"/>
      <c r="TLT5" s="303"/>
      <c r="TLU5" s="303"/>
      <c r="TLV5" s="303"/>
      <c r="TLW5" s="303"/>
      <c r="TLX5" s="303"/>
      <c r="TLY5" s="303"/>
      <c r="TLZ5" s="303"/>
      <c r="TMA5" s="303"/>
      <c r="TMB5" s="303"/>
      <c r="TMC5" s="303"/>
      <c r="TMD5" s="303"/>
      <c r="TME5" s="303"/>
      <c r="TMF5" s="303"/>
      <c r="TMG5" s="303"/>
      <c r="TMH5" s="303"/>
      <c r="TMI5" s="303"/>
      <c r="TMJ5" s="303"/>
      <c r="TMK5" s="303"/>
      <c r="TML5" s="303"/>
      <c r="TMM5" s="303"/>
      <c r="TMN5" s="303"/>
      <c r="TMO5" s="303"/>
      <c r="TMP5" s="303"/>
      <c r="TMQ5" s="303"/>
      <c r="TMR5" s="303"/>
      <c r="TMS5" s="303"/>
      <c r="TMT5" s="303"/>
      <c r="TMU5" s="303"/>
      <c r="TMV5" s="303"/>
      <c r="TMW5" s="303"/>
      <c r="TMX5" s="303"/>
      <c r="TMY5" s="303"/>
      <c r="TMZ5" s="303"/>
      <c r="TNA5" s="303"/>
      <c r="TNB5" s="303"/>
      <c r="TNC5" s="303"/>
      <c r="TND5" s="303"/>
      <c r="TNE5" s="303"/>
      <c r="TNF5" s="303"/>
      <c r="TNG5" s="303"/>
      <c r="TNH5" s="303"/>
      <c r="TNI5" s="303"/>
      <c r="TNJ5" s="303"/>
      <c r="TNK5" s="303"/>
      <c r="TNL5" s="303"/>
      <c r="TNM5" s="303"/>
      <c r="TNN5" s="303"/>
      <c r="TNO5" s="303"/>
      <c r="TNP5" s="303"/>
      <c r="TNQ5" s="303"/>
      <c r="TNR5" s="303"/>
      <c r="TNS5" s="303"/>
      <c r="TNT5" s="303"/>
      <c r="TNU5" s="303"/>
      <c r="TNV5" s="303"/>
      <c r="TNW5" s="303"/>
      <c r="TNX5" s="303"/>
      <c r="TNY5" s="303"/>
      <c r="TNZ5" s="303"/>
      <c r="TOA5" s="303"/>
      <c r="TOB5" s="303"/>
      <c r="TOC5" s="303"/>
      <c r="TOD5" s="303"/>
      <c r="TOE5" s="303"/>
      <c r="TOF5" s="303"/>
      <c r="TOG5" s="303"/>
      <c r="TOH5" s="303"/>
      <c r="TOI5" s="303"/>
      <c r="TOJ5" s="303"/>
      <c r="TOK5" s="303"/>
      <c r="TOL5" s="303"/>
      <c r="TOM5" s="303"/>
      <c r="TON5" s="303"/>
      <c r="TOO5" s="303"/>
      <c r="TOP5" s="303"/>
      <c r="TOQ5" s="303"/>
      <c r="TOR5" s="303"/>
      <c r="TOS5" s="303"/>
      <c r="TOT5" s="303"/>
      <c r="TOU5" s="303"/>
      <c r="TOV5" s="303"/>
      <c r="TOW5" s="303"/>
      <c r="TOX5" s="303"/>
      <c r="TOY5" s="303"/>
      <c r="TOZ5" s="303"/>
      <c r="TPA5" s="303"/>
      <c r="TPB5" s="303"/>
      <c r="TPC5" s="303"/>
      <c r="TPD5" s="303"/>
      <c r="TPE5" s="303"/>
      <c r="TPF5" s="303"/>
      <c r="TPG5" s="303"/>
      <c r="TPH5" s="303"/>
      <c r="TPI5" s="303"/>
      <c r="TPJ5" s="303"/>
      <c r="TPK5" s="303"/>
      <c r="TPL5" s="303"/>
      <c r="TPM5" s="303"/>
      <c r="TPN5" s="303"/>
      <c r="TPO5" s="303"/>
      <c r="TPP5" s="303"/>
      <c r="TPQ5" s="303"/>
      <c r="TPR5" s="303"/>
      <c r="TPS5" s="303"/>
      <c r="TPT5" s="303"/>
      <c r="TPU5" s="303"/>
      <c r="TPV5" s="303"/>
      <c r="TPW5" s="303"/>
      <c r="TPX5" s="303"/>
      <c r="TPY5" s="303"/>
      <c r="TPZ5" s="303"/>
      <c r="TQA5" s="303"/>
      <c r="TQB5" s="303"/>
      <c r="TQC5" s="303"/>
      <c r="TQD5" s="303"/>
      <c r="TQE5" s="303"/>
      <c r="TQF5" s="303"/>
      <c r="TQG5" s="303"/>
      <c r="TQH5" s="303"/>
      <c r="TQI5" s="303"/>
      <c r="TQJ5" s="303"/>
      <c r="TQK5" s="303"/>
      <c r="TQL5" s="303"/>
      <c r="TQM5" s="303"/>
      <c r="TQN5" s="303"/>
      <c r="TQO5" s="303"/>
      <c r="TQP5" s="303"/>
      <c r="TQQ5" s="303"/>
      <c r="TQR5" s="303"/>
      <c r="TQS5" s="303"/>
      <c r="TQT5" s="303"/>
      <c r="TQU5" s="303"/>
      <c r="TQV5" s="303"/>
      <c r="TQW5" s="303"/>
      <c r="TQX5" s="303"/>
      <c r="TQY5" s="303"/>
      <c r="TQZ5" s="303"/>
      <c r="TRA5" s="303"/>
      <c r="TRB5" s="303"/>
      <c r="TRC5" s="303"/>
      <c r="TRD5" s="303"/>
      <c r="TRE5" s="303"/>
      <c r="TRF5" s="303"/>
      <c r="TRG5" s="303"/>
      <c r="TRH5" s="303"/>
      <c r="TRI5" s="303"/>
      <c r="TRJ5" s="303"/>
      <c r="TRK5" s="303"/>
      <c r="TRL5" s="303"/>
      <c r="TRM5" s="303"/>
      <c r="TRN5" s="303"/>
      <c r="TRO5" s="303"/>
      <c r="TRP5" s="303"/>
      <c r="TRQ5" s="303"/>
      <c r="TRR5" s="303"/>
      <c r="TRS5" s="303"/>
      <c r="TRT5" s="303"/>
      <c r="TRU5" s="303"/>
      <c r="TRV5" s="303"/>
      <c r="TRW5" s="303"/>
      <c r="TRX5" s="303"/>
      <c r="TRY5" s="303"/>
      <c r="TRZ5" s="303"/>
      <c r="TSA5" s="303"/>
      <c r="TSB5" s="303"/>
      <c r="TSC5" s="303"/>
      <c r="TSD5" s="303"/>
      <c r="TSE5" s="303"/>
      <c r="TSF5" s="303"/>
      <c r="TSG5" s="303"/>
      <c r="TSH5" s="303"/>
      <c r="TSI5" s="303"/>
      <c r="TSJ5" s="303"/>
      <c r="TSK5" s="303"/>
      <c r="TSL5" s="303"/>
      <c r="TSM5" s="303"/>
      <c r="TSN5" s="303"/>
      <c r="TSO5" s="303"/>
      <c r="TSP5" s="303"/>
      <c r="TSQ5" s="303"/>
      <c r="TSR5" s="303"/>
      <c r="TSS5" s="303"/>
      <c r="TST5" s="303"/>
      <c r="TSU5" s="303"/>
      <c r="TSV5" s="303"/>
      <c r="TSW5" s="303"/>
      <c r="TSX5" s="303"/>
      <c r="TSY5" s="303"/>
      <c r="TSZ5" s="303"/>
      <c r="TTA5" s="303"/>
      <c r="TTB5" s="303"/>
      <c r="TTC5" s="303"/>
      <c r="TTD5" s="303"/>
      <c r="TTE5" s="303"/>
      <c r="TTF5" s="303"/>
      <c r="TTG5" s="303"/>
      <c r="TTH5" s="303"/>
      <c r="TTI5" s="303"/>
      <c r="TTJ5" s="303"/>
      <c r="TTK5" s="303"/>
      <c r="TTL5" s="303"/>
      <c r="TTM5" s="303"/>
      <c r="TTN5" s="303"/>
      <c r="TTO5" s="303"/>
      <c r="TTP5" s="303"/>
      <c r="TTQ5" s="303"/>
      <c r="TTR5" s="303"/>
      <c r="TTS5" s="303"/>
      <c r="TTT5" s="303"/>
      <c r="TTU5" s="303"/>
      <c r="TTV5" s="303"/>
      <c r="TTW5" s="303"/>
      <c r="TTX5" s="303"/>
      <c r="TTY5" s="303"/>
      <c r="TTZ5" s="303"/>
      <c r="TUA5" s="303"/>
      <c r="TUB5" s="303"/>
      <c r="TUC5" s="303"/>
      <c r="TUD5" s="303"/>
      <c r="TUE5" s="303"/>
      <c r="TUF5" s="303"/>
      <c r="TUG5" s="303"/>
      <c r="TUH5" s="303"/>
      <c r="TUI5" s="303"/>
      <c r="TUJ5" s="303"/>
      <c r="TUK5" s="303"/>
      <c r="TUL5" s="303"/>
      <c r="TUM5" s="303"/>
      <c r="TUN5" s="303"/>
      <c r="TUO5" s="303"/>
      <c r="TUP5" s="303"/>
      <c r="TUQ5" s="303"/>
      <c r="TUR5" s="303"/>
      <c r="TUS5" s="303"/>
      <c r="TUT5" s="303"/>
      <c r="TUU5" s="303"/>
      <c r="TUV5" s="303"/>
      <c r="TUW5" s="303"/>
      <c r="TUX5" s="303"/>
      <c r="TUY5" s="303"/>
      <c r="TUZ5" s="303"/>
      <c r="TVA5" s="303"/>
      <c r="TVB5" s="303"/>
      <c r="TVC5" s="303"/>
      <c r="TVD5" s="303"/>
      <c r="TVE5" s="303"/>
      <c r="TVF5" s="303"/>
      <c r="TVG5" s="303"/>
      <c r="TVH5" s="303"/>
      <c r="TVI5" s="303"/>
      <c r="TVJ5" s="303"/>
      <c r="TVK5" s="303"/>
      <c r="TVL5" s="303"/>
      <c r="TVM5" s="303"/>
      <c r="TVN5" s="303"/>
      <c r="TVO5" s="303"/>
      <c r="TVP5" s="303"/>
      <c r="TVQ5" s="303"/>
      <c r="TVR5" s="303"/>
      <c r="TVS5" s="303"/>
      <c r="TVT5" s="303"/>
      <c r="TVU5" s="303"/>
      <c r="TVV5" s="303"/>
      <c r="TVW5" s="303"/>
      <c r="TVX5" s="303"/>
      <c r="TVY5" s="303"/>
      <c r="TVZ5" s="303"/>
      <c r="TWA5" s="303"/>
      <c r="TWB5" s="303"/>
      <c r="TWC5" s="303"/>
      <c r="TWD5" s="303"/>
      <c r="TWE5" s="303"/>
      <c r="TWF5" s="303"/>
      <c r="TWG5" s="303"/>
      <c r="TWH5" s="303"/>
      <c r="TWI5" s="303"/>
      <c r="TWJ5" s="303"/>
      <c r="TWK5" s="303"/>
      <c r="TWL5" s="303"/>
      <c r="TWM5" s="303"/>
      <c r="TWN5" s="303"/>
      <c r="TWO5" s="303"/>
      <c r="TWP5" s="303"/>
      <c r="TWQ5" s="303"/>
      <c r="TWR5" s="303"/>
      <c r="TWS5" s="303"/>
      <c r="TWT5" s="303"/>
      <c r="TWU5" s="303"/>
      <c r="TWV5" s="303"/>
      <c r="TWW5" s="303"/>
      <c r="TWX5" s="303"/>
      <c r="TWY5" s="303"/>
      <c r="TWZ5" s="303"/>
      <c r="TXA5" s="303"/>
      <c r="TXB5" s="303"/>
      <c r="TXC5" s="303"/>
      <c r="TXD5" s="303"/>
      <c r="TXE5" s="303"/>
      <c r="TXF5" s="303"/>
      <c r="TXG5" s="303"/>
      <c r="TXH5" s="303"/>
      <c r="TXI5" s="303"/>
      <c r="TXJ5" s="303"/>
      <c r="TXK5" s="303"/>
      <c r="TXL5" s="303"/>
      <c r="TXM5" s="303"/>
      <c r="TXN5" s="303"/>
      <c r="TXO5" s="303"/>
      <c r="TXP5" s="303"/>
      <c r="TXQ5" s="303"/>
      <c r="TXR5" s="303"/>
      <c r="TXS5" s="303"/>
      <c r="TXT5" s="303"/>
      <c r="TXU5" s="303"/>
      <c r="TXV5" s="303"/>
      <c r="TXW5" s="303"/>
      <c r="TXX5" s="303"/>
      <c r="TXY5" s="303"/>
      <c r="TXZ5" s="303"/>
      <c r="TYA5" s="303"/>
      <c r="TYB5" s="303"/>
      <c r="TYC5" s="303"/>
      <c r="TYD5" s="303"/>
      <c r="TYE5" s="303"/>
      <c r="TYF5" s="303"/>
      <c r="TYG5" s="303"/>
      <c r="TYH5" s="303"/>
      <c r="TYI5" s="303"/>
      <c r="TYJ5" s="303"/>
      <c r="TYK5" s="303"/>
      <c r="TYL5" s="303"/>
      <c r="TYM5" s="303"/>
      <c r="TYN5" s="303"/>
      <c r="TYO5" s="303"/>
      <c r="TYP5" s="303"/>
      <c r="TYQ5" s="303"/>
      <c r="TYR5" s="303"/>
      <c r="TYS5" s="303"/>
      <c r="TYT5" s="303"/>
      <c r="TYU5" s="303"/>
      <c r="TYV5" s="303"/>
      <c r="TYW5" s="303"/>
      <c r="TYX5" s="303"/>
      <c r="TYY5" s="303"/>
      <c r="TYZ5" s="303"/>
      <c r="TZA5" s="303"/>
      <c r="TZB5" s="303"/>
      <c r="TZC5" s="303"/>
      <c r="TZD5" s="303"/>
      <c r="TZE5" s="303"/>
      <c r="TZF5" s="303"/>
      <c r="TZG5" s="303"/>
      <c r="TZH5" s="303"/>
      <c r="TZI5" s="303"/>
      <c r="TZJ5" s="303"/>
      <c r="TZK5" s="303"/>
      <c r="TZL5" s="303"/>
      <c r="TZM5" s="303"/>
      <c r="TZN5" s="303"/>
      <c r="TZO5" s="303"/>
      <c r="TZP5" s="303"/>
      <c r="TZQ5" s="303"/>
      <c r="TZR5" s="303"/>
      <c r="TZS5" s="303"/>
      <c r="TZT5" s="303"/>
      <c r="TZU5" s="303"/>
      <c r="TZV5" s="303"/>
      <c r="TZW5" s="303"/>
      <c r="TZX5" s="303"/>
      <c r="TZY5" s="303"/>
      <c r="TZZ5" s="303"/>
      <c r="UAA5" s="303"/>
      <c r="UAB5" s="303"/>
      <c r="UAC5" s="303"/>
      <c r="UAD5" s="303"/>
      <c r="UAE5" s="303"/>
      <c r="UAF5" s="303"/>
      <c r="UAG5" s="303"/>
      <c r="UAH5" s="303"/>
      <c r="UAI5" s="303"/>
      <c r="UAJ5" s="303"/>
      <c r="UAK5" s="303"/>
      <c r="UAL5" s="303"/>
      <c r="UAM5" s="303"/>
      <c r="UAN5" s="303"/>
      <c r="UAO5" s="303"/>
      <c r="UAP5" s="303"/>
      <c r="UAQ5" s="303"/>
      <c r="UAR5" s="303"/>
      <c r="UAS5" s="303"/>
      <c r="UAT5" s="303"/>
      <c r="UAU5" s="303"/>
      <c r="UAV5" s="303"/>
      <c r="UAW5" s="303"/>
      <c r="UAX5" s="303"/>
      <c r="UAY5" s="303"/>
      <c r="UAZ5" s="303"/>
      <c r="UBA5" s="303"/>
      <c r="UBB5" s="303"/>
      <c r="UBC5" s="303"/>
      <c r="UBD5" s="303"/>
      <c r="UBE5" s="303"/>
      <c r="UBF5" s="303"/>
      <c r="UBG5" s="303"/>
      <c r="UBH5" s="303"/>
      <c r="UBI5" s="303"/>
      <c r="UBJ5" s="303"/>
      <c r="UBK5" s="303"/>
      <c r="UBL5" s="303"/>
      <c r="UBM5" s="303"/>
      <c r="UBN5" s="303"/>
      <c r="UBO5" s="303"/>
      <c r="UBP5" s="303"/>
      <c r="UBQ5" s="303"/>
      <c r="UBR5" s="303"/>
      <c r="UBS5" s="303"/>
      <c r="UBT5" s="303"/>
      <c r="UBU5" s="303"/>
      <c r="UBV5" s="303"/>
      <c r="UBW5" s="303"/>
      <c r="UBX5" s="303"/>
      <c r="UBY5" s="303"/>
      <c r="UBZ5" s="303"/>
      <c r="UCA5" s="303"/>
      <c r="UCB5" s="303"/>
      <c r="UCC5" s="303"/>
      <c r="UCD5" s="303"/>
      <c r="UCE5" s="303"/>
      <c r="UCF5" s="303"/>
      <c r="UCG5" s="303"/>
      <c r="UCH5" s="303"/>
      <c r="UCI5" s="303"/>
      <c r="UCJ5" s="303"/>
      <c r="UCK5" s="303"/>
      <c r="UCL5" s="303"/>
      <c r="UCM5" s="303"/>
      <c r="UCN5" s="303"/>
      <c r="UCO5" s="303"/>
      <c r="UCP5" s="303"/>
      <c r="UCQ5" s="303"/>
      <c r="UCR5" s="303"/>
      <c r="UCS5" s="303"/>
      <c r="UCT5" s="303"/>
      <c r="UCU5" s="303"/>
      <c r="UCV5" s="303"/>
      <c r="UCW5" s="303"/>
      <c r="UCX5" s="303"/>
      <c r="UCY5" s="303"/>
      <c r="UCZ5" s="303"/>
      <c r="UDA5" s="303"/>
      <c r="UDB5" s="303"/>
      <c r="UDC5" s="303"/>
      <c r="UDD5" s="303"/>
      <c r="UDE5" s="303"/>
      <c r="UDF5" s="303"/>
      <c r="UDG5" s="303"/>
      <c r="UDH5" s="303"/>
      <c r="UDI5" s="303"/>
      <c r="UDJ5" s="303"/>
      <c r="UDK5" s="303"/>
      <c r="UDL5" s="303"/>
      <c r="UDM5" s="303"/>
      <c r="UDN5" s="303"/>
      <c r="UDO5" s="303"/>
      <c r="UDP5" s="303"/>
      <c r="UDQ5" s="303"/>
      <c r="UDR5" s="303"/>
      <c r="UDS5" s="303"/>
      <c r="UDT5" s="303"/>
      <c r="UDU5" s="303"/>
      <c r="UDV5" s="303"/>
      <c r="UDW5" s="303"/>
      <c r="UDX5" s="303"/>
      <c r="UDY5" s="303"/>
      <c r="UDZ5" s="303"/>
      <c r="UEA5" s="303"/>
      <c r="UEB5" s="303"/>
      <c r="UEC5" s="303"/>
      <c r="UED5" s="303"/>
      <c r="UEE5" s="303"/>
      <c r="UEF5" s="303"/>
      <c r="UEG5" s="303"/>
      <c r="UEH5" s="303"/>
      <c r="UEI5" s="303"/>
      <c r="UEJ5" s="303"/>
      <c r="UEK5" s="303"/>
      <c r="UEL5" s="303"/>
      <c r="UEM5" s="303"/>
      <c r="UEN5" s="303"/>
      <c r="UEO5" s="303"/>
      <c r="UEP5" s="303"/>
      <c r="UEQ5" s="303"/>
      <c r="UER5" s="303"/>
      <c r="UES5" s="303"/>
      <c r="UET5" s="303"/>
      <c r="UEU5" s="303"/>
      <c r="UEV5" s="303"/>
      <c r="UEW5" s="303"/>
      <c r="UEX5" s="303"/>
      <c r="UEY5" s="303"/>
      <c r="UEZ5" s="303"/>
      <c r="UFA5" s="303"/>
      <c r="UFB5" s="303"/>
      <c r="UFC5" s="303"/>
      <c r="UFD5" s="303"/>
      <c r="UFE5" s="303"/>
      <c r="UFF5" s="303"/>
      <c r="UFG5" s="303"/>
      <c r="UFH5" s="303"/>
      <c r="UFI5" s="303"/>
      <c r="UFJ5" s="303"/>
      <c r="UFK5" s="303"/>
      <c r="UFL5" s="303"/>
      <c r="UFM5" s="303"/>
      <c r="UFN5" s="303"/>
      <c r="UFO5" s="303"/>
      <c r="UFP5" s="303"/>
      <c r="UFQ5" s="303"/>
      <c r="UFR5" s="303"/>
      <c r="UFS5" s="303"/>
      <c r="UFT5" s="303"/>
      <c r="UFU5" s="303"/>
      <c r="UFV5" s="303"/>
      <c r="UFW5" s="303"/>
      <c r="UFX5" s="303"/>
      <c r="UFY5" s="303"/>
      <c r="UFZ5" s="303"/>
      <c r="UGA5" s="303"/>
      <c r="UGB5" s="303"/>
      <c r="UGC5" s="303"/>
      <c r="UGD5" s="303"/>
      <c r="UGE5" s="303"/>
      <c r="UGF5" s="303"/>
      <c r="UGG5" s="303"/>
      <c r="UGH5" s="303"/>
      <c r="UGI5" s="303"/>
      <c r="UGJ5" s="303"/>
      <c r="UGK5" s="303"/>
      <c r="UGL5" s="303"/>
      <c r="UGM5" s="303"/>
      <c r="UGN5" s="303"/>
      <c r="UGO5" s="303"/>
      <c r="UGP5" s="303"/>
      <c r="UGQ5" s="303"/>
      <c r="UGR5" s="303"/>
      <c r="UGS5" s="303"/>
      <c r="UGT5" s="303"/>
      <c r="UGU5" s="303"/>
      <c r="UGV5" s="303"/>
      <c r="UGW5" s="303"/>
      <c r="UGX5" s="303"/>
      <c r="UGY5" s="303"/>
      <c r="UGZ5" s="303"/>
      <c r="UHA5" s="303"/>
      <c r="UHB5" s="303"/>
      <c r="UHC5" s="303"/>
      <c r="UHD5" s="303"/>
      <c r="UHE5" s="303"/>
      <c r="UHF5" s="303"/>
      <c r="UHG5" s="303"/>
      <c r="UHH5" s="303"/>
      <c r="UHI5" s="303"/>
      <c r="UHJ5" s="303"/>
      <c r="UHK5" s="303"/>
      <c r="UHL5" s="303"/>
      <c r="UHM5" s="303"/>
      <c r="UHN5" s="303"/>
      <c r="UHO5" s="303"/>
      <c r="UHP5" s="303"/>
      <c r="UHQ5" s="303"/>
      <c r="UHR5" s="303"/>
      <c r="UHS5" s="303"/>
      <c r="UHT5" s="303"/>
      <c r="UHU5" s="303"/>
      <c r="UHV5" s="303"/>
      <c r="UHW5" s="303"/>
      <c r="UHX5" s="303"/>
      <c r="UHY5" s="303"/>
      <c r="UHZ5" s="303"/>
      <c r="UIA5" s="303"/>
      <c r="UIB5" s="303"/>
      <c r="UIC5" s="303"/>
      <c r="UID5" s="303"/>
      <c r="UIE5" s="303"/>
      <c r="UIF5" s="303"/>
      <c r="UIG5" s="303"/>
      <c r="UIH5" s="303"/>
      <c r="UII5" s="303"/>
      <c r="UIJ5" s="303"/>
      <c r="UIK5" s="303"/>
      <c r="UIL5" s="303"/>
      <c r="UIM5" s="303"/>
      <c r="UIN5" s="303"/>
      <c r="UIO5" s="303"/>
      <c r="UIP5" s="303"/>
      <c r="UIQ5" s="303"/>
      <c r="UIR5" s="303"/>
      <c r="UIS5" s="303"/>
      <c r="UIT5" s="303"/>
      <c r="UIU5" s="303"/>
      <c r="UIV5" s="303"/>
      <c r="UIW5" s="303"/>
      <c r="UIX5" s="303"/>
      <c r="UIY5" s="303"/>
      <c r="UIZ5" s="303"/>
      <c r="UJA5" s="303"/>
      <c r="UJB5" s="303"/>
      <c r="UJC5" s="303"/>
      <c r="UJD5" s="303"/>
      <c r="UJE5" s="303"/>
      <c r="UJF5" s="303"/>
      <c r="UJG5" s="303"/>
      <c r="UJH5" s="303"/>
      <c r="UJI5" s="303"/>
      <c r="UJJ5" s="303"/>
      <c r="UJK5" s="303"/>
      <c r="UJL5" s="303"/>
      <c r="UJM5" s="303"/>
      <c r="UJN5" s="303"/>
      <c r="UJO5" s="303"/>
      <c r="UJP5" s="303"/>
      <c r="UJQ5" s="303"/>
      <c r="UJR5" s="303"/>
      <c r="UJS5" s="303"/>
      <c r="UJT5" s="303"/>
      <c r="UJU5" s="303"/>
      <c r="UJV5" s="303"/>
      <c r="UJW5" s="303"/>
      <c r="UJX5" s="303"/>
      <c r="UJY5" s="303"/>
      <c r="UJZ5" s="303"/>
      <c r="UKA5" s="303"/>
      <c r="UKB5" s="303"/>
      <c r="UKC5" s="303"/>
      <c r="UKD5" s="303"/>
      <c r="UKE5" s="303"/>
      <c r="UKF5" s="303"/>
      <c r="UKG5" s="303"/>
      <c r="UKH5" s="303"/>
      <c r="UKI5" s="303"/>
      <c r="UKJ5" s="303"/>
      <c r="UKK5" s="303"/>
      <c r="UKL5" s="303"/>
      <c r="UKM5" s="303"/>
      <c r="UKN5" s="303"/>
      <c r="UKO5" s="303"/>
      <c r="UKP5" s="303"/>
      <c r="UKQ5" s="303"/>
      <c r="UKR5" s="303"/>
      <c r="UKS5" s="303"/>
      <c r="UKT5" s="303"/>
      <c r="UKU5" s="303"/>
      <c r="UKV5" s="303"/>
      <c r="UKW5" s="303"/>
      <c r="UKX5" s="303"/>
      <c r="UKY5" s="303"/>
      <c r="UKZ5" s="303"/>
      <c r="ULA5" s="303"/>
      <c r="ULB5" s="303"/>
      <c r="ULC5" s="303"/>
      <c r="ULD5" s="303"/>
      <c r="ULE5" s="303"/>
      <c r="ULF5" s="303"/>
      <c r="ULG5" s="303"/>
      <c r="ULH5" s="303"/>
      <c r="ULI5" s="303"/>
      <c r="ULJ5" s="303"/>
      <c r="ULK5" s="303"/>
      <c r="ULL5" s="303"/>
      <c r="ULM5" s="303"/>
      <c r="ULN5" s="303"/>
      <c r="ULO5" s="303"/>
      <c r="ULP5" s="303"/>
      <c r="ULQ5" s="303"/>
      <c r="ULR5" s="303"/>
      <c r="ULS5" s="303"/>
      <c r="ULT5" s="303"/>
      <c r="ULU5" s="303"/>
      <c r="ULV5" s="303"/>
      <c r="ULW5" s="303"/>
      <c r="ULX5" s="303"/>
      <c r="ULY5" s="303"/>
      <c r="ULZ5" s="303"/>
      <c r="UMA5" s="303"/>
      <c r="UMB5" s="303"/>
      <c r="UMC5" s="303"/>
      <c r="UMD5" s="303"/>
      <c r="UME5" s="303"/>
      <c r="UMF5" s="303"/>
      <c r="UMG5" s="303"/>
      <c r="UMH5" s="303"/>
      <c r="UMI5" s="303"/>
      <c r="UMJ5" s="303"/>
      <c r="UMK5" s="303"/>
      <c r="UML5" s="303"/>
      <c r="UMM5" s="303"/>
      <c r="UMN5" s="303"/>
      <c r="UMO5" s="303"/>
      <c r="UMP5" s="303"/>
      <c r="UMQ5" s="303"/>
      <c r="UMR5" s="303"/>
      <c r="UMS5" s="303"/>
      <c r="UMT5" s="303"/>
      <c r="UMU5" s="303"/>
      <c r="UMV5" s="303"/>
      <c r="UMW5" s="303"/>
      <c r="UMX5" s="303"/>
      <c r="UMY5" s="303"/>
      <c r="UMZ5" s="303"/>
      <c r="UNA5" s="303"/>
      <c r="UNB5" s="303"/>
      <c r="UNC5" s="303"/>
      <c r="UND5" s="303"/>
      <c r="UNE5" s="303"/>
      <c r="UNF5" s="303"/>
      <c r="UNG5" s="303"/>
      <c r="UNH5" s="303"/>
      <c r="UNI5" s="303"/>
      <c r="UNJ5" s="303"/>
      <c r="UNK5" s="303"/>
      <c r="UNL5" s="303"/>
      <c r="UNM5" s="303"/>
      <c r="UNN5" s="303"/>
      <c r="UNO5" s="303"/>
      <c r="UNP5" s="303"/>
      <c r="UNQ5" s="303"/>
      <c r="UNR5" s="303"/>
      <c r="UNS5" s="303"/>
      <c r="UNT5" s="303"/>
      <c r="UNU5" s="303"/>
      <c r="UNV5" s="303"/>
      <c r="UNW5" s="303"/>
      <c r="UNX5" s="303"/>
      <c r="UNY5" s="303"/>
      <c r="UNZ5" s="303"/>
      <c r="UOA5" s="303"/>
      <c r="UOB5" s="303"/>
      <c r="UOC5" s="303"/>
      <c r="UOD5" s="303"/>
      <c r="UOE5" s="303"/>
      <c r="UOF5" s="303"/>
      <c r="UOG5" s="303"/>
      <c r="UOH5" s="303"/>
      <c r="UOI5" s="303"/>
      <c r="UOJ5" s="303"/>
      <c r="UOK5" s="303"/>
      <c r="UOL5" s="303"/>
      <c r="UOM5" s="303"/>
      <c r="UON5" s="303"/>
      <c r="UOO5" s="303"/>
      <c r="UOP5" s="303"/>
      <c r="UOQ5" s="303"/>
      <c r="UOR5" s="303"/>
      <c r="UOS5" s="303"/>
      <c r="UOT5" s="303"/>
      <c r="UOU5" s="303"/>
      <c r="UOV5" s="303"/>
      <c r="UOW5" s="303"/>
      <c r="UOX5" s="303"/>
      <c r="UOY5" s="303"/>
      <c r="UOZ5" s="303"/>
      <c r="UPA5" s="303"/>
      <c r="UPB5" s="303"/>
      <c r="UPC5" s="303"/>
      <c r="UPD5" s="303"/>
      <c r="UPE5" s="303"/>
      <c r="UPF5" s="303"/>
      <c r="UPG5" s="303"/>
      <c r="UPH5" s="303"/>
      <c r="UPI5" s="303"/>
      <c r="UPJ5" s="303"/>
      <c r="UPK5" s="303"/>
      <c r="UPL5" s="303"/>
      <c r="UPM5" s="303"/>
      <c r="UPN5" s="303"/>
      <c r="UPO5" s="303"/>
      <c r="UPP5" s="303"/>
      <c r="UPQ5" s="303"/>
      <c r="UPR5" s="303"/>
      <c r="UPS5" s="303"/>
      <c r="UPT5" s="303"/>
      <c r="UPU5" s="303"/>
      <c r="UPV5" s="303"/>
      <c r="UPW5" s="303"/>
      <c r="UPX5" s="303"/>
      <c r="UPY5" s="303"/>
      <c r="UPZ5" s="303"/>
      <c r="UQA5" s="303"/>
      <c r="UQB5" s="303"/>
      <c r="UQC5" s="303"/>
      <c r="UQD5" s="303"/>
      <c r="UQE5" s="303"/>
      <c r="UQF5" s="303"/>
      <c r="UQG5" s="303"/>
      <c r="UQH5" s="303"/>
      <c r="UQI5" s="303"/>
      <c r="UQJ5" s="303"/>
      <c r="UQK5" s="303"/>
      <c r="UQL5" s="303"/>
      <c r="UQM5" s="303"/>
      <c r="UQN5" s="303"/>
      <c r="UQO5" s="303"/>
      <c r="UQP5" s="303"/>
      <c r="UQQ5" s="303"/>
      <c r="UQR5" s="303"/>
      <c r="UQS5" s="303"/>
      <c r="UQT5" s="303"/>
      <c r="UQU5" s="303"/>
      <c r="UQV5" s="303"/>
      <c r="UQW5" s="303"/>
      <c r="UQX5" s="303"/>
      <c r="UQY5" s="303"/>
      <c r="UQZ5" s="303"/>
      <c r="URA5" s="303"/>
      <c r="URB5" s="303"/>
      <c r="URC5" s="303"/>
      <c r="URD5" s="303"/>
      <c r="URE5" s="303"/>
      <c r="URF5" s="303"/>
      <c r="URG5" s="303"/>
      <c r="URH5" s="303"/>
      <c r="URI5" s="303"/>
      <c r="URJ5" s="303"/>
      <c r="URK5" s="303"/>
      <c r="URL5" s="303"/>
      <c r="URM5" s="303"/>
      <c r="URN5" s="303"/>
      <c r="URO5" s="303"/>
      <c r="URP5" s="303"/>
      <c r="URQ5" s="303"/>
      <c r="URR5" s="303"/>
      <c r="URS5" s="303"/>
      <c r="URT5" s="303"/>
      <c r="URU5" s="303"/>
      <c r="URV5" s="303"/>
      <c r="URW5" s="303"/>
      <c r="URX5" s="303"/>
      <c r="URY5" s="303"/>
      <c r="URZ5" s="303"/>
      <c r="USA5" s="303"/>
      <c r="USB5" s="303"/>
      <c r="USC5" s="303"/>
      <c r="USD5" s="303"/>
      <c r="USE5" s="303"/>
      <c r="USF5" s="303"/>
      <c r="USG5" s="303"/>
      <c r="USH5" s="303"/>
      <c r="USI5" s="303"/>
      <c r="USJ5" s="303"/>
      <c r="USK5" s="303"/>
      <c r="USL5" s="303"/>
      <c r="USM5" s="303"/>
      <c r="USN5" s="303"/>
      <c r="USO5" s="303"/>
      <c r="USP5" s="303"/>
      <c r="USQ5" s="303"/>
      <c r="USR5" s="303"/>
      <c r="USS5" s="303"/>
      <c r="UST5" s="303"/>
      <c r="USU5" s="303"/>
      <c r="USV5" s="303"/>
      <c r="USW5" s="303"/>
      <c r="USX5" s="303"/>
      <c r="USY5" s="303"/>
      <c r="USZ5" s="303"/>
      <c r="UTA5" s="303"/>
      <c r="UTB5" s="303"/>
      <c r="UTC5" s="303"/>
      <c r="UTD5" s="303"/>
      <c r="UTE5" s="303"/>
      <c r="UTF5" s="303"/>
      <c r="UTG5" s="303"/>
      <c r="UTH5" s="303"/>
      <c r="UTI5" s="303"/>
      <c r="UTJ5" s="303"/>
      <c r="UTK5" s="303"/>
      <c r="UTL5" s="303"/>
      <c r="UTM5" s="303"/>
      <c r="UTN5" s="303"/>
      <c r="UTO5" s="303"/>
      <c r="UTP5" s="303"/>
      <c r="UTQ5" s="303"/>
      <c r="UTR5" s="303"/>
      <c r="UTS5" s="303"/>
      <c r="UTT5" s="303"/>
      <c r="UTU5" s="303"/>
      <c r="UTV5" s="303"/>
      <c r="UTW5" s="303"/>
      <c r="UTX5" s="303"/>
      <c r="UTY5" s="303"/>
      <c r="UTZ5" s="303"/>
      <c r="UUA5" s="303"/>
      <c r="UUB5" s="303"/>
      <c r="UUC5" s="303"/>
      <c r="UUD5" s="303"/>
      <c r="UUE5" s="303"/>
      <c r="UUF5" s="303"/>
      <c r="UUG5" s="303"/>
      <c r="UUH5" s="303"/>
      <c r="UUI5" s="303"/>
      <c r="UUJ5" s="303"/>
      <c r="UUK5" s="303"/>
      <c r="UUL5" s="303"/>
      <c r="UUM5" s="303"/>
      <c r="UUN5" s="303"/>
      <c r="UUO5" s="303"/>
      <c r="UUP5" s="303"/>
      <c r="UUQ5" s="303"/>
      <c r="UUR5" s="303"/>
      <c r="UUS5" s="303"/>
      <c r="UUT5" s="303"/>
      <c r="UUU5" s="303"/>
      <c r="UUV5" s="303"/>
      <c r="UUW5" s="303"/>
      <c r="UUX5" s="303"/>
      <c r="UUY5" s="303"/>
      <c r="UUZ5" s="303"/>
      <c r="UVA5" s="303"/>
      <c r="UVB5" s="303"/>
      <c r="UVC5" s="303"/>
      <c r="UVD5" s="303"/>
      <c r="UVE5" s="303"/>
      <c r="UVF5" s="303"/>
      <c r="UVG5" s="303"/>
      <c r="UVH5" s="303"/>
      <c r="UVI5" s="303"/>
      <c r="UVJ5" s="303"/>
      <c r="UVK5" s="303"/>
      <c r="UVL5" s="303"/>
      <c r="UVM5" s="303"/>
      <c r="UVN5" s="303"/>
      <c r="UVO5" s="303"/>
      <c r="UVP5" s="303"/>
      <c r="UVQ5" s="303"/>
      <c r="UVR5" s="303"/>
      <c r="UVS5" s="303"/>
      <c r="UVT5" s="303"/>
      <c r="UVU5" s="303"/>
      <c r="UVV5" s="303"/>
      <c r="UVW5" s="303"/>
      <c r="UVX5" s="303"/>
      <c r="UVY5" s="303"/>
      <c r="UVZ5" s="303"/>
      <c r="UWA5" s="303"/>
      <c r="UWB5" s="303"/>
      <c r="UWC5" s="303"/>
      <c r="UWD5" s="303"/>
      <c r="UWE5" s="303"/>
      <c r="UWF5" s="303"/>
      <c r="UWG5" s="303"/>
      <c r="UWH5" s="303"/>
      <c r="UWI5" s="303"/>
      <c r="UWJ5" s="303"/>
      <c r="UWK5" s="303"/>
      <c r="UWL5" s="303"/>
      <c r="UWM5" s="303"/>
      <c r="UWN5" s="303"/>
      <c r="UWO5" s="303"/>
      <c r="UWP5" s="303"/>
      <c r="UWQ5" s="303"/>
      <c r="UWR5" s="303"/>
      <c r="UWS5" s="303"/>
      <c r="UWT5" s="303"/>
      <c r="UWU5" s="303"/>
      <c r="UWV5" s="303"/>
      <c r="UWW5" s="303"/>
      <c r="UWX5" s="303"/>
      <c r="UWY5" s="303"/>
      <c r="UWZ5" s="303"/>
      <c r="UXA5" s="303"/>
      <c r="UXB5" s="303"/>
      <c r="UXC5" s="303"/>
      <c r="UXD5" s="303"/>
      <c r="UXE5" s="303"/>
      <c r="UXF5" s="303"/>
      <c r="UXG5" s="303"/>
      <c r="UXH5" s="303"/>
      <c r="UXI5" s="303"/>
      <c r="UXJ5" s="303"/>
      <c r="UXK5" s="303"/>
      <c r="UXL5" s="303"/>
      <c r="UXM5" s="303"/>
      <c r="UXN5" s="303"/>
      <c r="UXO5" s="303"/>
      <c r="UXP5" s="303"/>
      <c r="UXQ5" s="303"/>
      <c r="UXR5" s="303"/>
      <c r="UXS5" s="303"/>
      <c r="UXT5" s="303"/>
      <c r="UXU5" s="303"/>
      <c r="UXV5" s="303"/>
      <c r="UXW5" s="303"/>
      <c r="UXX5" s="303"/>
      <c r="UXY5" s="303"/>
      <c r="UXZ5" s="303"/>
      <c r="UYA5" s="303"/>
      <c r="UYB5" s="303"/>
      <c r="UYC5" s="303"/>
      <c r="UYD5" s="303"/>
      <c r="UYE5" s="303"/>
      <c r="UYF5" s="303"/>
      <c r="UYG5" s="303"/>
      <c r="UYH5" s="303"/>
      <c r="UYI5" s="303"/>
      <c r="UYJ5" s="303"/>
      <c r="UYK5" s="303"/>
      <c r="UYL5" s="303"/>
      <c r="UYM5" s="303"/>
      <c r="UYN5" s="303"/>
      <c r="UYO5" s="303"/>
      <c r="UYP5" s="303"/>
      <c r="UYQ5" s="303"/>
      <c r="UYR5" s="303"/>
      <c r="UYS5" s="303"/>
      <c r="UYT5" s="303"/>
      <c r="UYU5" s="303"/>
      <c r="UYV5" s="303"/>
      <c r="UYW5" s="303"/>
      <c r="UYX5" s="303"/>
      <c r="UYY5" s="303"/>
      <c r="UYZ5" s="303"/>
      <c r="UZA5" s="303"/>
      <c r="UZB5" s="303"/>
      <c r="UZC5" s="303"/>
      <c r="UZD5" s="303"/>
      <c r="UZE5" s="303"/>
      <c r="UZF5" s="303"/>
      <c r="UZG5" s="303"/>
      <c r="UZH5" s="303"/>
      <c r="UZI5" s="303"/>
      <c r="UZJ5" s="303"/>
      <c r="UZK5" s="303"/>
      <c r="UZL5" s="303"/>
      <c r="UZM5" s="303"/>
      <c r="UZN5" s="303"/>
      <c r="UZO5" s="303"/>
      <c r="UZP5" s="303"/>
      <c r="UZQ5" s="303"/>
      <c r="UZR5" s="303"/>
      <c r="UZS5" s="303"/>
      <c r="UZT5" s="303"/>
      <c r="UZU5" s="303"/>
      <c r="UZV5" s="303"/>
      <c r="UZW5" s="303"/>
      <c r="UZX5" s="303"/>
      <c r="UZY5" s="303"/>
      <c r="UZZ5" s="303"/>
      <c r="VAA5" s="303"/>
      <c r="VAB5" s="303"/>
      <c r="VAC5" s="303"/>
      <c r="VAD5" s="303"/>
      <c r="VAE5" s="303"/>
      <c r="VAF5" s="303"/>
      <c r="VAG5" s="303"/>
      <c r="VAH5" s="303"/>
      <c r="VAI5" s="303"/>
      <c r="VAJ5" s="303"/>
      <c r="VAK5" s="303"/>
      <c r="VAL5" s="303"/>
      <c r="VAM5" s="303"/>
      <c r="VAN5" s="303"/>
      <c r="VAO5" s="303"/>
      <c r="VAP5" s="303"/>
      <c r="VAQ5" s="303"/>
      <c r="VAR5" s="303"/>
      <c r="VAS5" s="303"/>
      <c r="VAT5" s="303"/>
      <c r="VAU5" s="303"/>
      <c r="VAV5" s="303"/>
      <c r="VAW5" s="303"/>
      <c r="VAX5" s="303"/>
      <c r="VAY5" s="303"/>
      <c r="VAZ5" s="303"/>
      <c r="VBA5" s="303"/>
      <c r="VBB5" s="303"/>
      <c r="VBC5" s="303"/>
      <c r="VBD5" s="303"/>
      <c r="VBE5" s="303"/>
      <c r="VBF5" s="303"/>
      <c r="VBG5" s="303"/>
      <c r="VBH5" s="303"/>
      <c r="VBI5" s="303"/>
      <c r="VBJ5" s="303"/>
      <c r="VBK5" s="303"/>
      <c r="VBL5" s="303"/>
      <c r="VBM5" s="303"/>
      <c r="VBN5" s="303"/>
      <c r="VBO5" s="303"/>
      <c r="VBP5" s="303"/>
      <c r="VBQ5" s="303"/>
      <c r="VBR5" s="303"/>
      <c r="VBS5" s="303"/>
      <c r="VBT5" s="303"/>
      <c r="VBU5" s="303"/>
      <c r="VBV5" s="303"/>
      <c r="VBW5" s="303"/>
      <c r="VBX5" s="303"/>
      <c r="VBY5" s="303"/>
      <c r="VBZ5" s="303"/>
      <c r="VCA5" s="303"/>
      <c r="VCB5" s="303"/>
      <c r="VCC5" s="303"/>
      <c r="VCD5" s="303"/>
      <c r="VCE5" s="303"/>
      <c r="VCF5" s="303"/>
      <c r="VCG5" s="303"/>
      <c r="VCH5" s="303"/>
      <c r="VCI5" s="303"/>
      <c r="VCJ5" s="303"/>
      <c r="VCK5" s="303"/>
      <c r="VCL5" s="303"/>
      <c r="VCM5" s="303"/>
      <c r="VCN5" s="303"/>
      <c r="VCO5" s="303"/>
      <c r="VCP5" s="303"/>
      <c r="VCQ5" s="303"/>
      <c r="VCR5" s="303"/>
      <c r="VCS5" s="303"/>
      <c r="VCT5" s="303"/>
      <c r="VCU5" s="303"/>
      <c r="VCV5" s="303"/>
      <c r="VCW5" s="303"/>
      <c r="VCX5" s="303"/>
      <c r="VCY5" s="303"/>
      <c r="VCZ5" s="303"/>
      <c r="VDA5" s="303"/>
      <c r="VDB5" s="303"/>
      <c r="VDC5" s="303"/>
      <c r="VDD5" s="303"/>
      <c r="VDE5" s="303"/>
      <c r="VDF5" s="303"/>
      <c r="VDG5" s="303"/>
      <c r="VDH5" s="303"/>
      <c r="VDI5" s="303"/>
      <c r="VDJ5" s="303"/>
      <c r="VDK5" s="303"/>
      <c r="VDL5" s="303"/>
      <c r="VDM5" s="303"/>
      <c r="VDN5" s="303"/>
      <c r="VDO5" s="303"/>
      <c r="VDP5" s="303"/>
      <c r="VDQ5" s="303"/>
      <c r="VDR5" s="303"/>
      <c r="VDS5" s="303"/>
      <c r="VDT5" s="303"/>
      <c r="VDU5" s="303"/>
      <c r="VDV5" s="303"/>
      <c r="VDW5" s="303"/>
      <c r="VDX5" s="303"/>
      <c r="VDY5" s="303"/>
      <c r="VDZ5" s="303"/>
      <c r="VEA5" s="303"/>
      <c r="VEB5" s="303"/>
      <c r="VEC5" s="303"/>
      <c r="VED5" s="303"/>
      <c r="VEE5" s="303"/>
      <c r="VEF5" s="303"/>
      <c r="VEG5" s="303"/>
      <c r="VEH5" s="303"/>
      <c r="VEI5" s="303"/>
      <c r="VEJ5" s="303"/>
      <c r="VEK5" s="303"/>
      <c r="VEL5" s="303"/>
      <c r="VEM5" s="303"/>
      <c r="VEN5" s="303"/>
      <c r="VEO5" s="303"/>
      <c r="VEP5" s="303"/>
      <c r="VEQ5" s="303"/>
      <c r="VER5" s="303"/>
      <c r="VES5" s="303"/>
      <c r="VET5" s="303"/>
      <c r="VEU5" s="303"/>
      <c r="VEV5" s="303"/>
      <c r="VEW5" s="303"/>
      <c r="VEX5" s="303"/>
      <c r="VEY5" s="303"/>
      <c r="VEZ5" s="303"/>
      <c r="VFA5" s="303"/>
      <c r="VFB5" s="303"/>
      <c r="VFC5" s="303"/>
      <c r="VFD5" s="303"/>
      <c r="VFE5" s="303"/>
      <c r="VFF5" s="303"/>
      <c r="VFG5" s="303"/>
      <c r="VFH5" s="303"/>
      <c r="VFI5" s="303"/>
      <c r="VFJ5" s="303"/>
      <c r="VFK5" s="303"/>
      <c r="VFL5" s="303"/>
      <c r="VFM5" s="303"/>
      <c r="VFN5" s="303"/>
      <c r="VFO5" s="303"/>
      <c r="VFP5" s="303"/>
      <c r="VFQ5" s="303"/>
      <c r="VFR5" s="303"/>
      <c r="VFS5" s="303"/>
      <c r="VFT5" s="303"/>
      <c r="VFU5" s="303"/>
      <c r="VFV5" s="303"/>
      <c r="VFW5" s="303"/>
      <c r="VFX5" s="303"/>
      <c r="VFY5" s="303"/>
      <c r="VFZ5" s="303"/>
      <c r="VGA5" s="303"/>
      <c r="VGB5" s="303"/>
      <c r="VGC5" s="303"/>
      <c r="VGD5" s="303"/>
      <c r="VGE5" s="303"/>
      <c r="VGF5" s="303"/>
      <c r="VGG5" s="303"/>
      <c r="VGH5" s="303"/>
      <c r="VGI5" s="303"/>
      <c r="VGJ5" s="303"/>
      <c r="VGK5" s="303"/>
      <c r="VGL5" s="303"/>
      <c r="VGM5" s="303"/>
      <c r="VGN5" s="303"/>
      <c r="VGO5" s="303"/>
      <c r="VGP5" s="303"/>
      <c r="VGQ5" s="303"/>
      <c r="VGR5" s="303"/>
      <c r="VGS5" s="303"/>
      <c r="VGT5" s="303"/>
      <c r="VGU5" s="303"/>
      <c r="VGV5" s="303"/>
      <c r="VGW5" s="303"/>
      <c r="VGX5" s="303"/>
      <c r="VGY5" s="303"/>
      <c r="VGZ5" s="303"/>
      <c r="VHA5" s="303"/>
      <c r="VHB5" s="303"/>
      <c r="VHC5" s="303"/>
      <c r="VHD5" s="303"/>
      <c r="VHE5" s="303"/>
      <c r="VHF5" s="303"/>
      <c r="VHG5" s="303"/>
      <c r="VHH5" s="303"/>
      <c r="VHI5" s="303"/>
      <c r="VHJ5" s="303"/>
      <c r="VHK5" s="303"/>
      <c r="VHL5" s="303"/>
      <c r="VHM5" s="303"/>
      <c r="VHN5" s="303"/>
      <c r="VHO5" s="303"/>
      <c r="VHP5" s="303"/>
      <c r="VHQ5" s="303"/>
      <c r="VHR5" s="303"/>
      <c r="VHS5" s="303"/>
      <c r="VHT5" s="303"/>
      <c r="VHU5" s="303"/>
      <c r="VHV5" s="303"/>
      <c r="VHW5" s="303"/>
      <c r="VHX5" s="303"/>
      <c r="VHY5" s="303"/>
      <c r="VHZ5" s="303"/>
      <c r="VIA5" s="303"/>
      <c r="VIB5" s="303"/>
      <c r="VIC5" s="303"/>
      <c r="VID5" s="303"/>
      <c r="VIE5" s="303"/>
      <c r="VIF5" s="303"/>
      <c r="VIG5" s="303"/>
      <c r="VIH5" s="303"/>
      <c r="VII5" s="303"/>
      <c r="VIJ5" s="303"/>
      <c r="VIK5" s="303"/>
      <c r="VIL5" s="303"/>
      <c r="VIM5" s="303"/>
      <c r="VIN5" s="303"/>
      <c r="VIO5" s="303"/>
      <c r="VIP5" s="303"/>
      <c r="VIQ5" s="303"/>
      <c r="VIR5" s="303"/>
      <c r="VIS5" s="303"/>
      <c r="VIT5" s="303"/>
      <c r="VIU5" s="303"/>
      <c r="VIV5" s="303"/>
      <c r="VIW5" s="303"/>
      <c r="VIX5" s="303"/>
      <c r="VIY5" s="303"/>
      <c r="VIZ5" s="303"/>
      <c r="VJA5" s="303"/>
      <c r="VJB5" s="303"/>
      <c r="VJC5" s="303"/>
      <c r="VJD5" s="303"/>
      <c r="VJE5" s="303"/>
      <c r="VJF5" s="303"/>
      <c r="VJG5" s="303"/>
      <c r="VJH5" s="303"/>
      <c r="VJI5" s="303"/>
      <c r="VJJ5" s="303"/>
      <c r="VJK5" s="303"/>
      <c r="VJL5" s="303"/>
      <c r="VJM5" s="303"/>
      <c r="VJN5" s="303"/>
      <c r="VJO5" s="303"/>
      <c r="VJP5" s="303"/>
      <c r="VJQ5" s="303"/>
      <c r="VJR5" s="303"/>
      <c r="VJS5" s="303"/>
      <c r="VJT5" s="303"/>
      <c r="VJU5" s="303"/>
      <c r="VJV5" s="303"/>
      <c r="VJW5" s="303"/>
      <c r="VJX5" s="303"/>
      <c r="VJY5" s="303"/>
      <c r="VJZ5" s="303"/>
      <c r="VKA5" s="303"/>
      <c r="VKB5" s="303"/>
      <c r="VKC5" s="303"/>
      <c r="VKD5" s="303"/>
      <c r="VKE5" s="303"/>
      <c r="VKF5" s="303"/>
      <c r="VKG5" s="303"/>
      <c r="VKH5" s="303"/>
      <c r="VKI5" s="303"/>
      <c r="VKJ5" s="303"/>
      <c r="VKK5" s="303"/>
      <c r="VKL5" s="303"/>
      <c r="VKM5" s="303"/>
      <c r="VKN5" s="303"/>
      <c r="VKO5" s="303"/>
      <c r="VKP5" s="303"/>
      <c r="VKQ5" s="303"/>
      <c r="VKR5" s="303"/>
      <c r="VKS5" s="303"/>
      <c r="VKT5" s="303"/>
      <c r="VKU5" s="303"/>
      <c r="VKV5" s="303"/>
      <c r="VKW5" s="303"/>
      <c r="VKX5" s="303"/>
      <c r="VKY5" s="303"/>
      <c r="VKZ5" s="303"/>
      <c r="VLA5" s="303"/>
      <c r="VLB5" s="303"/>
      <c r="VLC5" s="303"/>
      <c r="VLD5" s="303"/>
      <c r="VLE5" s="303"/>
      <c r="VLF5" s="303"/>
      <c r="VLG5" s="303"/>
      <c r="VLH5" s="303"/>
      <c r="VLI5" s="303"/>
      <c r="VLJ5" s="303"/>
      <c r="VLK5" s="303"/>
      <c r="VLL5" s="303"/>
      <c r="VLM5" s="303"/>
      <c r="VLN5" s="303"/>
      <c r="VLO5" s="303"/>
      <c r="VLP5" s="303"/>
      <c r="VLQ5" s="303"/>
      <c r="VLR5" s="303"/>
      <c r="VLS5" s="303"/>
      <c r="VLT5" s="303"/>
      <c r="VLU5" s="303"/>
      <c r="VLV5" s="303"/>
      <c r="VLW5" s="303"/>
      <c r="VLX5" s="303"/>
      <c r="VLY5" s="303"/>
      <c r="VLZ5" s="303"/>
      <c r="VMA5" s="303"/>
      <c r="VMB5" s="303"/>
      <c r="VMC5" s="303"/>
      <c r="VMD5" s="303"/>
      <c r="VME5" s="303"/>
      <c r="VMF5" s="303"/>
      <c r="VMG5" s="303"/>
      <c r="VMH5" s="303"/>
      <c r="VMI5" s="303"/>
      <c r="VMJ5" s="303"/>
      <c r="VMK5" s="303"/>
      <c r="VML5" s="303"/>
      <c r="VMM5" s="303"/>
      <c r="VMN5" s="303"/>
      <c r="VMO5" s="303"/>
      <c r="VMP5" s="303"/>
      <c r="VMQ5" s="303"/>
      <c r="VMR5" s="303"/>
      <c r="VMS5" s="303"/>
      <c r="VMT5" s="303"/>
      <c r="VMU5" s="303"/>
      <c r="VMV5" s="303"/>
      <c r="VMW5" s="303"/>
      <c r="VMX5" s="303"/>
      <c r="VMY5" s="303"/>
      <c r="VMZ5" s="303"/>
      <c r="VNA5" s="303"/>
      <c r="VNB5" s="303"/>
      <c r="VNC5" s="303"/>
      <c r="VND5" s="303"/>
      <c r="VNE5" s="303"/>
      <c r="VNF5" s="303"/>
      <c r="VNG5" s="303"/>
      <c r="VNH5" s="303"/>
      <c r="VNI5" s="303"/>
      <c r="VNJ5" s="303"/>
      <c r="VNK5" s="303"/>
      <c r="VNL5" s="303"/>
      <c r="VNM5" s="303"/>
      <c r="VNN5" s="303"/>
      <c r="VNO5" s="303"/>
      <c r="VNP5" s="303"/>
      <c r="VNQ5" s="303"/>
      <c r="VNR5" s="303"/>
      <c r="VNS5" s="303"/>
      <c r="VNT5" s="303"/>
      <c r="VNU5" s="303"/>
      <c r="VNV5" s="303"/>
      <c r="VNW5" s="303"/>
      <c r="VNX5" s="303"/>
      <c r="VNY5" s="303"/>
      <c r="VNZ5" s="303"/>
      <c r="VOA5" s="303"/>
      <c r="VOB5" s="303"/>
      <c r="VOC5" s="303"/>
      <c r="VOD5" s="303"/>
      <c r="VOE5" s="303"/>
      <c r="VOF5" s="303"/>
      <c r="VOG5" s="303"/>
      <c r="VOH5" s="303"/>
      <c r="VOI5" s="303"/>
      <c r="VOJ5" s="303"/>
      <c r="VOK5" s="303"/>
      <c r="VOL5" s="303"/>
      <c r="VOM5" s="303"/>
      <c r="VON5" s="303"/>
      <c r="VOO5" s="303"/>
      <c r="VOP5" s="303"/>
      <c r="VOQ5" s="303"/>
      <c r="VOR5" s="303"/>
      <c r="VOS5" s="303"/>
      <c r="VOT5" s="303"/>
      <c r="VOU5" s="303"/>
      <c r="VOV5" s="303"/>
      <c r="VOW5" s="303"/>
      <c r="VOX5" s="303"/>
      <c r="VOY5" s="303"/>
      <c r="VOZ5" s="303"/>
      <c r="VPA5" s="303"/>
      <c r="VPB5" s="303"/>
      <c r="VPC5" s="303"/>
      <c r="VPD5" s="303"/>
      <c r="VPE5" s="303"/>
      <c r="VPF5" s="303"/>
      <c r="VPG5" s="303"/>
      <c r="VPH5" s="303"/>
      <c r="VPI5" s="303"/>
      <c r="VPJ5" s="303"/>
      <c r="VPK5" s="303"/>
      <c r="VPL5" s="303"/>
      <c r="VPM5" s="303"/>
      <c r="VPN5" s="303"/>
      <c r="VPO5" s="303"/>
      <c r="VPP5" s="303"/>
      <c r="VPQ5" s="303"/>
      <c r="VPR5" s="303"/>
      <c r="VPS5" s="303"/>
      <c r="VPT5" s="303"/>
      <c r="VPU5" s="303"/>
      <c r="VPV5" s="303"/>
      <c r="VPW5" s="303"/>
      <c r="VPX5" s="303"/>
      <c r="VPY5" s="303"/>
      <c r="VPZ5" s="303"/>
      <c r="VQA5" s="303"/>
      <c r="VQB5" s="303"/>
      <c r="VQC5" s="303"/>
      <c r="VQD5" s="303"/>
      <c r="VQE5" s="303"/>
      <c r="VQF5" s="303"/>
      <c r="VQG5" s="303"/>
      <c r="VQH5" s="303"/>
      <c r="VQI5" s="303"/>
      <c r="VQJ5" s="303"/>
      <c r="VQK5" s="303"/>
      <c r="VQL5" s="303"/>
      <c r="VQM5" s="303"/>
      <c r="VQN5" s="303"/>
      <c r="VQO5" s="303"/>
      <c r="VQP5" s="303"/>
      <c r="VQQ5" s="303"/>
      <c r="VQR5" s="303"/>
      <c r="VQS5" s="303"/>
      <c r="VQT5" s="303"/>
      <c r="VQU5" s="303"/>
      <c r="VQV5" s="303"/>
      <c r="VQW5" s="303"/>
      <c r="VQX5" s="303"/>
      <c r="VQY5" s="303"/>
      <c r="VQZ5" s="303"/>
      <c r="VRA5" s="303"/>
      <c r="VRB5" s="303"/>
      <c r="VRC5" s="303"/>
      <c r="VRD5" s="303"/>
      <c r="VRE5" s="303"/>
      <c r="VRF5" s="303"/>
      <c r="VRG5" s="303"/>
      <c r="VRH5" s="303"/>
      <c r="VRI5" s="303"/>
      <c r="VRJ5" s="303"/>
      <c r="VRK5" s="303"/>
      <c r="VRL5" s="303"/>
      <c r="VRM5" s="303"/>
      <c r="VRN5" s="303"/>
      <c r="VRO5" s="303"/>
      <c r="VRP5" s="303"/>
      <c r="VRQ5" s="303"/>
      <c r="VRR5" s="303"/>
      <c r="VRS5" s="303"/>
      <c r="VRT5" s="303"/>
      <c r="VRU5" s="303"/>
      <c r="VRV5" s="303"/>
      <c r="VRW5" s="303"/>
      <c r="VRX5" s="303"/>
      <c r="VRY5" s="303"/>
      <c r="VRZ5" s="303"/>
      <c r="VSA5" s="303"/>
      <c r="VSB5" s="303"/>
      <c r="VSC5" s="303"/>
      <c r="VSD5" s="303"/>
      <c r="VSE5" s="303"/>
      <c r="VSF5" s="303"/>
      <c r="VSG5" s="303"/>
      <c r="VSH5" s="303"/>
      <c r="VSI5" s="303"/>
      <c r="VSJ5" s="303"/>
      <c r="VSK5" s="303"/>
      <c r="VSL5" s="303"/>
      <c r="VSM5" s="303"/>
      <c r="VSN5" s="303"/>
      <c r="VSO5" s="303"/>
      <c r="VSP5" s="303"/>
      <c r="VSQ5" s="303"/>
      <c r="VSR5" s="303"/>
      <c r="VSS5" s="303"/>
      <c r="VST5" s="303"/>
      <c r="VSU5" s="303"/>
      <c r="VSV5" s="303"/>
      <c r="VSW5" s="303"/>
      <c r="VSX5" s="303"/>
      <c r="VSY5" s="303"/>
      <c r="VSZ5" s="303"/>
      <c r="VTA5" s="303"/>
      <c r="VTB5" s="303"/>
      <c r="VTC5" s="303"/>
      <c r="VTD5" s="303"/>
      <c r="VTE5" s="303"/>
      <c r="VTF5" s="303"/>
      <c r="VTG5" s="303"/>
      <c r="VTH5" s="303"/>
      <c r="VTI5" s="303"/>
      <c r="VTJ5" s="303"/>
      <c r="VTK5" s="303"/>
      <c r="VTL5" s="303"/>
      <c r="VTM5" s="303"/>
      <c r="VTN5" s="303"/>
      <c r="VTO5" s="303"/>
      <c r="VTP5" s="303"/>
      <c r="VTQ5" s="303"/>
      <c r="VTR5" s="303"/>
      <c r="VTS5" s="303"/>
      <c r="VTT5" s="303"/>
      <c r="VTU5" s="303"/>
      <c r="VTV5" s="303"/>
      <c r="VTW5" s="303"/>
      <c r="VTX5" s="303"/>
      <c r="VTY5" s="303"/>
      <c r="VTZ5" s="303"/>
      <c r="VUA5" s="303"/>
      <c r="VUB5" s="303"/>
      <c r="VUC5" s="303"/>
      <c r="VUD5" s="303"/>
      <c r="VUE5" s="303"/>
      <c r="VUF5" s="303"/>
      <c r="VUG5" s="303"/>
      <c r="VUH5" s="303"/>
      <c r="VUI5" s="303"/>
      <c r="VUJ5" s="303"/>
      <c r="VUK5" s="303"/>
      <c r="VUL5" s="303"/>
      <c r="VUM5" s="303"/>
      <c r="VUN5" s="303"/>
      <c r="VUO5" s="303"/>
      <c r="VUP5" s="303"/>
      <c r="VUQ5" s="303"/>
      <c r="VUR5" s="303"/>
      <c r="VUS5" s="303"/>
      <c r="VUT5" s="303"/>
      <c r="VUU5" s="303"/>
      <c r="VUV5" s="303"/>
      <c r="VUW5" s="303"/>
      <c r="VUX5" s="303"/>
      <c r="VUY5" s="303"/>
      <c r="VUZ5" s="303"/>
      <c r="VVA5" s="303"/>
      <c r="VVB5" s="303"/>
      <c r="VVC5" s="303"/>
      <c r="VVD5" s="303"/>
      <c r="VVE5" s="303"/>
      <c r="VVF5" s="303"/>
      <c r="VVG5" s="303"/>
      <c r="VVH5" s="303"/>
      <c r="VVI5" s="303"/>
      <c r="VVJ5" s="303"/>
      <c r="VVK5" s="303"/>
      <c r="VVL5" s="303"/>
      <c r="VVM5" s="303"/>
      <c r="VVN5" s="303"/>
      <c r="VVO5" s="303"/>
      <c r="VVP5" s="303"/>
      <c r="VVQ5" s="303"/>
      <c r="VVR5" s="303"/>
      <c r="VVS5" s="303"/>
      <c r="VVT5" s="303"/>
      <c r="VVU5" s="303"/>
      <c r="VVV5" s="303"/>
      <c r="VVW5" s="303"/>
      <c r="VVX5" s="303"/>
      <c r="VVY5" s="303"/>
      <c r="VVZ5" s="303"/>
      <c r="VWA5" s="303"/>
      <c r="VWB5" s="303"/>
      <c r="VWC5" s="303"/>
      <c r="VWD5" s="303"/>
      <c r="VWE5" s="303"/>
      <c r="VWF5" s="303"/>
      <c r="VWG5" s="303"/>
      <c r="VWH5" s="303"/>
      <c r="VWI5" s="303"/>
      <c r="VWJ5" s="303"/>
      <c r="VWK5" s="303"/>
      <c r="VWL5" s="303"/>
      <c r="VWM5" s="303"/>
      <c r="VWN5" s="303"/>
      <c r="VWO5" s="303"/>
      <c r="VWP5" s="303"/>
      <c r="VWQ5" s="303"/>
      <c r="VWR5" s="303"/>
      <c r="VWS5" s="303"/>
      <c r="VWT5" s="303"/>
      <c r="VWU5" s="303"/>
      <c r="VWV5" s="303"/>
      <c r="VWW5" s="303"/>
      <c r="VWX5" s="303"/>
      <c r="VWY5" s="303"/>
      <c r="VWZ5" s="303"/>
      <c r="VXA5" s="303"/>
      <c r="VXB5" s="303"/>
      <c r="VXC5" s="303"/>
      <c r="VXD5" s="303"/>
      <c r="VXE5" s="303"/>
      <c r="VXF5" s="303"/>
      <c r="VXG5" s="303"/>
      <c r="VXH5" s="303"/>
      <c r="VXI5" s="303"/>
      <c r="VXJ5" s="303"/>
      <c r="VXK5" s="303"/>
      <c r="VXL5" s="303"/>
      <c r="VXM5" s="303"/>
      <c r="VXN5" s="303"/>
      <c r="VXO5" s="303"/>
      <c r="VXP5" s="303"/>
      <c r="VXQ5" s="303"/>
      <c r="VXR5" s="303"/>
      <c r="VXS5" s="303"/>
      <c r="VXT5" s="303"/>
      <c r="VXU5" s="303"/>
      <c r="VXV5" s="303"/>
      <c r="VXW5" s="303"/>
      <c r="VXX5" s="303"/>
      <c r="VXY5" s="303"/>
      <c r="VXZ5" s="303"/>
      <c r="VYA5" s="303"/>
      <c r="VYB5" s="303"/>
      <c r="VYC5" s="303"/>
      <c r="VYD5" s="303"/>
      <c r="VYE5" s="303"/>
      <c r="VYF5" s="303"/>
      <c r="VYG5" s="303"/>
      <c r="VYH5" s="303"/>
      <c r="VYI5" s="303"/>
      <c r="VYJ5" s="303"/>
      <c r="VYK5" s="303"/>
      <c r="VYL5" s="303"/>
      <c r="VYM5" s="303"/>
      <c r="VYN5" s="303"/>
      <c r="VYO5" s="303"/>
      <c r="VYP5" s="303"/>
      <c r="VYQ5" s="303"/>
      <c r="VYR5" s="303"/>
      <c r="VYS5" s="303"/>
      <c r="VYT5" s="303"/>
      <c r="VYU5" s="303"/>
      <c r="VYV5" s="303"/>
      <c r="VYW5" s="303"/>
      <c r="VYX5" s="303"/>
      <c r="VYY5" s="303"/>
      <c r="VYZ5" s="303"/>
      <c r="VZA5" s="303"/>
      <c r="VZB5" s="303"/>
      <c r="VZC5" s="303"/>
      <c r="VZD5" s="303"/>
      <c r="VZE5" s="303"/>
      <c r="VZF5" s="303"/>
      <c r="VZG5" s="303"/>
      <c r="VZH5" s="303"/>
      <c r="VZI5" s="303"/>
      <c r="VZJ5" s="303"/>
      <c r="VZK5" s="303"/>
      <c r="VZL5" s="303"/>
      <c r="VZM5" s="303"/>
      <c r="VZN5" s="303"/>
      <c r="VZO5" s="303"/>
      <c r="VZP5" s="303"/>
      <c r="VZQ5" s="303"/>
      <c r="VZR5" s="303"/>
      <c r="VZS5" s="303"/>
      <c r="VZT5" s="303"/>
      <c r="VZU5" s="303"/>
      <c r="VZV5" s="303"/>
      <c r="VZW5" s="303"/>
      <c r="VZX5" s="303"/>
      <c r="VZY5" s="303"/>
      <c r="VZZ5" s="303"/>
      <c r="WAA5" s="303"/>
      <c r="WAB5" s="303"/>
      <c r="WAC5" s="303"/>
      <c r="WAD5" s="303"/>
      <c r="WAE5" s="303"/>
      <c r="WAF5" s="303"/>
      <c r="WAG5" s="303"/>
      <c r="WAH5" s="303"/>
      <c r="WAI5" s="303"/>
      <c r="WAJ5" s="303"/>
      <c r="WAK5" s="303"/>
      <c r="WAL5" s="303"/>
      <c r="WAM5" s="303"/>
      <c r="WAN5" s="303"/>
      <c r="WAO5" s="303"/>
      <c r="WAP5" s="303"/>
      <c r="WAQ5" s="303"/>
      <c r="WAR5" s="303"/>
      <c r="WAS5" s="303"/>
      <c r="WAT5" s="303"/>
      <c r="WAU5" s="303"/>
      <c r="WAV5" s="303"/>
      <c r="WAW5" s="303"/>
      <c r="WAX5" s="303"/>
      <c r="WAY5" s="303"/>
      <c r="WAZ5" s="303"/>
      <c r="WBA5" s="303"/>
      <c r="WBB5" s="303"/>
      <c r="WBC5" s="303"/>
      <c r="WBD5" s="303"/>
      <c r="WBE5" s="303"/>
      <c r="WBF5" s="303"/>
      <c r="WBG5" s="303"/>
      <c r="WBH5" s="303"/>
      <c r="WBI5" s="303"/>
      <c r="WBJ5" s="303"/>
      <c r="WBK5" s="303"/>
      <c r="WBL5" s="303"/>
      <c r="WBM5" s="303"/>
      <c r="WBN5" s="303"/>
      <c r="WBO5" s="303"/>
      <c r="WBP5" s="303"/>
      <c r="WBQ5" s="303"/>
      <c r="WBR5" s="303"/>
      <c r="WBS5" s="303"/>
      <c r="WBT5" s="303"/>
      <c r="WBU5" s="303"/>
      <c r="WBV5" s="303"/>
      <c r="WBW5" s="303"/>
      <c r="WBX5" s="303"/>
      <c r="WBY5" s="303"/>
      <c r="WBZ5" s="303"/>
      <c r="WCA5" s="303"/>
      <c r="WCB5" s="303"/>
      <c r="WCC5" s="303"/>
      <c r="WCD5" s="303"/>
      <c r="WCE5" s="303"/>
      <c r="WCF5" s="303"/>
      <c r="WCG5" s="303"/>
      <c r="WCH5" s="303"/>
      <c r="WCI5" s="303"/>
      <c r="WCJ5" s="303"/>
      <c r="WCK5" s="303"/>
      <c r="WCL5" s="303"/>
      <c r="WCM5" s="303"/>
      <c r="WCN5" s="303"/>
      <c r="WCO5" s="303"/>
      <c r="WCP5" s="303"/>
      <c r="WCQ5" s="303"/>
      <c r="WCR5" s="303"/>
      <c r="WCS5" s="303"/>
      <c r="WCT5" s="303"/>
      <c r="WCU5" s="303"/>
      <c r="WCV5" s="303"/>
      <c r="WCW5" s="303"/>
      <c r="WCX5" s="303"/>
      <c r="WCY5" s="303"/>
      <c r="WCZ5" s="303"/>
      <c r="WDA5" s="303"/>
      <c r="WDB5" s="303"/>
      <c r="WDC5" s="303"/>
      <c r="WDD5" s="303"/>
      <c r="WDE5" s="303"/>
      <c r="WDF5" s="303"/>
      <c r="WDG5" s="303"/>
      <c r="WDH5" s="303"/>
      <c r="WDI5" s="303"/>
      <c r="WDJ5" s="303"/>
      <c r="WDK5" s="303"/>
      <c r="WDL5" s="303"/>
      <c r="WDM5" s="303"/>
      <c r="WDN5" s="303"/>
      <c r="WDO5" s="303"/>
      <c r="WDP5" s="303"/>
      <c r="WDQ5" s="303"/>
      <c r="WDR5" s="303"/>
      <c r="WDS5" s="303"/>
      <c r="WDT5" s="303"/>
      <c r="WDU5" s="303"/>
      <c r="WDV5" s="303"/>
      <c r="WDW5" s="303"/>
      <c r="WDX5" s="303"/>
      <c r="WDY5" s="303"/>
      <c r="WDZ5" s="303"/>
      <c r="WEA5" s="303"/>
      <c r="WEB5" s="303"/>
      <c r="WEC5" s="303"/>
      <c r="WED5" s="303"/>
      <c r="WEE5" s="303"/>
      <c r="WEF5" s="303"/>
      <c r="WEG5" s="303"/>
      <c r="WEH5" s="303"/>
      <c r="WEI5" s="303"/>
      <c r="WEJ5" s="303"/>
      <c r="WEK5" s="303"/>
      <c r="WEL5" s="303"/>
      <c r="WEM5" s="303"/>
      <c r="WEN5" s="303"/>
      <c r="WEO5" s="303"/>
      <c r="WEP5" s="303"/>
      <c r="WEQ5" s="303"/>
      <c r="WER5" s="303"/>
      <c r="WES5" s="303"/>
      <c r="WET5" s="303"/>
      <c r="WEU5" s="303"/>
      <c r="WEV5" s="303"/>
      <c r="WEW5" s="303"/>
      <c r="WEX5" s="303"/>
      <c r="WEY5" s="303"/>
      <c r="WEZ5" s="303"/>
      <c r="WFA5" s="303"/>
      <c r="WFB5" s="303"/>
      <c r="WFC5" s="303"/>
      <c r="WFD5" s="303"/>
      <c r="WFE5" s="303"/>
      <c r="WFF5" s="303"/>
      <c r="WFG5" s="303"/>
      <c r="WFH5" s="303"/>
      <c r="WFI5" s="303"/>
      <c r="WFJ5" s="303"/>
      <c r="WFK5" s="303"/>
      <c r="WFL5" s="303"/>
      <c r="WFM5" s="303"/>
      <c r="WFN5" s="303"/>
      <c r="WFO5" s="303"/>
      <c r="WFP5" s="303"/>
      <c r="WFQ5" s="303"/>
      <c r="WFR5" s="303"/>
      <c r="WFS5" s="303"/>
      <c r="WFT5" s="303"/>
      <c r="WFU5" s="303"/>
      <c r="WFV5" s="303"/>
      <c r="WFW5" s="303"/>
      <c r="WFX5" s="303"/>
      <c r="WFY5" s="303"/>
      <c r="WFZ5" s="303"/>
      <c r="WGA5" s="303"/>
      <c r="WGB5" s="303"/>
      <c r="WGC5" s="303"/>
      <c r="WGD5" s="303"/>
      <c r="WGE5" s="303"/>
      <c r="WGF5" s="303"/>
      <c r="WGG5" s="303"/>
      <c r="WGH5" s="303"/>
      <c r="WGI5" s="303"/>
      <c r="WGJ5" s="303"/>
      <c r="WGK5" s="303"/>
      <c r="WGL5" s="303"/>
      <c r="WGM5" s="303"/>
      <c r="WGN5" s="303"/>
      <c r="WGO5" s="303"/>
      <c r="WGP5" s="303"/>
      <c r="WGQ5" s="303"/>
      <c r="WGR5" s="303"/>
      <c r="WGS5" s="303"/>
      <c r="WGT5" s="303"/>
      <c r="WGU5" s="303"/>
      <c r="WGV5" s="303"/>
      <c r="WGW5" s="303"/>
      <c r="WGX5" s="303"/>
      <c r="WGY5" s="303"/>
      <c r="WGZ5" s="303"/>
      <c r="WHA5" s="303"/>
      <c r="WHB5" s="303"/>
      <c r="WHC5" s="303"/>
      <c r="WHD5" s="303"/>
      <c r="WHE5" s="303"/>
      <c r="WHF5" s="303"/>
      <c r="WHG5" s="303"/>
      <c r="WHH5" s="303"/>
      <c r="WHI5" s="303"/>
      <c r="WHJ5" s="303"/>
      <c r="WHK5" s="303"/>
      <c r="WHL5" s="303"/>
      <c r="WHM5" s="303"/>
      <c r="WHN5" s="303"/>
      <c r="WHO5" s="303"/>
      <c r="WHP5" s="303"/>
      <c r="WHQ5" s="303"/>
      <c r="WHR5" s="303"/>
      <c r="WHS5" s="303"/>
      <c r="WHT5" s="303"/>
      <c r="WHU5" s="303"/>
      <c r="WHV5" s="303"/>
      <c r="WHW5" s="303"/>
      <c r="WHX5" s="303"/>
      <c r="WHY5" s="303"/>
      <c r="WHZ5" s="303"/>
      <c r="WIA5" s="303"/>
      <c r="WIB5" s="303"/>
      <c r="WIC5" s="303"/>
      <c r="WID5" s="303"/>
      <c r="WIE5" s="303"/>
      <c r="WIF5" s="303"/>
      <c r="WIG5" s="303"/>
      <c r="WIH5" s="303"/>
      <c r="WII5" s="303"/>
      <c r="WIJ5" s="303"/>
      <c r="WIK5" s="303"/>
      <c r="WIL5" s="303"/>
      <c r="WIM5" s="303"/>
      <c r="WIN5" s="303"/>
      <c r="WIO5" s="303"/>
      <c r="WIP5" s="303"/>
      <c r="WIQ5" s="303"/>
      <c r="WIR5" s="303"/>
      <c r="WIS5" s="303"/>
      <c r="WIT5" s="303"/>
      <c r="WIU5" s="303"/>
      <c r="WIV5" s="303"/>
      <c r="WIW5" s="303"/>
      <c r="WIX5" s="303"/>
      <c r="WIY5" s="303"/>
      <c r="WIZ5" s="303"/>
      <c r="WJA5" s="303"/>
      <c r="WJB5" s="303"/>
      <c r="WJC5" s="303"/>
      <c r="WJD5" s="303"/>
      <c r="WJE5" s="303"/>
      <c r="WJF5" s="303"/>
      <c r="WJG5" s="303"/>
      <c r="WJH5" s="303"/>
      <c r="WJI5" s="303"/>
      <c r="WJJ5" s="303"/>
      <c r="WJK5" s="303"/>
      <c r="WJL5" s="303"/>
      <c r="WJM5" s="303"/>
      <c r="WJN5" s="303"/>
      <c r="WJO5" s="303"/>
      <c r="WJP5" s="303"/>
      <c r="WJQ5" s="303"/>
      <c r="WJR5" s="303"/>
      <c r="WJS5" s="303"/>
      <c r="WJT5" s="303"/>
      <c r="WJU5" s="303"/>
      <c r="WJV5" s="303"/>
      <c r="WJW5" s="303"/>
      <c r="WJX5" s="303"/>
      <c r="WJY5" s="303"/>
      <c r="WJZ5" s="303"/>
      <c r="WKA5" s="303"/>
      <c r="WKB5" s="303"/>
      <c r="WKC5" s="303"/>
      <c r="WKD5" s="303"/>
      <c r="WKE5" s="303"/>
      <c r="WKF5" s="303"/>
      <c r="WKG5" s="303"/>
      <c r="WKH5" s="303"/>
      <c r="WKI5" s="303"/>
      <c r="WKJ5" s="303"/>
      <c r="WKK5" s="303"/>
      <c r="WKL5" s="303"/>
      <c r="WKM5" s="303"/>
      <c r="WKN5" s="303"/>
      <c r="WKO5" s="303"/>
      <c r="WKP5" s="303"/>
      <c r="WKQ5" s="303"/>
      <c r="WKR5" s="303"/>
      <c r="WKS5" s="303"/>
      <c r="WKT5" s="303"/>
      <c r="WKU5" s="303"/>
      <c r="WKV5" s="303"/>
      <c r="WKW5" s="303"/>
      <c r="WKX5" s="303"/>
      <c r="WKY5" s="303"/>
      <c r="WKZ5" s="303"/>
      <c r="WLA5" s="303"/>
      <c r="WLB5" s="303"/>
      <c r="WLC5" s="303"/>
      <c r="WLD5" s="303"/>
      <c r="WLE5" s="303"/>
      <c r="WLF5" s="303"/>
      <c r="WLG5" s="303"/>
      <c r="WLH5" s="303"/>
      <c r="WLI5" s="303"/>
      <c r="WLJ5" s="303"/>
      <c r="WLK5" s="303"/>
      <c r="WLL5" s="303"/>
      <c r="WLM5" s="303"/>
      <c r="WLN5" s="303"/>
      <c r="WLO5" s="303"/>
      <c r="WLP5" s="303"/>
      <c r="WLQ5" s="303"/>
      <c r="WLR5" s="303"/>
      <c r="WLS5" s="303"/>
      <c r="WLT5" s="303"/>
      <c r="WLU5" s="303"/>
      <c r="WLV5" s="303"/>
      <c r="WLW5" s="303"/>
      <c r="WLX5" s="303"/>
      <c r="WLY5" s="303"/>
      <c r="WLZ5" s="303"/>
      <c r="WMA5" s="303"/>
      <c r="WMB5" s="303"/>
      <c r="WMC5" s="303"/>
      <c r="WMD5" s="303"/>
      <c r="WME5" s="303"/>
      <c r="WMF5" s="303"/>
      <c r="WMG5" s="303"/>
      <c r="WMH5" s="303"/>
      <c r="WMI5" s="303"/>
      <c r="WMJ5" s="303"/>
      <c r="WMK5" s="303"/>
      <c r="WML5" s="303"/>
      <c r="WMM5" s="303"/>
      <c r="WMN5" s="303"/>
      <c r="WMO5" s="303"/>
      <c r="WMP5" s="303"/>
      <c r="WMQ5" s="303"/>
      <c r="WMR5" s="303"/>
      <c r="WMS5" s="303"/>
      <c r="WMT5" s="303"/>
      <c r="WMU5" s="303"/>
      <c r="WMV5" s="303"/>
      <c r="WMW5" s="303"/>
      <c r="WMX5" s="303"/>
      <c r="WMY5" s="303"/>
      <c r="WMZ5" s="303"/>
      <c r="WNA5" s="303"/>
      <c r="WNB5" s="303"/>
      <c r="WNC5" s="303"/>
      <c r="WND5" s="303"/>
      <c r="WNE5" s="303"/>
      <c r="WNF5" s="303"/>
      <c r="WNG5" s="303"/>
      <c r="WNH5" s="303"/>
      <c r="WNI5" s="303"/>
      <c r="WNJ5" s="303"/>
      <c r="WNK5" s="303"/>
      <c r="WNL5" s="303"/>
      <c r="WNM5" s="303"/>
      <c r="WNN5" s="303"/>
      <c r="WNO5" s="303"/>
      <c r="WNP5" s="303"/>
      <c r="WNQ5" s="303"/>
      <c r="WNR5" s="303"/>
      <c r="WNS5" s="303"/>
      <c r="WNT5" s="303"/>
      <c r="WNU5" s="303"/>
      <c r="WNV5" s="303"/>
      <c r="WNW5" s="303"/>
      <c r="WNX5" s="303"/>
      <c r="WNY5" s="303"/>
      <c r="WNZ5" s="303"/>
      <c r="WOA5" s="303"/>
      <c r="WOB5" s="303"/>
      <c r="WOC5" s="303"/>
      <c r="WOD5" s="303"/>
      <c r="WOE5" s="303"/>
      <c r="WOF5" s="303"/>
      <c r="WOG5" s="303"/>
      <c r="WOH5" s="303"/>
      <c r="WOI5" s="303"/>
      <c r="WOJ5" s="303"/>
      <c r="WOK5" s="303"/>
      <c r="WOL5" s="303"/>
      <c r="WOM5" s="303"/>
      <c r="WON5" s="303"/>
      <c r="WOO5" s="303"/>
      <c r="WOP5" s="303"/>
      <c r="WOQ5" s="303"/>
      <c r="WOR5" s="303"/>
      <c r="WOS5" s="303"/>
      <c r="WOT5" s="303"/>
      <c r="WOU5" s="303"/>
      <c r="WOV5" s="303"/>
      <c r="WOW5" s="303"/>
      <c r="WOX5" s="303"/>
      <c r="WOY5" s="303"/>
      <c r="WOZ5" s="303"/>
      <c r="WPA5" s="303"/>
      <c r="WPB5" s="303"/>
      <c r="WPC5" s="303"/>
      <c r="WPD5" s="303"/>
      <c r="WPE5" s="303"/>
      <c r="WPF5" s="303"/>
      <c r="WPG5" s="303"/>
      <c r="WPH5" s="303"/>
      <c r="WPI5" s="303"/>
      <c r="WPJ5" s="303"/>
      <c r="WPK5" s="303"/>
      <c r="WPL5" s="303"/>
      <c r="WPM5" s="303"/>
      <c r="WPN5" s="303"/>
      <c r="WPO5" s="303"/>
      <c r="WPP5" s="303"/>
      <c r="WPQ5" s="303"/>
      <c r="WPR5" s="303"/>
      <c r="WPS5" s="303"/>
      <c r="WPT5" s="303"/>
      <c r="WPU5" s="303"/>
      <c r="WPV5" s="303"/>
      <c r="WPW5" s="303"/>
      <c r="WPX5" s="303"/>
      <c r="WPY5" s="303"/>
      <c r="WPZ5" s="303"/>
      <c r="WQA5" s="303"/>
      <c r="WQB5" s="303"/>
      <c r="WQC5" s="303"/>
      <c r="WQD5" s="303"/>
      <c r="WQE5" s="303"/>
      <c r="WQF5" s="303"/>
      <c r="WQG5" s="303"/>
      <c r="WQH5" s="303"/>
      <c r="WQI5" s="303"/>
      <c r="WQJ5" s="303"/>
      <c r="WQK5" s="303"/>
      <c r="WQL5" s="303"/>
      <c r="WQM5" s="303"/>
      <c r="WQN5" s="303"/>
      <c r="WQO5" s="303"/>
      <c r="WQP5" s="303"/>
      <c r="WQQ5" s="303"/>
      <c r="WQR5" s="303"/>
      <c r="WQS5" s="303"/>
      <c r="WQT5" s="303"/>
      <c r="WQU5" s="303"/>
      <c r="WQV5" s="303"/>
      <c r="WQW5" s="303"/>
      <c r="WQX5" s="303"/>
      <c r="WQY5" s="303"/>
      <c r="WQZ5" s="303"/>
      <c r="WRA5" s="303"/>
      <c r="WRB5" s="303"/>
      <c r="WRC5" s="303"/>
      <c r="WRD5" s="303"/>
      <c r="WRE5" s="303"/>
      <c r="WRF5" s="303"/>
      <c r="WRG5" s="303"/>
      <c r="WRH5" s="303"/>
      <c r="WRI5" s="303"/>
      <c r="WRJ5" s="303"/>
      <c r="WRK5" s="303"/>
      <c r="WRL5" s="303"/>
      <c r="WRM5" s="303"/>
      <c r="WRN5" s="303"/>
      <c r="WRO5" s="303"/>
      <c r="WRP5" s="303"/>
      <c r="WRQ5" s="303"/>
      <c r="WRR5" s="303"/>
      <c r="WRS5" s="303"/>
      <c r="WRT5" s="303"/>
      <c r="WRU5" s="303"/>
      <c r="WRV5" s="303"/>
      <c r="WRW5" s="303"/>
      <c r="WRX5" s="303"/>
      <c r="WRY5" s="303"/>
      <c r="WRZ5" s="303"/>
      <c r="WSA5" s="303"/>
      <c r="WSB5" s="303"/>
      <c r="WSC5" s="303"/>
      <c r="WSD5" s="303"/>
      <c r="WSE5" s="303"/>
      <c r="WSF5" s="303"/>
      <c r="WSG5" s="303"/>
      <c r="WSH5" s="303"/>
      <c r="WSI5" s="303"/>
      <c r="WSJ5" s="303"/>
      <c r="WSK5" s="303"/>
      <c r="WSL5" s="303"/>
      <c r="WSM5" s="303"/>
      <c r="WSN5" s="303"/>
      <c r="WSO5" s="303"/>
      <c r="WSP5" s="303"/>
      <c r="WSQ5" s="303"/>
      <c r="WSR5" s="303"/>
      <c r="WSS5" s="303"/>
      <c r="WST5" s="303"/>
      <c r="WSU5" s="303"/>
      <c r="WSV5" s="303"/>
      <c r="WSW5" s="303"/>
      <c r="WSX5" s="303"/>
      <c r="WSY5" s="303"/>
      <c r="WSZ5" s="303"/>
      <c r="WTA5" s="303"/>
      <c r="WTB5" s="303"/>
      <c r="WTC5" s="303"/>
      <c r="WTD5" s="303"/>
      <c r="WTE5" s="303"/>
      <c r="WTF5" s="303"/>
      <c r="WTG5" s="303"/>
      <c r="WTH5" s="303"/>
      <c r="WTI5" s="303"/>
      <c r="WTJ5" s="303"/>
      <c r="WTK5" s="303"/>
      <c r="WTL5" s="303"/>
      <c r="WTM5" s="303"/>
      <c r="WTN5" s="303"/>
      <c r="WTO5" s="303"/>
      <c r="WTP5" s="303"/>
      <c r="WTQ5" s="303"/>
      <c r="WTR5" s="303"/>
      <c r="WTS5" s="303"/>
      <c r="WTT5" s="303"/>
      <c r="WTU5" s="303"/>
      <c r="WTV5" s="303"/>
      <c r="WTW5" s="303"/>
      <c r="WTX5" s="303"/>
      <c r="WTY5" s="303"/>
      <c r="WTZ5" s="303"/>
      <c r="WUA5" s="303"/>
      <c r="WUB5" s="303"/>
      <c r="WUC5" s="303"/>
      <c r="WUD5" s="303"/>
      <c r="WUE5" s="303"/>
      <c r="WUF5" s="303"/>
      <c r="WUG5" s="303"/>
      <c r="WUH5" s="303"/>
      <c r="WUI5" s="303"/>
      <c r="WUJ5" s="303"/>
      <c r="WUK5" s="303"/>
      <c r="WUL5" s="303"/>
      <c r="WUM5" s="303"/>
      <c r="WUN5" s="303"/>
      <c r="WUO5" s="303"/>
      <c r="WUP5" s="303"/>
      <c r="WUQ5" s="303"/>
      <c r="WUR5" s="303"/>
      <c r="WUS5" s="303"/>
      <c r="WUT5" s="303"/>
      <c r="WUU5" s="303"/>
      <c r="WUV5" s="303"/>
      <c r="WUW5" s="303"/>
      <c r="WUX5" s="303"/>
      <c r="WUY5" s="303"/>
      <c r="WUZ5" s="303"/>
      <c r="WVA5" s="303"/>
      <c r="WVB5" s="303"/>
      <c r="WVC5" s="303"/>
      <c r="WVD5" s="303"/>
      <c r="WVE5" s="303"/>
      <c r="WVF5" s="303"/>
      <c r="WVG5" s="303"/>
      <c r="WVH5" s="303"/>
      <c r="WVI5" s="303"/>
      <c r="WVJ5" s="303"/>
      <c r="WVK5" s="303"/>
      <c r="WVL5" s="303"/>
      <c r="WVM5" s="303"/>
      <c r="WVN5" s="303"/>
      <c r="WVO5" s="303"/>
      <c r="WVP5" s="303"/>
      <c r="WVQ5" s="303"/>
      <c r="WVR5" s="303"/>
      <c r="WVS5" s="303"/>
      <c r="WVT5" s="303"/>
      <c r="WVU5" s="303"/>
      <c r="WVV5" s="303"/>
      <c r="WVW5" s="303"/>
      <c r="WVX5" s="303"/>
      <c r="WVY5" s="303"/>
      <c r="WVZ5" s="303"/>
      <c r="WWA5" s="303"/>
      <c r="WWB5" s="303"/>
      <c r="WWC5" s="303"/>
      <c r="WWD5" s="303"/>
      <c r="WWE5" s="303"/>
      <c r="WWF5" s="303"/>
      <c r="WWG5" s="303"/>
      <c r="WWH5" s="303"/>
      <c r="WWI5" s="303"/>
      <c r="WWJ5" s="303"/>
      <c r="WWK5" s="303"/>
      <c r="WWL5" s="303"/>
      <c r="WWM5" s="303"/>
      <c r="WWN5" s="303"/>
      <c r="WWO5" s="303"/>
      <c r="WWP5" s="303"/>
      <c r="WWQ5" s="303"/>
      <c r="WWR5" s="303"/>
      <c r="WWS5" s="303"/>
      <c r="WWT5" s="303"/>
      <c r="WWU5" s="303"/>
      <c r="WWV5" s="303"/>
      <c r="WWW5" s="303"/>
      <c r="WWX5" s="303"/>
      <c r="WWY5" s="303"/>
      <c r="WWZ5" s="303"/>
      <c r="WXA5" s="303"/>
      <c r="WXB5" s="303"/>
      <c r="WXC5" s="303"/>
      <c r="WXD5" s="303"/>
      <c r="WXE5" s="303"/>
      <c r="WXF5" s="303"/>
      <c r="WXG5" s="303"/>
      <c r="WXH5" s="303"/>
      <c r="WXI5" s="303"/>
      <c r="WXJ5" s="303"/>
      <c r="WXK5" s="303"/>
      <c r="WXL5" s="303"/>
      <c r="WXM5" s="303"/>
      <c r="WXN5" s="303"/>
      <c r="WXO5" s="303"/>
      <c r="WXP5" s="303"/>
      <c r="WXQ5" s="303"/>
      <c r="WXR5" s="303"/>
      <c r="WXS5" s="303"/>
      <c r="WXT5" s="303"/>
      <c r="WXU5" s="303"/>
      <c r="WXV5" s="303"/>
      <c r="WXW5" s="303"/>
      <c r="WXX5" s="303"/>
      <c r="WXY5" s="303"/>
      <c r="WXZ5" s="303"/>
      <c r="WYA5" s="303"/>
      <c r="WYB5" s="303"/>
      <c r="WYC5" s="303"/>
      <c r="WYD5" s="303"/>
      <c r="WYE5" s="303"/>
      <c r="WYF5" s="303"/>
      <c r="WYG5" s="303"/>
      <c r="WYH5" s="303"/>
      <c r="WYI5" s="303"/>
      <c r="WYJ5" s="303"/>
      <c r="WYK5" s="303"/>
      <c r="WYL5" s="303"/>
      <c r="WYM5" s="303"/>
      <c r="WYN5" s="303"/>
      <c r="WYO5" s="303"/>
      <c r="WYP5" s="303"/>
      <c r="WYQ5" s="303"/>
      <c r="WYR5" s="303"/>
      <c r="WYS5" s="303"/>
      <c r="WYT5" s="303"/>
      <c r="WYU5" s="303"/>
      <c r="WYV5" s="303"/>
      <c r="WYW5" s="303"/>
      <c r="WYX5" s="303"/>
      <c r="WYY5" s="303"/>
      <c r="WYZ5" s="303"/>
      <c r="WZA5" s="303"/>
      <c r="WZB5" s="303"/>
      <c r="WZC5" s="303"/>
      <c r="WZD5" s="303"/>
      <c r="WZE5" s="303"/>
      <c r="WZF5" s="303"/>
      <c r="WZG5" s="303"/>
      <c r="WZH5" s="303"/>
      <c r="WZI5" s="303"/>
      <c r="WZJ5" s="303"/>
      <c r="WZK5" s="303"/>
      <c r="WZL5" s="303"/>
      <c r="WZM5" s="303"/>
      <c r="WZN5" s="303"/>
      <c r="WZO5" s="303"/>
      <c r="WZP5" s="303"/>
      <c r="WZQ5" s="303"/>
      <c r="WZR5" s="303"/>
      <c r="WZS5" s="303"/>
      <c r="WZT5" s="303"/>
      <c r="WZU5" s="303"/>
      <c r="WZV5" s="303"/>
      <c r="WZW5" s="303"/>
      <c r="WZX5" s="303"/>
      <c r="WZY5" s="303"/>
      <c r="WZZ5" s="303"/>
      <c r="XAA5" s="303"/>
      <c r="XAB5" s="303"/>
      <c r="XAC5" s="303"/>
      <c r="XAD5" s="303"/>
      <c r="XAE5" s="303"/>
      <c r="XAF5" s="303"/>
      <c r="XAG5" s="303"/>
      <c r="XAH5" s="303"/>
      <c r="XAI5" s="303"/>
      <c r="XAJ5" s="303"/>
      <c r="XAK5" s="303"/>
      <c r="XAL5" s="303"/>
      <c r="XAM5" s="303"/>
      <c r="XAN5" s="303"/>
      <c r="XAO5" s="303"/>
      <c r="XAP5" s="303"/>
      <c r="XAQ5" s="303"/>
      <c r="XAR5" s="303"/>
      <c r="XAS5" s="303"/>
      <c r="XAT5" s="303"/>
      <c r="XAU5" s="303"/>
      <c r="XAV5" s="303"/>
      <c r="XAW5" s="303"/>
      <c r="XAX5" s="303"/>
      <c r="XAY5" s="303"/>
      <c r="XAZ5" s="303"/>
      <c r="XBA5" s="303"/>
      <c r="XBB5" s="303"/>
      <c r="XBC5" s="303"/>
      <c r="XBD5" s="303"/>
      <c r="XBE5" s="303"/>
      <c r="XBF5" s="303"/>
      <c r="XBG5" s="303"/>
      <c r="XBH5" s="303"/>
      <c r="XBI5" s="303"/>
      <c r="XBJ5" s="303"/>
      <c r="XBK5" s="303"/>
      <c r="XBL5" s="303"/>
      <c r="XBM5" s="303"/>
      <c r="XBN5" s="303"/>
      <c r="XBO5" s="303"/>
      <c r="XBP5" s="303"/>
      <c r="XBQ5" s="303"/>
      <c r="XBR5" s="303"/>
      <c r="XBS5" s="303"/>
      <c r="XBT5" s="303"/>
      <c r="XBU5" s="303"/>
      <c r="XBV5" s="303"/>
      <c r="XBW5" s="303"/>
      <c r="XBX5" s="303"/>
      <c r="XBY5" s="303"/>
      <c r="XBZ5" s="303"/>
      <c r="XCA5" s="303"/>
      <c r="XCB5" s="303"/>
      <c r="XCC5" s="303"/>
      <c r="XCD5" s="303"/>
      <c r="XCE5" s="303"/>
      <c r="XCF5" s="303"/>
      <c r="XCG5" s="303"/>
      <c r="XCH5" s="303"/>
      <c r="XCI5" s="303"/>
      <c r="XCJ5" s="303"/>
      <c r="XCK5" s="303"/>
      <c r="XCL5" s="303"/>
      <c r="XCM5" s="303"/>
      <c r="XCN5" s="303"/>
      <c r="XCO5" s="303"/>
      <c r="XCP5" s="303"/>
      <c r="XCQ5" s="303"/>
      <c r="XCR5" s="303"/>
      <c r="XCS5" s="303"/>
      <c r="XCT5" s="303"/>
      <c r="XCU5" s="303"/>
      <c r="XCV5" s="303"/>
      <c r="XCW5" s="303"/>
      <c r="XCX5" s="303"/>
      <c r="XCY5" s="303"/>
      <c r="XCZ5" s="303"/>
      <c r="XDA5" s="303"/>
      <c r="XDB5" s="303"/>
      <c r="XDC5" s="303"/>
      <c r="XDD5" s="303"/>
      <c r="XDE5" s="303"/>
      <c r="XDF5" s="303"/>
      <c r="XDG5" s="303"/>
      <c r="XDH5" s="303"/>
      <c r="XDI5" s="303"/>
      <c r="XDJ5" s="303"/>
      <c r="XDK5" s="303"/>
      <c r="XDL5" s="303"/>
      <c r="XDM5" s="303"/>
      <c r="XDN5" s="303"/>
      <c r="XDO5" s="303"/>
      <c r="XDP5" s="303"/>
      <c r="XDQ5" s="303"/>
      <c r="XDR5" s="303"/>
      <c r="XDS5" s="303"/>
      <c r="XDT5" s="303"/>
      <c r="XDU5" s="303"/>
      <c r="XDV5" s="303"/>
      <c r="XDW5" s="303"/>
      <c r="XDX5" s="303"/>
      <c r="XDY5" s="303"/>
      <c r="XDZ5" s="303"/>
      <c r="XEA5" s="303"/>
      <c r="XEB5" s="303"/>
      <c r="XEC5" s="303"/>
      <c r="XED5" s="303"/>
      <c r="XEE5" s="303"/>
      <c r="XEF5" s="303"/>
      <c r="XEG5" s="303"/>
      <c r="XEH5" s="303"/>
      <c r="XEI5" s="303"/>
      <c r="XEJ5" s="303"/>
      <c r="XEK5" s="303"/>
      <c r="XEL5" s="303"/>
      <c r="XEM5" s="303"/>
      <c r="XEN5" s="303"/>
      <c r="XEO5" s="303"/>
      <c r="XEP5" s="303"/>
      <c r="XEQ5" s="303"/>
      <c r="XER5" s="303"/>
      <c r="XES5" s="303"/>
      <c r="XET5" s="303"/>
      <c r="XEU5" s="303"/>
      <c r="XEV5" s="303"/>
      <c r="XEW5" s="303"/>
      <c r="XEX5" s="303"/>
    </row>
    <row r="6" spans="1:16380" ht="16.5" customHeight="1" x14ac:dyDescent="0.3">
      <c r="A6" s="330"/>
      <c r="B6" s="93"/>
      <c r="C6" s="94"/>
      <c r="D6" s="94"/>
      <c r="E6" s="93"/>
      <c r="F6" s="93"/>
      <c r="G6" s="296"/>
      <c r="H6" s="299"/>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330"/>
      <c r="B7" s="93"/>
      <c r="C7" s="94"/>
      <c r="D7" s="94"/>
      <c r="E7" s="94"/>
      <c r="F7" s="93"/>
      <c r="G7" s="296"/>
      <c r="H7" s="299"/>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330"/>
      <c r="B8" s="93"/>
      <c r="C8" s="94"/>
      <c r="D8" s="94"/>
      <c r="E8" s="94"/>
      <c r="F8" s="93"/>
      <c r="G8" s="296"/>
      <c r="H8" s="299"/>
      <c r="I8" s="301"/>
      <c r="J8" s="301" t="s">
        <v>390</v>
      </c>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330"/>
      <c r="B9" s="93"/>
      <c r="C9" s="94"/>
      <c r="D9" s="94"/>
      <c r="E9" s="93"/>
      <c r="F9" s="93"/>
      <c r="G9" s="296"/>
      <c r="H9" s="299"/>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330"/>
      <c r="B10" s="93"/>
      <c r="C10" s="94"/>
      <c r="D10" s="94"/>
      <c r="E10" s="93"/>
      <c r="F10" s="93"/>
      <c r="G10" s="296"/>
      <c r="H10" s="299"/>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330"/>
      <c r="B11" s="93"/>
      <c r="C11" s="94"/>
      <c r="D11" s="94"/>
      <c r="E11" s="93"/>
      <c r="F11" s="93"/>
      <c r="G11" s="296"/>
      <c r="H11" s="299"/>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330"/>
      <c r="B12" s="93"/>
      <c r="C12" s="94"/>
      <c r="D12" s="94"/>
      <c r="E12" s="93"/>
      <c r="F12" s="93"/>
      <c r="G12" s="296"/>
      <c r="H12" s="299"/>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330"/>
      <c r="B13" s="93"/>
      <c r="C13" s="94"/>
      <c r="D13" s="94"/>
      <c r="E13" s="93"/>
      <c r="F13" s="93"/>
      <c r="G13" s="296"/>
      <c r="H13" s="299"/>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299"/>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315</v>
      </c>
      <c r="G15" s="296"/>
      <c r="H15" s="299"/>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69" customHeight="1" x14ac:dyDescent="0.3">
      <c r="A16" s="296"/>
      <c r="B16" s="368" t="s">
        <v>317</v>
      </c>
      <c r="G16" s="296"/>
      <c r="H16" s="299"/>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5" x14ac:dyDescent="0.3">
      <c r="A17" s="296"/>
      <c r="G17" s="296"/>
      <c r="H17" s="299"/>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21" x14ac:dyDescent="0.4">
      <c r="A18" s="296"/>
      <c r="B18" s="350" t="str">
        <f>IF(B19=0,"1.","1. " &amp;B19)</f>
        <v>1. Frigjord tid för personal</v>
      </c>
      <c r="C18" s="350"/>
      <c r="D18" s="296"/>
      <c r="E18" s="296"/>
      <c r="F18" s="296"/>
      <c r="G18" s="296"/>
      <c r="H18" s="296"/>
      <c r="I18" s="296"/>
      <c r="J18" s="296"/>
      <c r="K18" s="296"/>
      <c r="L18" s="296"/>
      <c r="M18" s="296"/>
      <c r="N18" s="296"/>
      <c r="O18" s="315"/>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87" t="s">
        <v>348</v>
      </c>
      <c r="C19" s="331" t="s">
        <v>11</v>
      </c>
      <c r="D19" s="315"/>
      <c r="E19" s="315"/>
      <c r="F19" s="303"/>
      <c r="G19" s="315"/>
      <c r="H19" s="299"/>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B20" s="87" t="str">
        <f>Start!C17</f>
        <v>Sigtuna kommun</v>
      </c>
      <c r="C20" s="332" t="s">
        <v>3</v>
      </c>
      <c r="G20" s="296"/>
      <c r="H20" s="299"/>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ht="16.5" customHeight="1" x14ac:dyDescent="0.3">
      <c r="A21" s="296"/>
      <c r="B21" s="87" t="s">
        <v>217</v>
      </c>
      <c r="C21" s="332" t="s">
        <v>10</v>
      </c>
      <c r="G21" s="296"/>
      <c r="H21" s="299"/>
      <c r="I21" s="301"/>
      <c r="J21" s="301"/>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296"/>
      <c r="CD21" s="296"/>
      <c r="CE21" s="296"/>
      <c r="CF21" s="296"/>
      <c r="CG21" s="296"/>
      <c r="CH21" s="296"/>
      <c r="CI21" s="296"/>
      <c r="CJ21" s="296"/>
      <c r="CK21" s="296"/>
      <c r="CL21" s="296"/>
      <c r="CM21" s="296"/>
      <c r="CN21" s="296"/>
      <c r="CO21" s="296"/>
      <c r="CP21" s="296"/>
      <c r="CQ21" s="296"/>
      <c r="CR21" s="296"/>
      <c r="CS21" s="296"/>
      <c r="CT21" s="296"/>
      <c r="CU21" s="296"/>
      <c r="CV21" s="296"/>
      <c r="CW21" s="296"/>
      <c r="CX21" s="296"/>
      <c r="CY21" s="296"/>
      <c r="CZ21" s="296"/>
      <c r="DA21" s="296"/>
      <c r="DB21" s="296"/>
      <c r="DC21" s="296"/>
      <c r="DD21" s="296"/>
      <c r="DE21" s="296"/>
      <c r="DF21" s="296"/>
      <c r="DG21" s="296"/>
      <c r="DH21" s="296"/>
      <c r="DI21" s="296"/>
      <c r="DJ21" s="296"/>
      <c r="DK21" s="296"/>
      <c r="DL21" s="296"/>
      <c r="DM21" s="296"/>
      <c r="DN21" s="296"/>
      <c r="DO21" s="296"/>
      <c r="DP21" s="296"/>
      <c r="DQ21" s="296"/>
      <c r="DR21" s="296"/>
      <c r="DS21" s="296"/>
      <c r="DT21" s="296"/>
      <c r="DU21" s="296"/>
      <c r="DV21" s="296"/>
      <c r="DW21" s="296"/>
      <c r="DX21" s="296"/>
      <c r="DY21" s="296"/>
      <c r="DZ21" s="296"/>
      <c r="EA21" s="296"/>
      <c r="EB21" s="296"/>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G21" s="296"/>
      <c r="FH21" s="296"/>
      <c r="FI21" s="296"/>
      <c r="FJ21" s="296"/>
      <c r="FK21" s="296"/>
      <c r="FL21" s="296"/>
      <c r="FM21" s="296"/>
      <c r="FN21" s="296"/>
      <c r="FO21" s="296"/>
      <c r="FP21" s="296"/>
      <c r="FQ21" s="296"/>
      <c r="FR21" s="296"/>
      <c r="FS21" s="296"/>
      <c r="FT21" s="296"/>
      <c r="FU21" s="296"/>
      <c r="FV21" s="296"/>
      <c r="FW21" s="296"/>
      <c r="FX21" s="296"/>
      <c r="FY21" s="296"/>
      <c r="FZ21" s="296"/>
      <c r="GA21" s="296"/>
      <c r="GB21" s="296"/>
      <c r="GC21" s="296"/>
      <c r="GD21" s="296"/>
      <c r="GE21" s="296"/>
      <c r="GF21" s="296"/>
      <c r="GG21" s="296"/>
      <c r="GH21" s="296"/>
      <c r="GI21" s="296"/>
      <c r="GJ21" s="296"/>
      <c r="GK21" s="296"/>
      <c r="GL21" s="296"/>
      <c r="GM21" s="296"/>
      <c r="GN21" s="296"/>
      <c r="GO21" s="296"/>
      <c r="GP21" s="296"/>
      <c r="GQ21" s="296"/>
      <c r="GR21" s="296"/>
      <c r="GS21" s="296"/>
      <c r="GT21" s="296"/>
      <c r="GU21" s="296"/>
      <c r="GV21" s="296"/>
      <c r="GW21" s="296"/>
      <c r="GX21" s="296"/>
      <c r="GY21" s="296"/>
      <c r="GZ21" s="296"/>
      <c r="HA21" s="296"/>
      <c r="HB21" s="296"/>
      <c r="HC21" s="296"/>
      <c r="HD21" s="296"/>
      <c r="HE21" s="296"/>
      <c r="HF21" s="296"/>
      <c r="HG21" s="296"/>
      <c r="HH21" s="296"/>
      <c r="HI21" s="296"/>
      <c r="HJ21" s="296"/>
      <c r="HK21" s="296"/>
      <c r="HL21" s="296"/>
      <c r="HM21" s="296"/>
      <c r="HN21" s="296"/>
      <c r="HO21" s="296"/>
      <c r="HP21" s="296"/>
      <c r="HQ21" s="296"/>
      <c r="HR21" s="296"/>
      <c r="HS21" s="296"/>
      <c r="HT21" s="296"/>
      <c r="HU21" s="296"/>
      <c r="HV21" s="296"/>
      <c r="HW21" s="296"/>
      <c r="HX21" s="296"/>
      <c r="HY21" s="296"/>
      <c r="HZ21" s="296"/>
      <c r="IA21" s="296"/>
      <c r="IB21" s="296"/>
      <c r="IC21" s="296"/>
      <c r="ID21" s="296"/>
      <c r="IE21" s="296"/>
      <c r="IF21" s="296"/>
      <c r="IG21" s="296"/>
      <c r="IH21" s="296"/>
      <c r="II21" s="296"/>
      <c r="IJ21" s="296"/>
      <c r="IK21" s="296"/>
      <c r="IL21" s="296"/>
      <c r="IM21" s="296"/>
      <c r="IN21" s="296"/>
      <c r="IO21" s="296"/>
      <c r="IP21" s="296"/>
      <c r="IQ21" s="296"/>
      <c r="IR21" s="296"/>
      <c r="IS21" s="296"/>
      <c r="IT21" s="296"/>
      <c r="IU21" s="296"/>
      <c r="IV21" s="296"/>
      <c r="IW21" s="296"/>
      <c r="IX21" s="296"/>
      <c r="IY21" s="296"/>
      <c r="IZ21" s="296"/>
      <c r="JA21" s="296"/>
      <c r="JB21" s="296"/>
      <c r="JC21" s="296"/>
      <c r="JD21" s="296"/>
      <c r="JE21" s="296"/>
      <c r="JF21" s="296"/>
      <c r="JG21" s="296"/>
      <c r="JH21" s="296"/>
      <c r="JI21" s="296"/>
      <c r="JJ21" s="296"/>
      <c r="JK21" s="296"/>
      <c r="JL21" s="296"/>
      <c r="JM21" s="296"/>
      <c r="JN21" s="296"/>
      <c r="JO21" s="296"/>
      <c r="JP21" s="296"/>
      <c r="JQ21" s="296"/>
      <c r="JR21" s="296"/>
      <c r="JS21" s="296"/>
      <c r="JT21" s="296"/>
      <c r="JU21" s="296"/>
      <c r="JV21" s="296"/>
      <c r="JW21" s="296"/>
      <c r="JX21" s="296"/>
      <c r="JY21" s="296"/>
      <c r="JZ21" s="296"/>
      <c r="KA21" s="296"/>
      <c r="KB21" s="296"/>
      <c r="KC21" s="296"/>
      <c r="KD21" s="296"/>
      <c r="KE21" s="296"/>
      <c r="KF21" s="296"/>
      <c r="KG21" s="296"/>
      <c r="KH21" s="296"/>
      <c r="KI21" s="296"/>
      <c r="KJ21" s="296"/>
      <c r="KK21" s="296"/>
      <c r="KL21" s="296"/>
      <c r="KM21" s="296"/>
      <c r="KN21" s="296"/>
      <c r="KO21" s="296"/>
      <c r="KP21" s="296"/>
      <c r="KQ21" s="296"/>
      <c r="KR21" s="296"/>
      <c r="KS21" s="296"/>
      <c r="KT21" s="296"/>
      <c r="KU21" s="296"/>
      <c r="KV21" s="296"/>
      <c r="KW21" s="296"/>
      <c r="KX21" s="296"/>
      <c r="KY21" s="296"/>
      <c r="KZ21" s="296"/>
      <c r="LA21" s="296"/>
      <c r="LB21" s="296"/>
      <c r="LC21" s="296"/>
      <c r="LD21" s="296"/>
      <c r="LE21" s="296"/>
      <c r="LF21" s="296"/>
      <c r="LG21" s="296"/>
      <c r="LH21" s="296"/>
      <c r="LI21" s="296"/>
      <c r="LJ21" s="296"/>
      <c r="LK21" s="296"/>
      <c r="LL21" s="296"/>
      <c r="LM21" s="296"/>
      <c r="LN21" s="296"/>
      <c r="LO21" s="296"/>
      <c r="LP21" s="296"/>
      <c r="LQ21" s="296"/>
      <c r="LR21" s="296"/>
      <c r="LS21" s="296"/>
      <c r="LT21" s="296"/>
      <c r="LU21" s="296"/>
      <c r="LV21" s="296"/>
      <c r="LW21" s="296"/>
      <c r="LX21" s="296"/>
      <c r="LY21" s="296"/>
      <c r="LZ21" s="296"/>
      <c r="MA21" s="296"/>
      <c r="MB21" s="296"/>
      <c r="MC21" s="296"/>
      <c r="MD21" s="296"/>
      <c r="ME21" s="296"/>
      <c r="MF21" s="296"/>
      <c r="MG21" s="296"/>
      <c r="MH21" s="296"/>
      <c r="MI21" s="296"/>
      <c r="MJ21" s="296"/>
      <c r="MK21" s="296"/>
      <c r="ML21" s="296"/>
      <c r="MM21" s="296"/>
      <c r="MN21" s="296"/>
      <c r="MO21" s="296"/>
      <c r="MP21" s="296"/>
      <c r="MQ21" s="296"/>
      <c r="MR21" s="296"/>
      <c r="MS21" s="296"/>
      <c r="MT21" s="296"/>
      <c r="MU21" s="296"/>
      <c r="MV21" s="296"/>
      <c r="MW21" s="296"/>
      <c r="MX21" s="296"/>
      <c r="MY21" s="296"/>
      <c r="MZ21" s="296"/>
      <c r="NA21" s="296"/>
      <c r="NB21" s="296"/>
      <c r="NC21" s="296"/>
      <c r="ND21" s="296"/>
      <c r="NE21" s="296"/>
      <c r="NF21" s="296"/>
      <c r="NG21" s="296"/>
      <c r="NH21" s="296"/>
      <c r="NI21" s="296"/>
      <c r="NJ21" s="296"/>
      <c r="NK21" s="296"/>
      <c r="NL21" s="296"/>
      <c r="NM21" s="296"/>
      <c r="NN21" s="296"/>
      <c r="NO21" s="296"/>
      <c r="NP21" s="296"/>
      <c r="NQ21" s="296"/>
      <c r="NR21" s="296"/>
      <c r="NS21" s="296"/>
      <c r="NT21" s="296"/>
      <c r="NU21" s="296"/>
      <c r="NV21" s="296"/>
      <c r="NW21" s="296"/>
      <c r="NX21" s="296"/>
      <c r="NY21" s="296"/>
      <c r="NZ21" s="296"/>
      <c r="OA21" s="296"/>
      <c r="OB21" s="296"/>
      <c r="OC21" s="296"/>
      <c r="OD21" s="296"/>
      <c r="OE21" s="296"/>
      <c r="OF21" s="296"/>
      <c r="OG21" s="296"/>
      <c r="OH21" s="296"/>
      <c r="OI21" s="296"/>
      <c r="OJ21" s="296"/>
      <c r="OK21" s="296"/>
      <c r="OL21" s="296"/>
      <c r="OM21" s="296"/>
      <c r="ON21" s="296"/>
      <c r="OO21" s="296"/>
      <c r="OP21" s="296"/>
      <c r="OQ21" s="296"/>
      <c r="OR21" s="296"/>
      <c r="OS21" s="296"/>
      <c r="OT21" s="296"/>
      <c r="OU21" s="296"/>
      <c r="OV21" s="296"/>
      <c r="OW21" s="296"/>
      <c r="OX21" s="296"/>
      <c r="OY21" s="296"/>
      <c r="OZ21" s="296"/>
      <c r="PA21" s="296"/>
      <c r="PB21" s="296"/>
      <c r="PC21" s="296"/>
      <c r="PD21" s="296"/>
      <c r="PE21" s="296"/>
      <c r="PF21" s="296"/>
      <c r="PG21" s="296"/>
      <c r="PH21" s="296"/>
      <c r="PI21" s="296"/>
      <c r="PJ21" s="296"/>
      <c r="PK21" s="296"/>
      <c r="PL21" s="296"/>
      <c r="PM21" s="296"/>
      <c r="PN21" s="296"/>
      <c r="PO21" s="296"/>
      <c r="PP21" s="296"/>
      <c r="PQ21" s="296"/>
      <c r="PR21" s="296"/>
      <c r="PS21" s="296"/>
      <c r="PT21" s="296"/>
      <c r="PU21" s="296"/>
      <c r="PV21" s="296"/>
      <c r="PW21" s="296"/>
      <c r="PX21" s="296"/>
      <c r="PY21" s="296"/>
      <c r="PZ21" s="296"/>
      <c r="QA21" s="296"/>
      <c r="QB21" s="296"/>
      <c r="QC21" s="296"/>
      <c r="QD21" s="296"/>
      <c r="QE21" s="296"/>
      <c r="QF21" s="296"/>
      <c r="QG21" s="296"/>
      <c r="QH21" s="296"/>
      <c r="QI21" s="296"/>
      <c r="QJ21" s="296"/>
      <c r="QK21" s="296"/>
      <c r="QL21" s="296"/>
      <c r="QM21" s="296"/>
      <c r="QN21" s="296"/>
      <c r="QO21" s="296"/>
      <c r="QP21" s="296"/>
      <c r="QQ21" s="296"/>
      <c r="QR21" s="296"/>
      <c r="QS21" s="296"/>
      <c r="QT21" s="296"/>
      <c r="QU21" s="296"/>
      <c r="QV21" s="296"/>
      <c r="QW21" s="296"/>
      <c r="QX21" s="296"/>
      <c r="QY21" s="296"/>
      <c r="QZ21" s="296"/>
      <c r="RA21" s="296"/>
      <c r="RB21" s="296"/>
      <c r="RC21" s="296"/>
      <c r="RD21" s="296"/>
      <c r="RE21" s="296"/>
      <c r="RF21" s="296"/>
      <c r="RG21" s="296"/>
      <c r="RH21" s="296"/>
      <c r="RI21" s="296"/>
      <c r="RJ21" s="296"/>
      <c r="RK21" s="296"/>
      <c r="RL21" s="296"/>
      <c r="RM21" s="296"/>
      <c r="RN21" s="296"/>
      <c r="RO21" s="296"/>
      <c r="RP21" s="296"/>
      <c r="RQ21" s="296"/>
      <c r="RR21" s="296"/>
      <c r="RS21" s="296"/>
      <c r="RT21" s="296"/>
      <c r="RU21" s="296"/>
      <c r="RV21" s="296"/>
      <c r="RW21" s="296"/>
      <c r="RX21" s="296"/>
      <c r="RY21" s="296"/>
      <c r="RZ21" s="296"/>
      <c r="SA21" s="296"/>
      <c r="SB21" s="296"/>
      <c r="SC21" s="296"/>
      <c r="SD21" s="296"/>
      <c r="SE21" s="296"/>
      <c r="SF21" s="296"/>
      <c r="SG21" s="296"/>
      <c r="SH21" s="296"/>
      <c r="SI21" s="296"/>
      <c r="SJ21" s="296"/>
      <c r="SK21" s="296"/>
      <c r="SL21" s="296"/>
      <c r="SM21" s="296"/>
      <c r="SN21" s="296"/>
      <c r="SO21" s="296"/>
      <c r="SP21" s="296"/>
      <c r="SQ21" s="296"/>
      <c r="SR21" s="296"/>
      <c r="SS21" s="296"/>
      <c r="ST21" s="296"/>
      <c r="SU21" s="296"/>
      <c r="SV21" s="296"/>
      <c r="SW21" s="296"/>
      <c r="SX21" s="296"/>
      <c r="SY21" s="296"/>
      <c r="SZ21" s="296"/>
      <c r="TA21" s="296"/>
      <c r="TB21" s="296"/>
      <c r="TC21" s="296"/>
      <c r="TD21" s="296"/>
      <c r="TE21" s="296"/>
      <c r="TF21" s="296"/>
      <c r="TG21" s="296"/>
      <c r="TH21" s="296"/>
      <c r="TI21" s="296"/>
      <c r="TJ21" s="296"/>
      <c r="TK21" s="296"/>
      <c r="TL21" s="296"/>
      <c r="TM21" s="296"/>
      <c r="TN21" s="296"/>
      <c r="TO21" s="296"/>
      <c r="TP21" s="296"/>
      <c r="TQ21" s="296"/>
      <c r="TR21" s="296"/>
      <c r="TS21" s="296"/>
      <c r="TT21" s="296"/>
      <c r="TU21" s="296"/>
      <c r="TV21" s="296"/>
      <c r="TW21" s="296"/>
      <c r="TX21" s="296"/>
      <c r="TY21" s="296"/>
      <c r="TZ21" s="296"/>
      <c r="UA21" s="296"/>
      <c r="UB21" s="296"/>
      <c r="UC21" s="296"/>
      <c r="UD21" s="296"/>
      <c r="UE21" s="296"/>
      <c r="UF21" s="296"/>
      <c r="UG21" s="296"/>
      <c r="UH21" s="296"/>
      <c r="UI21" s="296"/>
      <c r="UJ21" s="296"/>
      <c r="UK21" s="296"/>
      <c r="UL21" s="296"/>
      <c r="UM21" s="296"/>
      <c r="UN21" s="296"/>
      <c r="UO21" s="296"/>
      <c r="UP21" s="296"/>
      <c r="UQ21" s="296"/>
      <c r="UR21" s="296"/>
      <c r="US21" s="296"/>
      <c r="UT21" s="296"/>
      <c r="UU21" s="296"/>
      <c r="UV21" s="296"/>
      <c r="UW21" s="296"/>
      <c r="UX21" s="296"/>
      <c r="UY21" s="296"/>
      <c r="UZ21" s="296"/>
      <c r="VA21" s="296"/>
      <c r="VB21" s="296"/>
      <c r="VC21" s="296"/>
      <c r="VD21" s="296"/>
      <c r="VE21" s="296"/>
      <c r="VF21" s="296"/>
      <c r="VG21" s="296"/>
      <c r="VH21" s="296"/>
      <c r="VI21" s="296"/>
      <c r="VJ21" s="296"/>
      <c r="VK21" s="296"/>
      <c r="VL21" s="296"/>
      <c r="VM21" s="296"/>
      <c r="VN21" s="296"/>
      <c r="VO21" s="296"/>
      <c r="VP21" s="296"/>
      <c r="VQ21" s="296"/>
      <c r="VR21" s="296"/>
      <c r="VS21" s="296"/>
      <c r="VT21" s="296"/>
      <c r="VU21" s="296"/>
      <c r="VV21" s="296"/>
      <c r="VW21" s="296"/>
      <c r="VX21" s="296"/>
      <c r="VY21" s="296"/>
      <c r="VZ21" s="296"/>
      <c r="WA21" s="296"/>
      <c r="WB21" s="296"/>
      <c r="WC21" s="296"/>
      <c r="WD21" s="296"/>
      <c r="WE21" s="296"/>
      <c r="WF21" s="296"/>
      <c r="WG21" s="296"/>
      <c r="WH21" s="296"/>
      <c r="WI21" s="296"/>
      <c r="WJ21" s="296"/>
      <c r="WK21" s="296"/>
      <c r="WL21" s="296"/>
      <c r="WM21" s="296"/>
      <c r="WN21" s="296"/>
      <c r="WO21" s="296"/>
      <c r="WP21" s="296"/>
      <c r="WQ21" s="296"/>
      <c r="WR21" s="296"/>
      <c r="WS21" s="296"/>
      <c r="WT21" s="296"/>
      <c r="WU21" s="296"/>
      <c r="WV21" s="296"/>
      <c r="WW21" s="296"/>
      <c r="WX21" s="296"/>
      <c r="WY21" s="296"/>
      <c r="WZ21" s="296"/>
      <c r="XA21" s="296"/>
      <c r="XB21" s="296"/>
      <c r="XC21" s="296"/>
      <c r="XD21" s="296"/>
      <c r="XE21" s="296"/>
      <c r="XF21" s="296"/>
      <c r="XG21" s="296"/>
      <c r="XH21" s="296"/>
      <c r="XI21" s="296"/>
      <c r="XJ21" s="296"/>
      <c r="XK21" s="296"/>
      <c r="XL21" s="296"/>
      <c r="XM21" s="296"/>
      <c r="XN21" s="296"/>
      <c r="XO21" s="296"/>
      <c r="XP21" s="296"/>
      <c r="XQ21" s="296"/>
      <c r="XR21" s="296"/>
      <c r="XS21" s="296"/>
      <c r="XT21" s="296"/>
      <c r="XU21" s="296"/>
      <c r="XV21" s="296"/>
      <c r="XW21" s="296"/>
      <c r="XX21" s="296"/>
      <c r="XY21" s="296"/>
      <c r="XZ21" s="296"/>
      <c r="YA21" s="296"/>
      <c r="YB21" s="296"/>
      <c r="YC21" s="296"/>
      <c r="YD21" s="296"/>
      <c r="YE21" s="296"/>
      <c r="YF21" s="296"/>
      <c r="YG21" s="296"/>
      <c r="YH21" s="296"/>
      <c r="YI21" s="296"/>
      <c r="YJ21" s="296"/>
      <c r="YK21" s="296"/>
      <c r="YL21" s="296"/>
      <c r="YM21" s="296"/>
      <c r="YN21" s="296"/>
      <c r="YO21" s="296"/>
      <c r="YP21" s="296"/>
      <c r="YQ21" s="296"/>
      <c r="YR21" s="296"/>
      <c r="YS21" s="296"/>
      <c r="YT21" s="296"/>
      <c r="YU21" s="296"/>
      <c r="YV21" s="296"/>
      <c r="YW21" s="296"/>
      <c r="YX21" s="296"/>
      <c r="YY21" s="296"/>
      <c r="YZ21" s="296"/>
      <c r="ZA21" s="296"/>
      <c r="ZB21" s="296"/>
      <c r="ZC21" s="296"/>
      <c r="ZD21" s="296"/>
      <c r="ZE21" s="296"/>
      <c r="ZF21" s="296"/>
      <c r="ZG21" s="296"/>
      <c r="ZH21" s="296"/>
      <c r="ZI21" s="296"/>
      <c r="ZJ21" s="296"/>
      <c r="ZK21" s="296"/>
      <c r="ZL21" s="296"/>
      <c r="ZM21" s="296"/>
      <c r="ZN21" s="296"/>
      <c r="ZO21" s="296"/>
      <c r="ZP21" s="296"/>
      <c r="ZQ21" s="296"/>
      <c r="ZR21" s="296"/>
      <c r="ZS21" s="296"/>
      <c r="ZT21" s="296"/>
      <c r="ZU21" s="296"/>
      <c r="ZV21" s="296"/>
      <c r="ZW21" s="296"/>
      <c r="ZX21" s="296"/>
      <c r="ZY21" s="296"/>
      <c r="ZZ21" s="296"/>
      <c r="AAA21" s="296"/>
      <c r="AAB21" s="296"/>
      <c r="AAC21" s="296"/>
      <c r="AAD21" s="296"/>
      <c r="AAE21" s="296"/>
      <c r="AAF21" s="296"/>
      <c r="AAG21" s="296"/>
      <c r="AAH21" s="296"/>
      <c r="AAI21" s="296"/>
      <c r="AAJ21" s="296"/>
      <c r="AAK21" s="296"/>
      <c r="AAL21" s="296"/>
      <c r="AAM21" s="296"/>
      <c r="AAN21" s="296"/>
      <c r="AAO21" s="296"/>
      <c r="AAP21" s="296"/>
      <c r="AAQ21" s="296"/>
      <c r="AAR21" s="296"/>
      <c r="AAS21" s="296"/>
      <c r="AAT21" s="296"/>
      <c r="AAU21" s="296"/>
      <c r="AAV21" s="296"/>
      <c r="AAW21" s="296"/>
      <c r="AAX21" s="296"/>
      <c r="AAY21" s="296"/>
      <c r="AAZ21" s="296"/>
      <c r="ABA21" s="296"/>
      <c r="ABB21" s="296"/>
      <c r="ABC21" s="296"/>
      <c r="ABD21" s="296"/>
      <c r="ABE21" s="296"/>
      <c r="ABF21" s="296"/>
      <c r="ABG21" s="296"/>
      <c r="ABH21" s="296"/>
      <c r="ABI21" s="296"/>
      <c r="ABJ21" s="296"/>
      <c r="ABK21" s="296"/>
      <c r="ABL21" s="296"/>
      <c r="ABM21" s="296"/>
      <c r="ABN21" s="296"/>
      <c r="ABO21" s="296"/>
      <c r="ABP21" s="296"/>
      <c r="ABQ21" s="296"/>
      <c r="ABR21" s="296"/>
      <c r="ABS21" s="296"/>
      <c r="ABT21" s="296"/>
      <c r="ABU21" s="296"/>
      <c r="ABV21" s="296"/>
      <c r="ABW21" s="296"/>
      <c r="ABX21" s="296"/>
      <c r="ABY21" s="296"/>
      <c r="ABZ21" s="296"/>
      <c r="ACA21" s="296"/>
      <c r="ACB21" s="296"/>
      <c r="ACC21" s="296"/>
      <c r="ACD21" s="296"/>
      <c r="ACE21" s="296"/>
      <c r="ACF21" s="296"/>
      <c r="ACG21" s="296"/>
      <c r="ACH21" s="296"/>
      <c r="ACI21" s="296"/>
      <c r="ACJ21" s="296"/>
      <c r="ACK21" s="296"/>
      <c r="ACL21" s="296"/>
      <c r="ACM21" s="296"/>
      <c r="ACN21" s="296"/>
      <c r="ACO21" s="296"/>
      <c r="ACP21" s="296"/>
      <c r="ACQ21" s="296"/>
      <c r="ACR21" s="296"/>
      <c r="ACS21" s="296"/>
      <c r="ACT21" s="296"/>
      <c r="ACU21" s="296"/>
      <c r="ACV21" s="296"/>
      <c r="ACW21" s="296"/>
      <c r="ACX21" s="296"/>
      <c r="ACY21" s="296"/>
      <c r="ACZ21" s="296"/>
      <c r="ADA21" s="296"/>
      <c r="ADB21" s="296"/>
      <c r="ADC21" s="296"/>
      <c r="ADD21" s="296"/>
      <c r="ADE21" s="296"/>
      <c r="ADF21" s="296"/>
      <c r="ADG21" s="296"/>
      <c r="ADH21" s="296"/>
      <c r="ADI21" s="296"/>
      <c r="ADJ21" s="296"/>
      <c r="ADK21" s="296"/>
      <c r="ADL21" s="296"/>
      <c r="ADM21" s="296"/>
      <c r="ADN21" s="296"/>
      <c r="ADO21" s="296"/>
      <c r="ADP21" s="296"/>
      <c r="ADQ21" s="296"/>
      <c r="ADR21" s="296"/>
      <c r="ADS21" s="296"/>
      <c r="ADT21" s="296"/>
      <c r="ADU21" s="296"/>
      <c r="ADV21" s="296"/>
      <c r="ADW21" s="296"/>
      <c r="ADX21" s="296"/>
      <c r="ADY21" s="296"/>
      <c r="ADZ21" s="296"/>
      <c r="AEA21" s="296"/>
      <c r="AEB21" s="296"/>
      <c r="AEC21" s="296"/>
      <c r="AED21" s="296"/>
      <c r="AEE21" s="296"/>
      <c r="AEF21" s="296"/>
      <c r="AEG21" s="296"/>
      <c r="AEH21" s="296"/>
      <c r="AEI21" s="296"/>
      <c r="AEJ21" s="296"/>
      <c r="AEK21" s="296"/>
      <c r="AEL21" s="296"/>
      <c r="AEM21" s="296"/>
      <c r="AEN21" s="296"/>
      <c r="AEO21" s="296"/>
      <c r="AEP21" s="296"/>
      <c r="AEQ21" s="296"/>
      <c r="AER21" s="296"/>
      <c r="AES21" s="296"/>
      <c r="AET21" s="296"/>
      <c r="AEU21" s="296"/>
      <c r="AEV21" s="296"/>
      <c r="AEW21" s="296"/>
      <c r="AEX21" s="296"/>
      <c r="AEY21" s="296"/>
      <c r="AEZ21" s="296"/>
      <c r="AFA21" s="296"/>
      <c r="AFB21" s="296"/>
      <c r="AFC21" s="296"/>
      <c r="AFD21" s="296"/>
      <c r="AFE21" s="296"/>
      <c r="AFF21" s="296"/>
      <c r="AFG21" s="296"/>
      <c r="AFH21" s="296"/>
      <c r="AFI21" s="296"/>
      <c r="AFJ21" s="296"/>
      <c r="AFK21" s="296"/>
      <c r="AFL21" s="296"/>
      <c r="AFM21" s="296"/>
      <c r="AFN21" s="296"/>
      <c r="AFO21" s="296"/>
      <c r="AFP21" s="296"/>
      <c r="AFQ21" s="296"/>
      <c r="AFR21" s="296"/>
      <c r="AFS21" s="296"/>
      <c r="AFT21" s="296"/>
      <c r="AFU21" s="296"/>
      <c r="AFV21" s="296"/>
      <c r="AFW21" s="296"/>
      <c r="AFX21" s="296"/>
      <c r="AFY21" s="296"/>
      <c r="AFZ21" s="296"/>
      <c r="AGA21" s="296"/>
      <c r="AGB21" s="296"/>
      <c r="AGC21" s="296"/>
      <c r="AGD21" s="296"/>
      <c r="AGE21" s="296"/>
      <c r="AGF21" s="296"/>
      <c r="AGG21" s="296"/>
      <c r="AGH21" s="296"/>
      <c r="AGI21" s="296"/>
      <c r="AGJ21" s="296"/>
      <c r="AGK21" s="296"/>
      <c r="AGL21" s="296"/>
      <c r="AGM21" s="296"/>
      <c r="AGN21" s="296"/>
      <c r="AGO21" s="296"/>
      <c r="AGP21" s="296"/>
      <c r="AGQ21" s="296"/>
      <c r="AGR21" s="296"/>
      <c r="AGS21" s="296"/>
      <c r="AGT21" s="296"/>
      <c r="AGU21" s="296"/>
      <c r="AGV21" s="296"/>
      <c r="AGW21" s="296"/>
      <c r="AGX21" s="296"/>
      <c r="AGY21" s="296"/>
      <c r="AGZ21" s="296"/>
      <c r="AHA21" s="296"/>
      <c r="AHB21" s="296"/>
      <c r="AHC21" s="296"/>
      <c r="AHD21" s="296"/>
      <c r="AHE21" s="296"/>
      <c r="AHF21" s="296"/>
      <c r="AHG21" s="296"/>
      <c r="AHH21" s="296"/>
      <c r="AHI21" s="296"/>
      <c r="AHJ21" s="296"/>
      <c r="AHK21" s="296"/>
      <c r="AHL21" s="296"/>
      <c r="AHM21" s="296"/>
      <c r="AHN21" s="296"/>
      <c r="AHO21" s="296"/>
      <c r="AHP21" s="296"/>
      <c r="AHQ21" s="296"/>
      <c r="AHR21" s="296"/>
      <c r="AHS21" s="296"/>
      <c r="AHT21" s="296"/>
      <c r="AHU21" s="296"/>
      <c r="AHV21" s="296"/>
      <c r="AHW21" s="296"/>
      <c r="AHX21" s="296"/>
      <c r="AHY21" s="296"/>
      <c r="AHZ21" s="296"/>
      <c r="AIA21" s="296"/>
      <c r="AIB21" s="296"/>
      <c r="AIC21" s="296"/>
      <c r="AID21" s="296"/>
      <c r="AIE21" s="296"/>
      <c r="AIF21" s="296"/>
      <c r="AIG21" s="296"/>
      <c r="AIH21" s="296"/>
      <c r="AII21" s="296"/>
      <c r="AIJ21" s="296"/>
      <c r="AIK21" s="296"/>
      <c r="AIL21" s="296"/>
      <c r="AIM21" s="296"/>
      <c r="AIN21" s="296"/>
      <c r="AIO21" s="296"/>
      <c r="AIP21" s="296"/>
      <c r="AIQ21" s="296"/>
      <c r="AIR21" s="296"/>
      <c r="AIS21" s="296"/>
      <c r="AIT21" s="296"/>
      <c r="AIU21" s="296"/>
      <c r="AIV21" s="296"/>
      <c r="AIW21" s="296"/>
      <c r="AIX21" s="296"/>
      <c r="AIY21" s="296"/>
      <c r="AIZ21" s="296"/>
      <c r="AJA21" s="296"/>
      <c r="AJB21" s="296"/>
      <c r="AJC21" s="296"/>
      <c r="AJD21" s="296"/>
      <c r="AJE21" s="296"/>
      <c r="AJF21" s="296"/>
      <c r="AJG21" s="296"/>
      <c r="AJH21" s="296"/>
      <c r="AJI21" s="296"/>
      <c r="AJJ21" s="296"/>
      <c r="AJK21" s="296"/>
      <c r="AJL21" s="296"/>
      <c r="AJM21" s="296"/>
      <c r="AJN21" s="296"/>
      <c r="AJO21" s="296"/>
      <c r="AJP21" s="296"/>
      <c r="AJQ21" s="296"/>
      <c r="AJR21" s="296"/>
      <c r="AJS21" s="296"/>
      <c r="AJT21" s="296"/>
      <c r="AJU21" s="296"/>
      <c r="AJV21" s="296"/>
      <c r="AJW21" s="296"/>
      <c r="AJX21" s="296"/>
      <c r="AJY21" s="296"/>
      <c r="AJZ21" s="296"/>
      <c r="AKA21" s="296"/>
      <c r="AKB21" s="296"/>
      <c r="AKC21" s="296"/>
      <c r="AKD21" s="296"/>
      <c r="AKE21" s="296"/>
      <c r="AKF21" s="296"/>
      <c r="AKG21" s="296"/>
      <c r="AKH21" s="296"/>
      <c r="AKI21" s="296"/>
      <c r="AKJ21" s="296"/>
      <c r="AKK21" s="296"/>
      <c r="AKL21" s="296"/>
      <c r="AKM21" s="296"/>
      <c r="AKN21" s="296"/>
      <c r="AKO21" s="296"/>
      <c r="AKP21" s="296"/>
      <c r="AKQ21" s="296"/>
      <c r="AKR21" s="296"/>
      <c r="AKS21" s="296"/>
      <c r="AKT21" s="296"/>
      <c r="AKU21" s="296"/>
      <c r="AKV21" s="296"/>
      <c r="AKW21" s="296"/>
      <c r="AKX21" s="296"/>
      <c r="AKY21" s="296"/>
      <c r="AKZ21" s="296"/>
      <c r="ALA21" s="296"/>
      <c r="ALB21" s="296"/>
      <c r="ALC21" s="296"/>
      <c r="ALD21" s="296"/>
      <c r="ALE21" s="296"/>
      <c r="ALF21" s="296"/>
      <c r="ALG21" s="296"/>
      <c r="ALH21" s="296"/>
      <c r="ALI21" s="296"/>
      <c r="ALJ21" s="296"/>
      <c r="ALK21" s="296"/>
      <c r="ALL21" s="296"/>
      <c r="ALM21" s="296"/>
      <c r="ALN21" s="296"/>
      <c r="ALO21" s="296"/>
      <c r="ALP21" s="296"/>
      <c r="ALQ21" s="296"/>
      <c r="ALR21" s="296"/>
      <c r="ALS21" s="296"/>
      <c r="ALT21" s="296"/>
      <c r="ALU21" s="296"/>
      <c r="ALV21" s="296"/>
      <c r="ALW21" s="296"/>
      <c r="ALX21" s="296"/>
      <c r="ALY21" s="296"/>
      <c r="ALZ21" s="296"/>
      <c r="AMA21" s="296"/>
      <c r="AMB21" s="296"/>
      <c r="AMC21" s="296"/>
      <c r="AMD21" s="296"/>
      <c r="AME21" s="296"/>
      <c r="AMF21" s="296"/>
      <c r="AMG21" s="296"/>
      <c r="AMH21" s="296"/>
      <c r="AMI21" s="296"/>
      <c r="AMJ21" s="296"/>
      <c r="AMK21" s="296"/>
      <c r="AML21" s="296"/>
      <c r="AMM21" s="296"/>
      <c r="AMN21" s="296"/>
      <c r="AMO21" s="296"/>
      <c r="AMP21" s="296"/>
      <c r="AMQ21" s="296"/>
      <c r="AMR21" s="296"/>
      <c r="AMS21" s="296"/>
      <c r="AMT21" s="296"/>
      <c r="AMU21" s="296"/>
      <c r="AMV21" s="296"/>
      <c r="AMW21" s="296"/>
      <c r="AMX21" s="296"/>
      <c r="AMY21" s="296"/>
      <c r="AMZ21" s="296"/>
      <c r="ANA21" s="296"/>
      <c r="ANB21" s="296"/>
      <c r="ANC21" s="296"/>
      <c r="AND21" s="296"/>
      <c r="ANE21" s="296"/>
      <c r="ANF21" s="296"/>
      <c r="ANG21" s="296"/>
      <c r="ANH21" s="296"/>
      <c r="ANI21" s="296"/>
      <c r="ANJ21" s="296"/>
      <c r="ANK21" s="296"/>
      <c r="ANL21" s="296"/>
      <c r="ANM21" s="296"/>
      <c r="ANN21" s="296"/>
      <c r="ANO21" s="296"/>
      <c r="ANP21" s="296"/>
      <c r="ANQ21" s="296"/>
      <c r="ANR21" s="296"/>
      <c r="ANS21" s="296"/>
      <c r="ANT21" s="296"/>
      <c r="ANU21" s="296"/>
      <c r="ANV21" s="296"/>
      <c r="ANW21" s="296"/>
      <c r="ANX21" s="296"/>
      <c r="ANY21" s="296"/>
      <c r="ANZ21" s="296"/>
      <c r="AOA21" s="296"/>
      <c r="AOB21" s="296"/>
      <c r="AOC21" s="296"/>
      <c r="AOD21" s="296"/>
      <c r="AOE21" s="296"/>
      <c r="AOF21" s="296"/>
      <c r="AOG21" s="296"/>
      <c r="AOH21" s="296"/>
      <c r="AOI21" s="296"/>
      <c r="AOJ21" s="296"/>
      <c r="AOK21" s="296"/>
      <c r="AOL21" s="296"/>
      <c r="AOM21" s="296"/>
      <c r="AON21" s="296"/>
      <c r="AOO21" s="296"/>
      <c r="AOP21" s="296"/>
      <c r="AOQ21" s="296"/>
      <c r="AOR21" s="296"/>
      <c r="AOS21" s="296"/>
      <c r="AOT21" s="296"/>
      <c r="AOU21" s="296"/>
      <c r="AOV21" s="296"/>
      <c r="AOW21" s="296"/>
      <c r="AOX21" s="296"/>
      <c r="AOY21" s="296"/>
      <c r="AOZ21" s="296"/>
      <c r="APA21" s="296"/>
      <c r="APB21" s="296"/>
      <c r="APC21" s="296"/>
      <c r="APD21" s="296"/>
      <c r="APE21" s="296"/>
      <c r="APF21" s="296"/>
      <c r="APG21" s="296"/>
      <c r="APH21" s="296"/>
      <c r="API21" s="296"/>
      <c r="APJ21" s="296"/>
      <c r="APK21" s="296"/>
      <c r="APL21" s="296"/>
      <c r="APM21" s="296"/>
      <c r="APN21" s="296"/>
      <c r="APO21" s="296"/>
      <c r="APP21" s="296"/>
      <c r="APQ21" s="296"/>
      <c r="APR21" s="296"/>
      <c r="APS21" s="296"/>
      <c r="APT21" s="296"/>
      <c r="APU21" s="296"/>
      <c r="APV21" s="296"/>
      <c r="APW21" s="296"/>
      <c r="APX21" s="296"/>
      <c r="APY21" s="296"/>
      <c r="APZ21" s="296"/>
      <c r="AQA21" s="296"/>
      <c r="AQB21" s="296"/>
      <c r="AQC21" s="296"/>
      <c r="AQD21" s="296"/>
      <c r="AQE21" s="296"/>
      <c r="AQF21" s="296"/>
      <c r="AQG21" s="296"/>
      <c r="AQH21" s="296"/>
      <c r="AQI21" s="296"/>
      <c r="AQJ21" s="296"/>
      <c r="AQK21" s="296"/>
      <c r="AQL21" s="296"/>
      <c r="AQM21" s="296"/>
      <c r="AQN21" s="296"/>
      <c r="AQO21" s="296"/>
      <c r="AQP21" s="296"/>
      <c r="AQQ21" s="296"/>
      <c r="AQR21" s="296"/>
      <c r="AQS21" s="296"/>
      <c r="AQT21" s="296"/>
      <c r="AQU21" s="296"/>
      <c r="AQV21" s="296"/>
      <c r="AQW21" s="296"/>
      <c r="AQX21" s="296"/>
      <c r="AQY21" s="296"/>
      <c r="AQZ21" s="296"/>
      <c r="ARA21" s="296"/>
      <c r="ARB21" s="296"/>
      <c r="ARC21" s="296"/>
      <c r="ARD21" s="296"/>
      <c r="ARE21" s="296"/>
      <c r="ARF21" s="296"/>
      <c r="ARG21" s="296"/>
      <c r="ARH21" s="296"/>
      <c r="ARI21" s="296"/>
      <c r="ARJ21" s="296"/>
      <c r="ARK21" s="296"/>
      <c r="ARL21" s="296"/>
      <c r="ARM21" s="296"/>
      <c r="ARN21" s="296"/>
      <c r="ARO21" s="296"/>
      <c r="ARP21" s="296"/>
      <c r="ARQ21" s="296"/>
      <c r="ARR21" s="296"/>
      <c r="ARS21" s="296"/>
      <c r="ART21" s="296"/>
      <c r="ARU21" s="296"/>
      <c r="ARV21" s="296"/>
      <c r="ARW21" s="296"/>
      <c r="ARX21" s="296"/>
      <c r="ARY21" s="296"/>
      <c r="ARZ21" s="296"/>
      <c r="ASA21" s="296"/>
      <c r="ASB21" s="296"/>
      <c r="ASC21" s="296"/>
      <c r="ASD21" s="296"/>
      <c r="ASE21" s="296"/>
      <c r="ASF21" s="296"/>
      <c r="ASG21" s="296"/>
      <c r="ASH21" s="296"/>
      <c r="ASI21" s="296"/>
      <c r="ASJ21" s="296"/>
      <c r="ASK21" s="296"/>
      <c r="ASL21" s="296"/>
      <c r="ASM21" s="296"/>
      <c r="ASN21" s="296"/>
      <c r="ASO21" s="296"/>
      <c r="ASP21" s="296"/>
      <c r="ASQ21" s="296"/>
      <c r="ASR21" s="296"/>
      <c r="ASS21" s="296"/>
      <c r="AST21" s="296"/>
      <c r="ASU21" s="296"/>
      <c r="ASV21" s="296"/>
      <c r="ASW21" s="296"/>
      <c r="ASX21" s="296"/>
      <c r="ASY21" s="296"/>
      <c r="ASZ21" s="296"/>
      <c r="ATA21" s="296"/>
      <c r="ATB21" s="296"/>
      <c r="ATC21" s="296"/>
      <c r="ATD21" s="296"/>
      <c r="ATE21" s="296"/>
      <c r="ATF21" s="296"/>
      <c r="ATG21" s="296"/>
      <c r="ATH21" s="296"/>
      <c r="ATI21" s="296"/>
      <c r="ATJ21" s="296"/>
      <c r="ATK21" s="296"/>
      <c r="ATL21" s="296"/>
      <c r="ATM21" s="296"/>
      <c r="ATN21" s="296"/>
      <c r="ATO21" s="296"/>
      <c r="ATP21" s="296"/>
      <c r="ATQ21" s="296"/>
      <c r="ATR21" s="296"/>
      <c r="ATS21" s="296"/>
      <c r="ATT21" s="296"/>
      <c r="ATU21" s="296"/>
      <c r="ATV21" s="296"/>
      <c r="ATW21" s="296"/>
      <c r="ATX21" s="296"/>
      <c r="ATY21" s="296"/>
      <c r="ATZ21" s="296"/>
      <c r="AUA21" s="296"/>
      <c r="AUB21" s="296"/>
      <c r="AUC21" s="296"/>
      <c r="AUD21" s="296"/>
      <c r="AUE21" s="296"/>
      <c r="AUF21" s="296"/>
      <c r="AUG21" s="296"/>
      <c r="AUH21" s="296"/>
      <c r="AUI21" s="296"/>
      <c r="AUJ21" s="296"/>
      <c r="AUK21" s="296"/>
      <c r="AUL21" s="296"/>
      <c r="AUM21" s="296"/>
      <c r="AUN21" s="296"/>
      <c r="AUO21" s="296"/>
      <c r="AUP21" s="296"/>
      <c r="AUQ21" s="296"/>
      <c r="AUR21" s="296"/>
      <c r="AUS21" s="296"/>
      <c r="AUT21" s="296"/>
      <c r="AUU21" s="296"/>
      <c r="AUV21" s="296"/>
      <c r="AUW21" s="296"/>
      <c r="AUX21" s="296"/>
      <c r="AUY21" s="296"/>
      <c r="AUZ21" s="296"/>
      <c r="AVA21" s="296"/>
      <c r="AVB21" s="296"/>
      <c r="AVC21" s="296"/>
      <c r="AVD21" s="296"/>
      <c r="AVE21" s="296"/>
      <c r="AVF21" s="296"/>
      <c r="AVG21" s="296"/>
      <c r="AVH21" s="296"/>
      <c r="AVI21" s="296"/>
      <c r="AVJ21" s="296"/>
      <c r="AVK21" s="296"/>
      <c r="AVL21" s="296"/>
      <c r="AVM21" s="296"/>
      <c r="AVN21" s="296"/>
      <c r="AVO21" s="296"/>
      <c r="AVP21" s="296"/>
      <c r="AVQ21" s="296"/>
      <c r="AVR21" s="296"/>
      <c r="AVS21" s="296"/>
      <c r="AVT21" s="296"/>
      <c r="AVU21" s="296"/>
      <c r="AVV21" s="296"/>
      <c r="AVW21" s="296"/>
      <c r="AVX21" s="296"/>
      <c r="AVY21" s="296"/>
      <c r="AVZ21" s="296"/>
      <c r="AWA21" s="296"/>
      <c r="AWB21" s="296"/>
      <c r="AWC21" s="296"/>
      <c r="AWD21" s="296"/>
      <c r="AWE21" s="296"/>
      <c r="AWF21" s="296"/>
      <c r="AWG21" s="296"/>
      <c r="AWH21" s="296"/>
      <c r="AWI21" s="296"/>
      <c r="AWJ21" s="296"/>
      <c r="AWK21" s="296"/>
      <c r="AWL21" s="296"/>
      <c r="AWM21" s="296"/>
      <c r="AWN21" s="296"/>
      <c r="AWO21" s="296"/>
      <c r="AWP21" s="296"/>
      <c r="AWQ21" s="296"/>
      <c r="AWR21" s="296"/>
      <c r="AWS21" s="296"/>
      <c r="AWT21" s="296"/>
      <c r="AWU21" s="296"/>
      <c r="AWV21" s="296"/>
      <c r="AWW21" s="296"/>
      <c r="AWX21" s="296"/>
      <c r="AWY21" s="296"/>
      <c r="AWZ21" s="296"/>
      <c r="AXA21" s="296"/>
      <c r="AXB21" s="296"/>
      <c r="AXC21" s="296"/>
      <c r="AXD21" s="296"/>
      <c r="AXE21" s="296"/>
      <c r="AXF21" s="296"/>
      <c r="AXG21" s="296"/>
      <c r="AXH21" s="296"/>
      <c r="AXI21" s="296"/>
      <c r="AXJ21" s="296"/>
      <c r="AXK21" s="296"/>
      <c r="AXL21" s="296"/>
      <c r="AXM21" s="296"/>
      <c r="AXN21" s="296"/>
      <c r="AXO21" s="296"/>
      <c r="AXP21" s="296"/>
      <c r="AXQ21" s="296"/>
      <c r="AXR21" s="296"/>
      <c r="AXS21" s="296"/>
      <c r="AXT21" s="296"/>
      <c r="AXU21" s="296"/>
      <c r="AXV21" s="296"/>
      <c r="AXW21" s="296"/>
      <c r="AXX21" s="296"/>
      <c r="AXY21" s="296"/>
      <c r="AXZ21" s="296"/>
      <c r="AYA21" s="296"/>
      <c r="AYB21" s="296"/>
      <c r="AYC21" s="296"/>
      <c r="AYD21" s="296"/>
      <c r="AYE21" s="296"/>
      <c r="AYF21" s="296"/>
      <c r="AYG21" s="296"/>
      <c r="AYH21" s="296"/>
      <c r="AYI21" s="296"/>
      <c r="AYJ21" s="296"/>
      <c r="AYK21" s="296"/>
      <c r="AYL21" s="296"/>
      <c r="AYM21" s="296"/>
      <c r="AYN21" s="296"/>
      <c r="AYO21" s="296"/>
      <c r="AYP21" s="296"/>
      <c r="AYQ21" s="296"/>
      <c r="AYR21" s="296"/>
      <c r="AYS21" s="296"/>
      <c r="AYT21" s="296"/>
      <c r="AYU21" s="296"/>
      <c r="AYV21" s="296"/>
      <c r="AYW21" s="296"/>
      <c r="AYX21" s="296"/>
      <c r="AYY21" s="296"/>
      <c r="AYZ21" s="296"/>
      <c r="AZA21" s="296"/>
      <c r="AZB21" s="296"/>
      <c r="AZC21" s="296"/>
      <c r="AZD21" s="296"/>
      <c r="AZE21" s="296"/>
      <c r="AZF21" s="296"/>
      <c r="AZG21" s="296"/>
      <c r="AZH21" s="296"/>
      <c r="AZI21" s="296"/>
      <c r="AZJ21" s="296"/>
      <c r="AZK21" s="296"/>
      <c r="AZL21" s="296"/>
      <c r="AZM21" s="296"/>
      <c r="AZN21" s="296"/>
      <c r="AZO21" s="296"/>
      <c r="AZP21" s="296"/>
      <c r="AZQ21" s="296"/>
      <c r="AZR21" s="296"/>
      <c r="AZS21" s="296"/>
      <c r="AZT21" s="296"/>
      <c r="AZU21" s="296"/>
      <c r="AZV21" s="296"/>
      <c r="AZW21" s="296"/>
      <c r="AZX21" s="296"/>
      <c r="AZY21" s="296"/>
      <c r="AZZ21" s="296"/>
      <c r="BAA21" s="296"/>
      <c r="BAB21" s="296"/>
      <c r="BAC21" s="296"/>
      <c r="BAD21" s="296"/>
      <c r="BAE21" s="296"/>
      <c r="BAF21" s="296"/>
      <c r="BAG21" s="296"/>
      <c r="BAH21" s="296"/>
      <c r="BAI21" s="296"/>
      <c r="BAJ21" s="296"/>
      <c r="BAK21" s="296"/>
      <c r="BAL21" s="296"/>
      <c r="BAM21" s="296"/>
      <c r="BAN21" s="296"/>
      <c r="BAO21" s="296"/>
      <c r="BAP21" s="296"/>
      <c r="BAQ21" s="296"/>
      <c r="BAR21" s="296"/>
      <c r="BAS21" s="296"/>
      <c r="BAT21" s="296"/>
      <c r="BAU21" s="296"/>
      <c r="BAV21" s="296"/>
      <c r="BAW21" s="296"/>
      <c r="BAX21" s="296"/>
      <c r="BAY21" s="296"/>
      <c r="BAZ21" s="296"/>
      <c r="BBA21" s="296"/>
      <c r="BBB21" s="296"/>
      <c r="BBC21" s="296"/>
      <c r="BBD21" s="296"/>
      <c r="BBE21" s="296"/>
      <c r="BBF21" s="296"/>
      <c r="BBG21" s="296"/>
      <c r="BBH21" s="296"/>
      <c r="BBI21" s="296"/>
      <c r="BBJ21" s="296"/>
      <c r="BBK21" s="296"/>
      <c r="BBL21" s="296"/>
      <c r="BBM21" s="296"/>
      <c r="BBN21" s="296"/>
      <c r="BBO21" s="296"/>
      <c r="BBP21" s="296"/>
      <c r="BBQ21" s="296"/>
      <c r="BBR21" s="296"/>
      <c r="BBS21" s="296"/>
      <c r="BBT21" s="296"/>
      <c r="BBU21" s="296"/>
      <c r="BBV21" s="296"/>
      <c r="BBW21" s="296"/>
      <c r="BBX21" s="296"/>
      <c r="BBY21" s="296"/>
      <c r="BBZ21" s="296"/>
      <c r="BCA21" s="296"/>
      <c r="BCB21" s="296"/>
      <c r="BCC21" s="296"/>
      <c r="BCD21" s="296"/>
      <c r="BCE21" s="296"/>
      <c r="BCF21" s="296"/>
      <c r="BCG21" s="296"/>
      <c r="BCH21" s="296"/>
      <c r="BCI21" s="296"/>
      <c r="BCJ21" s="296"/>
      <c r="BCK21" s="296"/>
      <c r="BCL21" s="296"/>
      <c r="BCM21" s="296"/>
      <c r="BCN21" s="296"/>
      <c r="BCO21" s="296"/>
      <c r="BCP21" s="296"/>
      <c r="BCQ21" s="296"/>
      <c r="BCR21" s="296"/>
      <c r="BCS21" s="296"/>
      <c r="BCT21" s="296"/>
      <c r="BCU21" s="296"/>
      <c r="BCV21" s="296"/>
      <c r="BCW21" s="296"/>
      <c r="BCX21" s="296"/>
      <c r="BCY21" s="296"/>
      <c r="BCZ21" s="296"/>
      <c r="BDA21" s="296"/>
      <c r="BDB21" s="296"/>
      <c r="BDC21" s="296"/>
      <c r="BDD21" s="296"/>
      <c r="BDE21" s="296"/>
      <c r="BDF21" s="296"/>
      <c r="BDG21" s="296"/>
      <c r="BDH21" s="296"/>
      <c r="BDI21" s="296"/>
      <c r="BDJ21" s="296"/>
      <c r="BDK21" s="296"/>
      <c r="BDL21" s="296"/>
      <c r="BDM21" s="296"/>
      <c r="BDN21" s="296"/>
      <c r="BDO21" s="296"/>
      <c r="BDP21" s="296"/>
      <c r="BDQ21" s="296"/>
      <c r="BDR21" s="296"/>
      <c r="BDS21" s="296"/>
      <c r="BDT21" s="296"/>
      <c r="BDU21" s="296"/>
      <c r="BDV21" s="296"/>
      <c r="BDW21" s="296"/>
      <c r="BDX21" s="296"/>
      <c r="BDY21" s="296"/>
      <c r="BDZ21" s="296"/>
      <c r="BEA21" s="296"/>
      <c r="BEB21" s="296"/>
      <c r="BEC21" s="296"/>
      <c r="BED21" s="296"/>
      <c r="BEE21" s="296"/>
      <c r="BEF21" s="296"/>
      <c r="BEG21" s="296"/>
      <c r="BEH21" s="296"/>
      <c r="BEI21" s="296"/>
      <c r="BEJ21" s="296"/>
      <c r="BEK21" s="296"/>
      <c r="BEL21" s="296"/>
      <c r="BEM21" s="296"/>
      <c r="BEN21" s="296"/>
      <c r="BEO21" s="296"/>
      <c r="BEP21" s="296"/>
      <c r="BEQ21" s="296"/>
      <c r="BER21" s="296"/>
      <c r="BES21" s="296"/>
      <c r="BET21" s="296"/>
      <c r="BEU21" s="296"/>
      <c r="BEV21" s="296"/>
      <c r="BEW21" s="296"/>
      <c r="BEX21" s="296"/>
      <c r="BEY21" s="296"/>
      <c r="BEZ21" s="296"/>
      <c r="BFA21" s="296"/>
      <c r="BFB21" s="296"/>
      <c r="BFC21" s="296"/>
      <c r="BFD21" s="296"/>
      <c r="BFE21" s="296"/>
      <c r="BFF21" s="296"/>
      <c r="BFG21" s="296"/>
      <c r="BFH21" s="296"/>
      <c r="BFI21" s="296"/>
      <c r="BFJ21" s="296"/>
      <c r="BFK21" s="296"/>
      <c r="BFL21" s="296"/>
      <c r="BFM21" s="296"/>
      <c r="BFN21" s="296"/>
      <c r="BFO21" s="296"/>
      <c r="BFP21" s="296"/>
      <c r="BFQ21" s="296"/>
      <c r="BFR21" s="296"/>
      <c r="BFS21" s="296"/>
      <c r="BFT21" s="296"/>
      <c r="BFU21" s="296"/>
      <c r="BFV21" s="296"/>
      <c r="BFW21" s="296"/>
      <c r="BFX21" s="296"/>
      <c r="BFY21" s="296"/>
      <c r="BFZ21" s="296"/>
      <c r="BGA21" s="296"/>
      <c r="BGB21" s="296"/>
      <c r="BGC21" s="296"/>
      <c r="BGD21" s="296"/>
      <c r="BGE21" s="296"/>
      <c r="BGF21" s="296"/>
      <c r="BGG21" s="296"/>
      <c r="BGH21" s="296"/>
      <c r="BGI21" s="296"/>
      <c r="BGJ21" s="296"/>
      <c r="BGK21" s="296"/>
      <c r="BGL21" s="296"/>
      <c r="BGM21" s="296"/>
      <c r="BGN21" s="296"/>
      <c r="BGO21" s="296"/>
      <c r="BGP21" s="296"/>
      <c r="BGQ21" s="296"/>
      <c r="BGR21" s="296"/>
      <c r="BGS21" s="296"/>
      <c r="BGT21" s="296"/>
      <c r="BGU21" s="296"/>
      <c r="BGV21" s="296"/>
      <c r="BGW21" s="296"/>
      <c r="BGX21" s="296"/>
      <c r="BGY21" s="296"/>
      <c r="BGZ21" s="296"/>
      <c r="BHA21" s="296"/>
      <c r="BHB21" s="296"/>
      <c r="BHC21" s="296"/>
      <c r="BHD21" s="296"/>
      <c r="BHE21" s="296"/>
      <c r="BHF21" s="296"/>
      <c r="BHG21" s="296"/>
      <c r="BHH21" s="296"/>
      <c r="BHI21" s="296"/>
      <c r="BHJ21" s="296"/>
      <c r="BHK21" s="296"/>
      <c r="BHL21" s="296"/>
      <c r="BHM21" s="296"/>
      <c r="BHN21" s="296"/>
      <c r="BHO21" s="296"/>
      <c r="BHP21" s="296"/>
      <c r="BHQ21" s="296"/>
      <c r="BHR21" s="296"/>
      <c r="BHS21" s="296"/>
      <c r="BHT21" s="296"/>
      <c r="BHU21" s="296"/>
      <c r="BHV21" s="296"/>
      <c r="BHW21" s="296"/>
      <c r="BHX21" s="296"/>
      <c r="BHY21" s="296"/>
      <c r="BHZ21" s="296"/>
      <c r="BIA21" s="296"/>
      <c r="BIB21" s="296"/>
      <c r="BIC21" s="296"/>
      <c r="BID21" s="296"/>
      <c r="BIE21" s="296"/>
      <c r="BIF21" s="296"/>
      <c r="BIG21" s="296"/>
      <c r="BIH21" s="296"/>
      <c r="BII21" s="296"/>
      <c r="BIJ21" s="296"/>
      <c r="BIK21" s="296"/>
      <c r="BIL21" s="296"/>
      <c r="BIM21" s="296"/>
      <c r="BIN21" s="296"/>
      <c r="BIO21" s="296"/>
      <c r="BIP21" s="296"/>
      <c r="BIQ21" s="296"/>
      <c r="BIR21" s="296"/>
      <c r="BIS21" s="296"/>
      <c r="BIT21" s="296"/>
      <c r="BIU21" s="296"/>
      <c r="BIV21" s="296"/>
      <c r="BIW21" s="296"/>
      <c r="BIX21" s="296"/>
      <c r="BIY21" s="296"/>
      <c r="BIZ21" s="296"/>
      <c r="BJA21" s="296"/>
      <c r="BJB21" s="296"/>
      <c r="BJC21" s="296"/>
      <c r="BJD21" s="296"/>
      <c r="BJE21" s="296"/>
      <c r="BJF21" s="296"/>
      <c r="BJG21" s="296"/>
      <c r="BJH21" s="296"/>
      <c r="BJI21" s="296"/>
      <c r="BJJ21" s="296"/>
      <c r="BJK21" s="296"/>
      <c r="BJL21" s="296"/>
      <c r="BJM21" s="296"/>
      <c r="BJN21" s="296"/>
      <c r="BJO21" s="296"/>
      <c r="BJP21" s="296"/>
      <c r="BJQ21" s="296"/>
      <c r="BJR21" s="296"/>
      <c r="BJS21" s="296"/>
      <c r="BJT21" s="296"/>
      <c r="BJU21" s="296"/>
      <c r="BJV21" s="296"/>
      <c r="BJW21" s="296"/>
      <c r="BJX21" s="296"/>
      <c r="BJY21" s="296"/>
      <c r="BJZ21" s="296"/>
      <c r="BKA21" s="296"/>
      <c r="BKB21" s="296"/>
      <c r="BKC21" s="296"/>
      <c r="BKD21" s="296"/>
      <c r="BKE21" s="296"/>
      <c r="BKF21" s="296"/>
      <c r="BKG21" s="296"/>
      <c r="BKH21" s="296"/>
      <c r="BKI21" s="296"/>
      <c r="BKJ21" s="296"/>
      <c r="BKK21" s="296"/>
      <c r="BKL21" s="296"/>
      <c r="BKM21" s="296"/>
      <c r="BKN21" s="296"/>
      <c r="BKO21" s="296"/>
      <c r="BKP21" s="296"/>
      <c r="BKQ21" s="296"/>
      <c r="BKR21" s="296"/>
      <c r="BKS21" s="296"/>
      <c r="BKT21" s="296"/>
      <c r="BKU21" s="296"/>
      <c r="BKV21" s="296"/>
      <c r="BKW21" s="296"/>
      <c r="BKX21" s="296"/>
      <c r="BKY21" s="296"/>
      <c r="BKZ21" s="296"/>
      <c r="BLA21" s="296"/>
      <c r="BLB21" s="296"/>
      <c r="BLC21" s="296"/>
      <c r="BLD21" s="296"/>
      <c r="BLE21" s="296"/>
      <c r="BLF21" s="296"/>
      <c r="BLG21" s="296"/>
      <c r="BLH21" s="296"/>
      <c r="BLI21" s="296"/>
      <c r="BLJ21" s="296"/>
      <c r="BLK21" s="296"/>
      <c r="BLL21" s="296"/>
      <c r="BLM21" s="296"/>
      <c r="BLN21" s="296"/>
      <c r="BLO21" s="296"/>
      <c r="BLP21" s="296"/>
      <c r="BLQ21" s="296"/>
      <c r="BLR21" s="296"/>
      <c r="BLS21" s="296"/>
      <c r="BLT21" s="296"/>
      <c r="BLU21" s="296"/>
      <c r="BLV21" s="296"/>
      <c r="BLW21" s="296"/>
      <c r="BLX21" s="296"/>
      <c r="BLY21" s="296"/>
      <c r="BLZ21" s="296"/>
      <c r="BMA21" s="296"/>
      <c r="BMB21" s="296"/>
      <c r="BMC21" s="296"/>
      <c r="BMD21" s="296"/>
      <c r="BME21" s="296"/>
      <c r="BMF21" s="296"/>
      <c r="BMG21" s="296"/>
      <c r="BMH21" s="296"/>
      <c r="BMI21" s="296"/>
      <c r="BMJ21" s="296"/>
      <c r="BMK21" s="296"/>
      <c r="BML21" s="296"/>
      <c r="BMM21" s="296"/>
      <c r="BMN21" s="296"/>
      <c r="BMO21" s="296"/>
      <c r="BMP21" s="296"/>
      <c r="BMQ21" s="296"/>
      <c r="BMR21" s="296"/>
      <c r="BMS21" s="296"/>
      <c r="BMT21" s="296"/>
      <c r="BMU21" s="296"/>
      <c r="BMV21" s="296"/>
      <c r="BMW21" s="296"/>
      <c r="BMX21" s="296"/>
      <c r="BMY21" s="296"/>
      <c r="BMZ21" s="296"/>
      <c r="BNA21" s="296"/>
      <c r="BNB21" s="296"/>
      <c r="BNC21" s="296"/>
      <c r="BND21" s="296"/>
      <c r="BNE21" s="296"/>
      <c r="BNF21" s="296"/>
      <c r="BNG21" s="296"/>
      <c r="BNH21" s="296"/>
      <c r="BNI21" s="296"/>
      <c r="BNJ21" s="296"/>
      <c r="BNK21" s="296"/>
      <c r="BNL21" s="296"/>
      <c r="BNM21" s="296"/>
      <c r="BNN21" s="296"/>
      <c r="BNO21" s="296"/>
      <c r="BNP21" s="296"/>
      <c r="BNQ21" s="296"/>
      <c r="BNR21" s="296"/>
      <c r="BNS21" s="296"/>
      <c r="BNT21" s="296"/>
      <c r="BNU21" s="296"/>
      <c r="BNV21" s="296"/>
      <c r="BNW21" s="296"/>
      <c r="BNX21" s="296"/>
      <c r="BNY21" s="296"/>
      <c r="BNZ21" s="296"/>
      <c r="BOA21" s="296"/>
      <c r="BOB21" s="296"/>
      <c r="BOC21" s="296"/>
      <c r="BOD21" s="296"/>
      <c r="BOE21" s="296"/>
      <c r="BOF21" s="296"/>
      <c r="BOG21" s="296"/>
      <c r="BOH21" s="296"/>
      <c r="BOI21" s="296"/>
      <c r="BOJ21" s="296"/>
      <c r="BOK21" s="296"/>
      <c r="BOL21" s="296"/>
      <c r="BOM21" s="296"/>
      <c r="BON21" s="296"/>
      <c r="BOO21" s="296"/>
      <c r="BOP21" s="296"/>
      <c r="BOQ21" s="296"/>
      <c r="BOR21" s="296"/>
      <c r="BOS21" s="296"/>
      <c r="BOT21" s="296"/>
      <c r="BOU21" s="296"/>
      <c r="BOV21" s="296"/>
      <c r="BOW21" s="296"/>
      <c r="BOX21" s="296"/>
      <c r="BOY21" s="296"/>
      <c r="BOZ21" s="296"/>
      <c r="BPA21" s="296"/>
      <c r="BPB21" s="296"/>
      <c r="BPC21" s="296"/>
      <c r="BPD21" s="296"/>
      <c r="BPE21" s="296"/>
      <c r="BPF21" s="296"/>
      <c r="BPG21" s="296"/>
      <c r="BPH21" s="296"/>
      <c r="BPI21" s="296"/>
      <c r="BPJ21" s="296"/>
      <c r="BPK21" s="296"/>
      <c r="BPL21" s="296"/>
      <c r="BPM21" s="296"/>
      <c r="BPN21" s="296"/>
      <c r="BPO21" s="296"/>
      <c r="BPP21" s="296"/>
      <c r="BPQ21" s="296"/>
      <c r="BPR21" s="296"/>
      <c r="BPS21" s="296"/>
      <c r="BPT21" s="296"/>
      <c r="BPU21" s="296"/>
      <c r="BPV21" s="296"/>
      <c r="BPW21" s="296"/>
      <c r="BPX21" s="296"/>
      <c r="BPY21" s="296"/>
      <c r="BPZ21" s="296"/>
      <c r="BQA21" s="296"/>
      <c r="BQB21" s="296"/>
      <c r="BQC21" s="296"/>
      <c r="BQD21" s="296"/>
      <c r="BQE21" s="296"/>
      <c r="BQF21" s="296"/>
      <c r="BQG21" s="296"/>
      <c r="BQH21" s="296"/>
      <c r="BQI21" s="296"/>
      <c r="BQJ21" s="296"/>
      <c r="BQK21" s="296"/>
      <c r="BQL21" s="296"/>
      <c r="BQM21" s="296"/>
      <c r="BQN21" s="296"/>
      <c r="BQO21" s="296"/>
      <c r="BQP21" s="296"/>
      <c r="BQQ21" s="296"/>
      <c r="BQR21" s="296"/>
      <c r="BQS21" s="296"/>
      <c r="BQT21" s="296"/>
      <c r="BQU21" s="296"/>
      <c r="BQV21" s="296"/>
      <c r="BQW21" s="296"/>
      <c r="BQX21" s="296"/>
      <c r="BQY21" s="296"/>
      <c r="BQZ21" s="296"/>
      <c r="BRA21" s="296"/>
      <c r="BRB21" s="296"/>
      <c r="BRC21" s="296"/>
      <c r="BRD21" s="296"/>
      <c r="BRE21" s="296"/>
      <c r="BRF21" s="296"/>
      <c r="BRG21" s="296"/>
      <c r="BRH21" s="296"/>
      <c r="BRI21" s="296"/>
      <c r="BRJ21" s="296"/>
      <c r="BRK21" s="296"/>
      <c r="BRL21" s="296"/>
      <c r="BRM21" s="296"/>
      <c r="BRN21" s="296"/>
      <c r="BRO21" s="296"/>
      <c r="BRP21" s="296"/>
      <c r="BRQ21" s="296"/>
      <c r="BRR21" s="296"/>
      <c r="BRS21" s="296"/>
      <c r="BRT21" s="296"/>
      <c r="BRU21" s="296"/>
      <c r="BRV21" s="296"/>
      <c r="BRW21" s="296"/>
      <c r="BRX21" s="296"/>
      <c r="BRY21" s="296"/>
      <c r="BRZ21" s="296"/>
      <c r="BSA21" s="296"/>
      <c r="BSB21" s="296"/>
      <c r="BSC21" s="296"/>
      <c r="BSD21" s="296"/>
      <c r="BSE21" s="296"/>
      <c r="BSF21" s="296"/>
      <c r="BSG21" s="296"/>
      <c r="BSH21" s="296"/>
      <c r="BSI21" s="296"/>
      <c r="BSJ21" s="296"/>
      <c r="BSK21" s="296"/>
      <c r="BSL21" s="296"/>
      <c r="BSM21" s="296"/>
      <c r="BSN21" s="296"/>
      <c r="BSO21" s="296"/>
      <c r="BSP21" s="296"/>
      <c r="BSQ21" s="296"/>
      <c r="BSR21" s="296"/>
      <c r="BSS21" s="296"/>
      <c r="BST21" s="296"/>
      <c r="BSU21" s="296"/>
      <c r="BSV21" s="296"/>
      <c r="BSW21" s="296"/>
      <c r="BSX21" s="296"/>
      <c r="BSY21" s="296"/>
      <c r="BSZ21" s="296"/>
      <c r="BTA21" s="296"/>
      <c r="BTB21" s="296"/>
      <c r="BTC21" s="296"/>
      <c r="BTD21" s="296"/>
      <c r="BTE21" s="296"/>
      <c r="BTF21" s="296"/>
      <c r="BTG21" s="296"/>
      <c r="BTH21" s="296"/>
      <c r="BTI21" s="296"/>
      <c r="BTJ21" s="296"/>
      <c r="BTK21" s="296"/>
      <c r="BTL21" s="296"/>
      <c r="BTM21" s="296"/>
      <c r="BTN21" s="296"/>
      <c r="BTO21" s="296"/>
      <c r="BTP21" s="296"/>
      <c r="BTQ21" s="296"/>
      <c r="BTR21" s="296"/>
      <c r="BTS21" s="296"/>
      <c r="BTT21" s="296"/>
      <c r="BTU21" s="296"/>
      <c r="BTV21" s="296"/>
      <c r="BTW21" s="296"/>
      <c r="BTX21" s="296"/>
      <c r="BTY21" s="296"/>
      <c r="BTZ21" s="296"/>
      <c r="BUA21" s="296"/>
      <c r="BUB21" s="296"/>
      <c r="BUC21" s="296"/>
      <c r="BUD21" s="296"/>
      <c r="BUE21" s="296"/>
      <c r="BUF21" s="296"/>
      <c r="BUG21" s="296"/>
      <c r="BUH21" s="296"/>
      <c r="BUI21" s="296"/>
      <c r="BUJ21" s="296"/>
      <c r="BUK21" s="296"/>
      <c r="BUL21" s="296"/>
      <c r="BUM21" s="296"/>
      <c r="BUN21" s="296"/>
      <c r="BUO21" s="296"/>
      <c r="BUP21" s="296"/>
      <c r="BUQ21" s="296"/>
      <c r="BUR21" s="296"/>
      <c r="BUS21" s="296"/>
      <c r="BUT21" s="296"/>
      <c r="BUU21" s="296"/>
      <c r="BUV21" s="296"/>
      <c r="BUW21" s="296"/>
      <c r="BUX21" s="296"/>
      <c r="BUY21" s="296"/>
      <c r="BUZ21" s="296"/>
      <c r="BVA21" s="296"/>
      <c r="BVB21" s="296"/>
      <c r="BVC21" s="296"/>
      <c r="BVD21" s="296"/>
      <c r="BVE21" s="296"/>
      <c r="BVF21" s="296"/>
      <c r="BVG21" s="296"/>
      <c r="BVH21" s="296"/>
      <c r="BVI21" s="296"/>
      <c r="BVJ21" s="296"/>
      <c r="BVK21" s="296"/>
      <c r="BVL21" s="296"/>
      <c r="BVM21" s="296"/>
      <c r="BVN21" s="296"/>
      <c r="BVO21" s="296"/>
      <c r="BVP21" s="296"/>
      <c r="BVQ21" s="296"/>
      <c r="BVR21" s="296"/>
      <c r="BVS21" s="296"/>
      <c r="BVT21" s="296"/>
      <c r="BVU21" s="296"/>
      <c r="BVV21" s="296"/>
      <c r="BVW21" s="296"/>
      <c r="BVX21" s="296"/>
      <c r="BVY21" s="296"/>
      <c r="BVZ21" s="296"/>
      <c r="BWA21" s="296"/>
      <c r="BWB21" s="296"/>
      <c r="BWC21" s="296"/>
      <c r="BWD21" s="296"/>
      <c r="BWE21" s="296"/>
      <c r="BWF21" s="296"/>
      <c r="BWG21" s="296"/>
      <c r="BWH21" s="296"/>
      <c r="BWI21" s="296"/>
      <c r="BWJ21" s="296"/>
      <c r="BWK21" s="296"/>
      <c r="BWL21" s="296"/>
      <c r="BWM21" s="296"/>
      <c r="BWN21" s="296"/>
      <c r="BWO21" s="296"/>
      <c r="BWP21" s="296"/>
      <c r="BWQ21" s="296"/>
      <c r="BWR21" s="296"/>
      <c r="BWS21" s="296"/>
      <c r="BWT21" s="296"/>
      <c r="BWU21" s="296"/>
      <c r="BWV21" s="296"/>
      <c r="BWW21" s="296"/>
      <c r="BWX21" s="296"/>
      <c r="BWY21" s="296"/>
      <c r="BWZ21" s="296"/>
      <c r="BXA21" s="296"/>
      <c r="BXB21" s="296"/>
      <c r="BXC21" s="296"/>
      <c r="BXD21" s="296"/>
      <c r="BXE21" s="296"/>
      <c r="BXF21" s="296"/>
      <c r="BXG21" s="296"/>
      <c r="BXH21" s="296"/>
      <c r="BXI21" s="296"/>
      <c r="BXJ21" s="296"/>
      <c r="BXK21" s="296"/>
      <c r="BXL21" s="296"/>
      <c r="BXM21" s="296"/>
      <c r="BXN21" s="296"/>
      <c r="BXO21" s="296"/>
      <c r="BXP21" s="296"/>
      <c r="BXQ21" s="296"/>
      <c r="BXR21" s="296"/>
      <c r="BXS21" s="296"/>
      <c r="BXT21" s="296"/>
      <c r="BXU21" s="296"/>
      <c r="BXV21" s="296"/>
      <c r="BXW21" s="296"/>
      <c r="BXX21" s="296"/>
      <c r="BXY21" s="296"/>
      <c r="BXZ21" s="296"/>
      <c r="BYA21" s="296"/>
      <c r="BYB21" s="296"/>
      <c r="BYC21" s="296"/>
      <c r="BYD21" s="296"/>
      <c r="BYE21" s="296"/>
      <c r="BYF21" s="296"/>
      <c r="BYG21" s="296"/>
      <c r="BYH21" s="296"/>
      <c r="BYI21" s="296"/>
      <c r="BYJ21" s="296"/>
      <c r="BYK21" s="296"/>
      <c r="BYL21" s="296"/>
      <c r="BYM21" s="296"/>
      <c r="BYN21" s="296"/>
      <c r="BYO21" s="296"/>
      <c r="BYP21" s="296"/>
      <c r="BYQ21" s="296"/>
      <c r="BYR21" s="296"/>
      <c r="BYS21" s="296"/>
      <c r="BYT21" s="296"/>
      <c r="BYU21" s="296"/>
      <c r="BYV21" s="296"/>
      <c r="BYW21" s="296"/>
      <c r="BYX21" s="296"/>
      <c r="BYY21" s="296"/>
      <c r="BYZ21" s="296"/>
      <c r="BZA21" s="296"/>
      <c r="BZB21" s="296"/>
      <c r="BZC21" s="296"/>
      <c r="BZD21" s="296"/>
      <c r="BZE21" s="296"/>
      <c r="BZF21" s="296"/>
      <c r="BZG21" s="296"/>
      <c r="BZH21" s="296"/>
      <c r="BZI21" s="296"/>
      <c r="BZJ21" s="296"/>
      <c r="BZK21" s="296"/>
      <c r="BZL21" s="296"/>
      <c r="BZM21" s="296"/>
      <c r="BZN21" s="296"/>
      <c r="BZO21" s="296"/>
      <c r="BZP21" s="296"/>
      <c r="BZQ21" s="296"/>
      <c r="BZR21" s="296"/>
      <c r="BZS21" s="296"/>
      <c r="BZT21" s="296"/>
      <c r="BZU21" s="296"/>
      <c r="BZV21" s="296"/>
      <c r="BZW21" s="296"/>
      <c r="BZX21" s="296"/>
      <c r="BZY21" s="296"/>
      <c r="BZZ21" s="296"/>
      <c r="CAA21" s="296"/>
      <c r="CAB21" s="296"/>
      <c r="CAC21" s="296"/>
      <c r="CAD21" s="296"/>
      <c r="CAE21" s="296"/>
      <c r="CAF21" s="296"/>
      <c r="CAG21" s="296"/>
      <c r="CAH21" s="296"/>
      <c r="CAI21" s="296"/>
      <c r="CAJ21" s="296"/>
      <c r="CAK21" s="296"/>
      <c r="CAL21" s="296"/>
      <c r="CAM21" s="296"/>
      <c r="CAN21" s="296"/>
      <c r="CAO21" s="296"/>
      <c r="CAP21" s="296"/>
      <c r="CAQ21" s="296"/>
      <c r="CAR21" s="296"/>
      <c r="CAS21" s="296"/>
      <c r="CAT21" s="296"/>
      <c r="CAU21" s="296"/>
      <c r="CAV21" s="296"/>
      <c r="CAW21" s="296"/>
      <c r="CAX21" s="296"/>
      <c r="CAY21" s="296"/>
      <c r="CAZ21" s="296"/>
      <c r="CBA21" s="296"/>
      <c r="CBB21" s="296"/>
      <c r="CBC21" s="296"/>
      <c r="CBD21" s="296"/>
      <c r="CBE21" s="296"/>
      <c r="CBF21" s="296"/>
      <c r="CBG21" s="296"/>
      <c r="CBH21" s="296"/>
      <c r="CBI21" s="296"/>
      <c r="CBJ21" s="296"/>
      <c r="CBK21" s="296"/>
      <c r="CBL21" s="296"/>
      <c r="CBM21" s="296"/>
      <c r="CBN21" s="296"/>
      <c r="CBO21" s="296"/>
      <c r="CBP21" s="296"/>
      <c r="CBQ21" s="296"/>
      <c r="CBR21" s="296"/>
      <c r="CBS21" s="296"/>
      <c r="CBT21" s="296"/>
      <c r="CBU21" s="296"/>
      <c r="CBV21" s="296"/>
      <c r="CBW21" s="296"/>
      <c r="CBX21" s="296"/>
      <c r="CBY21" s="296"/>
      <c r="CBZ21" s="296"/>
      <c r="CCA21" s="296"/>
      <c r="CCB21" s="296"/>
      <c r="CCC21" s="296"/>
      <c r="CCD21" s="296"/>
      <c r="CCE21" s="296"/>
      <c r="CCF21" s="296"/>
      <c r="CCG21" s="296"/>
      <c r="CCH21" s="296"/>
      <c r="CCI21" s="296"/>
      <c r="CCJ21" s="296"/>
      <c r="CCK21" s="296"/>
      <c r="CCL21" s="296"/>
      <c r="CCM21" s="296"/>
      <c r="CCN21" s="296"/>
      <c r="CCO21" s="296"/>
      <c r="CCP21" s="296"/>
      <c r="CCQ21" s="296"/>
      <c r="CCR21" s="296"/>
      <c r="CCS21" s="296"/>
      <c r="CCT21" s="296"/>
      <c r="CCU21" s="296"/>
      <c r="CCV21" s="296"/>
      <c r="CCW21" s="296"/>
      <c r="CCX21" s="296"/>
      <c r="CCY21" s="296"/>
      <c r="CCZ21" s="296"/>
      <c r="CDA21" s="296"/>
      <c r="CDB21" s="296"/>
      <c r="CDC21" s="296"/>
      <c r="CDD21" s="296"/>
      <c r="CDE21" s="296"/>
      <c r="CDF21" s="296"/>
      <c r="CDG21" s="296"/>
      <c r="CDH21" s="296"/>
      <c r="CDI21" s="296"/>
      <c r="CDJ21" s="296"/>
      <c r="CDK21" s="296"/>
      <c r="CDL21" s="296"/>
      <c r="CDM21" s="296"/>
      <c r="CDN21" s="296"/>
      <c r="CDO21" s="296"/>
      <c r="CDP21" s="296"/>
      <c r="CDQ21" s="296"/>
      <c r="CDR21" s="296"/>
      <c r="CDS21" s="296"/>
      <c r="CDT21" s="296"/>
      <c r="CDU21" s="296"/>
      <c r="CDV21" s="296"/>
      <c r="CDW21" s="296"/>
      <c r="CDX21" s="296"/>
      <c r="CDY21" s="296"/>
      <c r="CDZ21" s="296"/>
      <c r="CEA21" s="296"/>
      <c r="CEB21" s="296"/>
      <c r="CEC21" s="296"/>
      <c r="CED21" s="296"/>
      <c r="CEE21" s="296"/>
      <c r="CEF21" s="296"/>
      <c r="CEG21" s="296"/>
      <c r="CEH21" s="296"/>
      <c r="CEI21" s="296"/>
      <c r="CEJ21" s="296"/>
      <c r="CEK21" s="296"/>
      <c r="CEL21" s="296"/>
      <c r="CEM21" s="296"/>
      <c r="CEN21" s="296"/>
      <c r="CEO21" s="296"/>
      <c r="CEP21" s="296"/>
      <c r="CEQ21" s="296"/>
      <c r="CER21" s="296"/>
      <c r="CES21" s="296"/>
      <c r="CET21" s="296"/>
      <c r="CEU21" s="296"/>
      <c r="CEV21" s="296"/>
      <c r="CEW21" s="296"/>
      <c r="CEX21" s="296"/>
      <c r="CEY21" s="296"/>
      <c r="CEZ21" s="296"/>
      <c r="CFA21" s="296"/>
      <c r="CFB21" s="296"/>
      <c r="CFC21" s="296"/>
      <c r="CFD21" s="296"/>
      <c r="CFE21" s="296"/>
      <c r="CFF21" s="296"/>
      <c r="CFG21" s="296"/>
      <c r="CFH21" s="296"/>
      <c r="CFI21" s="296"/>
      <c r="CFJ21" s="296"/>
      <c r="CFK21" s="296"/>
      <c r="CFL21" s="296"/>
      <c r="CFM21" s="296"/>
      <c r="CFN21" s="296"/>
      <c r="CFO21" s="296"/>
      <c r="CFP21" s="296"/>
      <c r="CFQ21" s="296"/>
      <c r="CFR21" s="296"/>
      <c r="CFS21" s="296"/>
      <c r="CFT21" s="296"/>
      <c r="CFU21" s="296"/>
      <c r="CFV21" s="296"/>
      <c r="CFW21" s="296"/>
      <c r="CFX21" s="296"/>
      <c r="CFY21" s="296"/>
      <c r="CFZ21" s="296"/>
      <c r="CGA21" s="296"/>
      <c r="CGB21" s="296"/>
      <c r="CGC21" s="296"/>
      <c r="CGD21" s="296"/>
      <c r="CGE21" s="296"/>
      <c r="CGF21" s="296"/>
      <c r="CGG21" s="296"/>
      <c r="CGH21" s="296"/>
      <c r="CGI21" s="296"/>
      <c r="CGJ21" s="296"/>
      <c r="CGK21" s="296"/>
      <c r="CGL21" s="296"/>
      <c r="CGM21" s="296"/>
      <c r="CGN21" s="296"/>
      <c r="CGO21" s="296"/>
      <c r="CGP21" s="296"/>
      <c r="CGQ21" s="296"/>
      <c r="CGR21" s="296"/>
      <c r="CGS21" s="296"/>
      <c r="CGT21" s="296"/>
      <c r="CGU21" s="296"/>
      <c r="CGV21" s="296"/>
      <c r="CGW21" s="296"/>
      <c r="CGX21" s="296"/>
      <c r="CGY21" s="296"/>
      <c r="CGZ21" s="296"/>
      <c r="CHA21" s="296"/>
      <c r="CHB21" s="296"/>
      <c r="CHC21" s="296"/>
      <c r="CHD21" s="296"/>
      <c r="CHE21" s="296"/>
      <c r="CHF21" s="296"/>
      <c r="CHG21" s="296"/>
      <c r="CHH21" s="296"/>
      <c r="CHI21" s="296"/>
      <c r="CHJ21" s="296"/>
      <c r="CHK21" s="296"/>
      <c r="CHL21" s="296"/>
      <c r="CHM21" s="296"/>
      <c r="CHN21" s="296"/>
      <c r="CHO21" s="296"/>
      <c r="CHP21" s="296"/>
      <c r="CHQ21" s="296"/>
      <c r="CHR21" s="296"/>
      <c r="CHS21" s="296"/>
      <c r="CHT21" s="296"/>
      <c r="CHU21" s="296"/>
      <c r="CHV21" s="296"/>
      <c r="CHW21" s="296"/>
      <c r="CHX21" s="296"/>
      <c r="CHY21" s="296"/>
      <c r="CHZ21" s="296"/>
      <c r="CIA21" s="296"/>
      <c r="CIB21" s="296"/>
      <c r="CIC21" s="296"/>
      <c r="CID21" s="296"/>
      <c r="CIE21" s="296"/>
      <c r="CIF21" s="296"/>
      <c r="CIG21" s="296"/>
      <c r="CIH21" s="296"/>
      <c r="CII21" s="296"/>
      <c r="CIJ21" s="296"/>
      <c r="CIK21" s="296"/>
      <c r="CIL21" s="296"/>
      <c r="CIM21" s="296"/>
      <c r="CIN21" s="296"/>
      <c r="CIO21" s="296"/>
      <c r="CIP21" s="296"/>
      <c r="CIQ21" s="296"/>
      <c r="CIR21" s="296"/>
      <c r="CIS21" s="296"/>
      <c r="CIT21" s="296"/>
      <c r="CIU21" s="296"/>
      <c r="CIV21" s="296"/>
      <c r="CIW21" s="296"/>
      <c r="CIX21" s="296"/>
      <c r="CIY21" s="296"/>
      <c r="CIZ21" s="296"/>
      <c r="CJA21" s="296"/>
      <c r="CJB21" s="296"/>
      <c r="CJC21" s="296"/>
      <c r="CJD21" s="296"/>
      <c r="CJE21" s="296"/>
      <c r="CJF21" s="296"/>
      <c r="CJG21" s="296"/>
      <c r="CJH21" s="296"/>
      <c r="CJI21" s="296"/>
      <c r="CJJ21" s="296"/>
      <c r="CJK21" s="296"/>
      <c r="CJL21" s="296"/>
      <c r="CJM21" s="296"/>
      <c r="CJN21" s="296"/>
      <c r="CJO21" s="296"/>
      <c r="CJP21" s="296"/>
      <c r="CJQ21" s="296"/>
      <c r="CJR21" s="296"/>
      <c r="CJS21" s="296"/>
      <c r="CJT21" s="296"/>
      <c r="CJU21" s="296"/>
      <c r="CJV21" s="296"/>
      <c r="CJW21" s="296"/>
      <c r="CJX21" s="296"/>
      <c r="CJY21" s="296"/>
      <c r="CJZ21" s="296"/>
      <c r="CKA21" s="296"/>
      <c r="CKB21" s="296"/>
      <c r="CKC21" s="296"/>
      <c r="CKD21" s="296"/>
      <c r="CKE21" s="296"/>
      <c r="CKF21" s="296"/>
      <c r="CKG21" s="296"/>
      <c r="CKH21" s="296"/>
      <c r="CKI21" s="296"/>
      <c r="CKJ21" s="296"/>
      <c r="CKK21" s="296"/>
      <c r="CKL21" s="296"/>
      <c r="CKM21" s="296"/>
      <c r="CKN21" s="296"/>
      <c r="CKO21" s="296"/>
      <c r="CKP21" s="296"/>
      <c r="CKQ21" s="296"/>
      <c r="CKR21" s="296"/>
      <c r="CKS21" s="296"/>
      <c r="CKT21" s="296"/>
      <c r="CKU21" s="296"/>
      <c r="CKV21" s="296"/>
      <c r="CKW21" s="296"/>
      <c r="CKX21" s="296"/>
      <c r="CKY21" s="296"/>
      <c r="CKZ21" s="296"/>
      <c r="CLA21" s="296"/>
      <c r="CLB21" s="296"/>
      <c r="CLC21" s="296"/>
      <c r="CLD21" s="296"/>
      <c r="CLE21" s="296"/>
      <c r="CLF21" s="296"/>
      <c r="CLG21" s="296"/>
      <c r="CLH21" s="296"/>
      <c r="CLI21" s="296"/>
      <c r="CLJ21" s="296"/>
      <c r="CLK21" s="296"/>
      <c r="CLL21" s="296"/>
      <c r="CLM21" s="296"/>
      <c r="CLN21" s="296"/>
      <c r="CLO21" s="296"/>
      <c r="CLP21" s="296"/>
      <c r="CLQ21" s="296"/>
      <c r="CLR21" s="296"/>
      <c r="CLS21" s="296"/>
      <c r="CLT21" s="296"/>
      <c r="CLU21" s="296"/>
      <c r="CLV21" s="296"/>
      <c r="CLW21" s="296"/>
      <c r="CLX21" s="296"/>
      <c r="CLY21" s="296"/>
      <c r="CLZ21" s="296"/>
      <c r="CMA21" s="296"/>
      <c r="CMB21" s="296"/>
      <c r="CMC21" s="296"/>
      <c r="CMD21" s="296"/>
      <c r="CME21" s="296"/>
      <c r="CMF21" s="296"/>
      <c r="CMG21" s="296"/>
      <c r="CMH21" s="296"/>
      <c r="CMI21" s="296"/>
      <c r="CMJ21" s="296"/>
      <c r="CMK21" s="296"/>
      <c r="CML21" s="296"/>
      <c r="CMM21" s="296"/>
      <c r="CMN21" s="296"/>
      <c r="CMO21" s="296"/>
      <c r="CMP21" s="296"/>
      <c r="CMQ21" s="296"/>
      <c r="CMR21" s="296"/>
      <c r="CMS21" s="296"/>
      <c r="CMT21" s="296"/>
      <c r="CMU21" s="296"/>
      <c r="CMV21" s="296"/>
      <c r="CMW21" s="296"/>
      <c r="CMX21" s="296"/>
      <c r="CMY21" s="296"/>
      <c r="CMZ21" s="296"/>
      <c r="CNA21" s="296"/>
      <c r="CNB21" s="296"/>
      <c r="CNC21" s="296"/>
      <c r="CND21" s="296"/>
      <c r="CNE21" s="296"/>
      <c r="CNF21" s="296"/>
      <c r="CNG21" s="296"/>
      <c r="CNH21" s="296"/>
      <c r="CNI21" s="296"/>
      <c r="CNJ21" s="296"/>
      <c r="CNK21" s="296"/>
      <c r="CNL21" s="296"/>
      <c r="CNM21" s="296"/>
      <c r="CNN21" s="296"/>
      <c r="CNO21" s="296"/>
      <c r="CNP21" s="296"/>
      <c r="CNQ21" s="296"/>
      <c r="CNR21" s="296"/>
      <c r="CNS21" s="296"/>
      <c r="CNT21" s="296"/>
      <c r="CNU21" s="296"/>
      <c r="CNV21" s="296"/>
      <c r="CNW21" s="296"/>
      <c r="CNX21" s="296"/>
      <c r="CNY21" s="296"/>
      <c r="CNZ21" s="296"/>
      <c r="COA21" s="296"/>
      <c r="COB21" s="296"/>
      <c r="COC21" s="296"/>
      <c r="COD21" s="296"/>
      <c r="COE21" s="296"/>
      <c r="COF21" s="296"/>
      <c r="COG21" s="296"/>
      <c r="COH21" s="296"/>
      <c r="COI21" s="296"/>
      <c r="COJ21" s="296"/>
      <c r="COK21" s="296"/>
      <c r="COL21" s="296"/>
      <c r="COM21" s="296"/>
      <c r="CON21" s="296"/>
      <c r="COO21" s="296"/>
      <c r="COP21" s="296"/>
      <c r="COQ21" s="296"/>
      <c r="COR21" s="296"/>
      <c r="COS21" s="296"/>
      <c r="COT21" s="296"/>
      <c r="COU21" s="296"/>
      <c r="COV21" s="296"/>
      <c r="COW21" s="296"/>
      <c r="COX21" s="296"/>
      <c r="COY21" s="296"/>
      <c r="COZ21" s="296"/>
      <c r="CPA21" s="296"/>
      <c r="CPB21" s="296"/>
      <c r="CPC21" s="296"/>
      <c r="CPD21" s="296"/>
      <c r="CPE21" s="296"/>
      <c r="CPF21" s="296"/>
      <c r="CPG21" s="296"/>
      <c r="CPH21" s="296"/>
      <c r="CPI21" s="296"/>
      <c r="CPJ21" s="296"/>
      <c r="CPK21" s="296"/>
      <c r="CPL21" s="296"/>
      <c r="CPM21" s="296"/>
      <c r="CPN21" s="296"/>
      <c r="CPO21" s="296"/>
      <c r="CPP21" s="296"/>
      <c r="CPQ21" s="296"/>
      <c r="CPR21" s="296"/>
      <c r="CPS21" s="296"/>
      <c r="CPT21" s="296"/>
      <c r="CPU21" s="296"/>
      <c r="CPV21" s="296"/>
      <c r="CPW21" s="296"/>
      <c r="CPX21" s="296"/>
      <c r="CPY21" s="296"/>
      <c r="CPZ21" s="296"/>
      <c r="CQA21" s="296"/>
      <c r="CQB21" s="296"/>
      <c r="CQC21" s="296"/>
      <c r="CQD21" s="296"/>
      <c r="CQE21" s="296"/>
      <c r="CQF21" s="296"/>
      <c r="CQG21" s="296"/>
      <c r="CQH21" s="296"/>
      <c r="CQI21" s="296"/>
      <c r="CQJ21" s="296"/>
      <c r="CQK21" s="296"/>
      <c r="CQL21" s="296"/>
      <c r="CQM21" s="296"/>
      <c r="CQN21" s="296"/>
      <c r="CQO21" s="296"/>
      <c r="CQP21" s="296"/>
      <c r="CQQ21" s="296"/>
      <c r="CQR21" s="296"/>
      <c r="CQS21" s="296"/>
      <c r="CQT21" s="296"/>
      <c r="CQU21" s="296"/>
      <c r="CQV21" s="296"/>
      <c r="CQW21" s="296"/>
      <c r="CQX21" s="296"/>
      <c r="CQY21" s="296"/>
      <c r="CQZ21" s="296"/>
      <c r="CRA21" s="296"/>
      <c r="CRB21" s="296"/>
      <c r="CRC21" s="296"/>
      <c r="CRD21" s="296"/>
      <c r="CRE21" s="296"/>
      <c r="CRF21" s="296"/>
      <c r="CRG21" s="296"/>
      <c r="CRH21" s="296"/>
      <c r="CRI21" s="296"/>
      <c r="CRJ21" s="296"/>
      <c r="CRK21" s="296"/>
      <c r="CRL21" s="296"/>
      <c r="CRM21" s="296"/>
      <c r="CRN21" s="296"/>
      <c r="CRO21" s="296"/>
      <c r="CRP21" s="296"/>
      <c r="CRQ21" s="296"/>
      <c r="CRR21" s="296"/>
      <c r="CRS21" s="296"/>
      <c r="CRT21" s="296"/>
      <c r="CRU21" s="296"/>
      <c r="CRV21" s="296"/>
      <c r="CRW21" s="296"/>
      <c r="CRX21" s="296"/>
      <c r="CRY21" s="296"/>
      <c r="CRZ21" s="296"/>
      <c r="CSA21" s="296"/>
      <c r="CSB21" s="296"/>
      <c r="CSC21" s="296"/>
      <c r="CSD21" s="296"/>
      <c r="CSE21" s="296"/>
      <c r="CSF21" s="296"/>
      <c r="CSG21" s="296"/>
      <c r="CSH21" s="296"/>
      <c r="CSI21" s="296"/>
      <c r="CSJ21" s="296"/>
      <c r="CSK21" s="296"/>
      <c r="CSL21" s="296"/>
      <c r="CSM21" s="296"/>
      <c r="CSN21" s="296"/>
      <c r="CSO21" s="296"/>
      <c r="CSP21" s="296"/>
      <c r="CSQ21" s="296"/>
      <c r="CSR21" s="296"/>
      <c r="CSS21" s="296"/>
      <c r="CST21" s="296"/>
      <c r="CSU21" s="296"/>
      <c r="CSV21" s="296"/>
      <c r="CSW21" s="296"/>
      <c r="CSX21" s="296"/>
      <c r="CSY21" s="296"/>
      <c r="CSZ21" s="296"/>
      <c r="CTA21" s="296"/>
      <c r="CTB21" s="296"/>
      <c r="CTC21" s="296"/>
      <c r="CTD21" s="296"/>
      <c r="CTE21" s="296"/>
      <c r="CTF21" s="296"/>
      <c r="CTG21" s="296"/>
      <c r="CTH21" s="296"/>
      <c r="CTI21" s="296"/>
      <c r="CTJ21" s="296"/>
      <c r="CTK21" s="296"/>
      <c r="CTL21" s="296"/>
      <c r="CTM21" s="296"/>
      <c r="CTN21" s="296"/>
      <c r="CTO21" s="296"/>
      <c r="CTP21" s="296"/>
      <c r="CTQ21" s="296"/>
      <c r="CTR21" s="296"/>
      <c r="CTS21" s="296"/>
      <c r="CTT21" s="296"/>
      <c r="CTU21" s="296"/>
      <c r="CTV21" s="296"/>
      <c r="CTW21" s="296"/>
      <c r="CTX21" s="296"/>
      <c r="CTY21" s="296"/>
      <c r="CTZ21" s="296"/>
      <c r="CUA21" s="296"/>
      <c r="CUB21" s="296"/>
      <c r="CUC21" s="296"/>
      <c r="CUD21" s="296"/>
      <c r="CUE21" s="296"/>
      <c r="CUF21" s="296"/>
      <c r="CUG21" s="296"/>
      <c r="CUH21" s="296"/>
      <c r="CUI21" s="296"/>
      <c r="CUJ21" s="296"/>
      <c r="CUK21" s="296"/>
      <c r="CUL21" s="296"/>
      <c r="CUM21" s="296"/>
      <c r="CUN21" s="296"/>
      <c r="CUO21" s="296"/>
      <c r="CUP21" s="296"/>
      <c r="CUQ21" s="296"/>
      <c r="CUR21" s="296"/>
      <c r="CUS21" s="296"/>
      <c r="CUT21" s="296"/>
      <c r="CUU21" s="296"/>
      <c r="CUV21" s="296"/>
      <c r="CUW21" s="296"/>
      <c r="CUX21" s="296"/>
      <c r="CUY21" s="296"/>
      <c r="CUZ21" s="296"/>
      <c r="CVA21" s="296"/>
      <c r="CVB21" s="296"/>
      <c r="CVC21" s="296"/>
      <c r="CVD21" s="296"/>
      <c r="CVE21" s="296"/>
      <c r="CVF21" s="296"/>
      <c r="CVG21" s="296"/>
      <c r="CVH21" s="296"/>
      <c r="CVI21" s="296"/>
      <c r="CVJ21" s="296"/>
      <c r="CVK21" s="296"/>
      <c r="CVL21" s="296"/>
      <c r="CVM21" s="296"/>
      <c r="CVN21" s="296"/>
      <c r="CVO21" s="296"/>
      <c r="CVP21" s="296"/>
      <c r="CVQ21" s="296"/>
      <c r="CVR21" s="296"/>
      <c r="CVS21" s="296"/>
      <c r="CVT21" s="296"/>
      <c r="CVU21" s="296"/>
      <c r="CVV21" s="296"/>
      <c r="CVW21" s="296"/>
      <c r="CVX21" s="296"/>
      <c r="CVY21" s="296"/>
      <c r="CVZ21" s="296"/>
      <c r="CWA21" s="296"/>
      <c r="CWB21" s="296"/>
      <c r="CWC21" s="296"/>
      <c r="CWD21" s="296"/>
      <c r="CWE21" s="296"/>
      <c r="CWF21" s="296"/>
      <c r="CWG21" s="296"/>
      <c r="CWH21" s="296"/>
      <c r="CWI21" s="296"/>
      <c r="CWJ21" s="296"/>
      <c r="CWK21" s="296"/>
      <c r="CWL21" s="296"/>
      <c r="CWM21" s="296"/>
      <c r="CWN21" s="296"/>
      <c r="CWO21" s="296"/>
      <c r="CWP21" s="296"/>
      <c r="CWQ21" s="296"/>
      <c r="CWR21" s="296"/>
      <c r="CWS21" s="296"/>
      <c r="CWT21" s="296"/>
      <c r="CWU21" s="296"/>
      <c r="CWV21" s="296"/>
      <c r="CWW21" s="296"/>
      <c r="CWX21" s="296"/>
      <c r="CWY21" s="296"/>
      <c r="CWZ21" s="296"/>
      <c r="CXA21" s="296"/>
      <c r="CXB21" s="296"/>
      <c r="CXC21" s="296"/>
      <c r="CXD21" s="296"/>
      <c r="CXE21" s="296"/>
      <c r="CXF21" s="296"/>
      <c r="CXG21" s="296"/>
      <c r="CXH21" s="296"/>
      <c r="CXI21" s="296"/>
      <c r="CXJ21" s="296"/>
      <c r="CXK21" s="296"/>
      <c r="CXL21" s="296"/>
      <c r="CXM21" s="296"/>
      <c r="CXN21" s="296"/>
      <c r="CXO21" s="296"/>
      <c r="CXP21" s="296"/>
      <c r="CXQ21" s="296"/>
      <c r="CXR21" s="296"/>
      <c r="CXS21" s="296"/>
      <c r="CXT21" s="296"/>
      <c r="CXU21" s="296"/>
      <c r="CXV21" s="296"/>
      <c r="CXW21" s="296"/>
      <c r="CXX21" s="296"/>
      <c r="CXY21" s="296"/>
      <c r="CXZ21" s="296"/>
      <c r="CYA21" s="296"/>
      <c r="CYB21" s="296"/>
      <c r="CYC21" s="296"/>
      <c r="CYD21" s="296"/>
      <c r="CYE21" s="296"/>
      <c r="CYF21" s="296"/>
      <c r="CYG21" s="296"/>
      <c r="CYH21" s="296"/>
      <c r="CYI21" s="296"/>
      <c r="CYJ21" s="296"/>
      <c r="CYK21" s="296"/>
      <c r="CYL21" s="296"/>
      <c r="CYM21" s="296"/>
      <c r="CYN21" s="296"/>
      <c r="CYO21" s="296"/>
      <c r="CYP21" s="296"/>
      <c r="CYQ21" s="296"/>
      <c r="CYR21" s="296"/>
      <c r="CYS21" s="296"/>
      <c r="CYT21" s="296"/>
      <c r="CYU21" s="296"/>
      <c r="CYV21" s="296"/>
      <c r="CYW21" s="296"/>
      <c r="CYX21" s="296"/>
      <c r="CYY21" s="296"/>
      <c r="CYZ21" s="296"/>
      <c r="CZA21" s="296"/>
      <c r="CZB21" s="296"/>
      <c r="CZC21" s="296"/>
      <c r="CZD21" s="296"/>
      <c r="CZE21" s="296"/>
      <c r="CZF21" s="296"/>
      <c r="CZG21" s="296"/>
      <c r="CZH21" s="296"/>
      <c r="CZI21" s="296"/>
      <c r="CZJ21" s="296"/>
      <c r="CZK21" s="296"/>
      <c r="CZL21" s="296"/>
      <c r="CZM21" s="296"/>
      <c r="CZN21" s="296"/>
      <c r="CZO21" s="296"/>
      <c r="CZP21" s="296"/>
      <c r="CZQ21" s="296"/>
      <c r="CZR21" s="296"/>
      <c r="CZS21" s="296"/>
      <c r="CZT21" s="296"/>
      <c r="CZU21" s="296"/>
      <c r="CZV21" s="296"/>
      <c r="CZW21" s="296"/>
      <c r="CZX21" s="296"/>
      <c r="CZY21" s="296"/>
      <c r="CZZ21" s="296"/>
      <c r="DAA21" s="296"/>
      <c r="DAB21" s="296"/>
      <c r="DAC21" s="296"/>
      <c r="DAD21" s="296"/>
      <c r="DAE21" s="296"/>
      <c r="DAF21" s="296"/>
      <c r="DAG21" s="296"/>
      <c r="DAH21" s="296"/>
      <c r="DAI21" s="296"/>
      <c r="DAJ21" s="296"/>
      <c r="DAK21" s="296"/>
      <c r="DAL21" s="296"/>
      <c r="DAM21" s="296"/>
      <c r="DAN21" s="296"/>
      <c r="DAO21" s="296"/>
      <c r="DAP21" s="296"/>
      <c r="DAQ21" s="296"/>
      <c r="DAR21" s="296"/>
      <c r="DAS21" s="296"/>
      <c r="DAT21" s="296"/>
      <c r="DAU21" s="296"/>
      <c r="DAV21" s="296"/>
      <c r="DAW21" s="296"/>
      <c r="DAX21" s="296"/>
      <c r="DAY21" s="296"/>
      <c r="DAZ21" s="296"/>
      <c r="DBA21" s="296"/>
      <c r="DBB21" s="296"/>
      <c r="DBC21" s="296"/>
      <c r="DBD21" s="296"/>
      <c r="DBE21" s="296"/>
      <c r="DBF21" s="296"/>
      <c r="DBG21" s="296"/>
      <c r="DBH21" s="296"/>
      <c r="DBI21" s="296"/>
      <c r="DBJ21" s="296"/>
      <c r="DBK21" s="296"/>
      <c r="DBL21" s="296"/>
      <c r="DBM21" s="296"/>
      <c r="DBN21" s="296"/>
      <c r="DBO21" s="296"/>
      <c r="DBP21" s="296"/>
      <c r="DBQ21" s="296"/>
      <c r="DBR21" s="296"/>
      <c r="DBS21" s="296"/>
      <c r="DBT21" s="296"/>
      <c r="DBU21" s="296"/>
      <c r="DBV21" s="296"/>
      <c r="DBW21" s="296"/>
      <c r="DBX21" s="296"/>
      <c r="DBY21" s="296"/>
      <c r="DBZ21" s="296"/>
      <c r="DCA21" s="296"/>
      <c r="DCB21" s="296"/>
      <c r="DCC21" s="296"/>
      <c r="DCD21" s="296"/>
      <c r="DCE21" s="296"/>
      <c r="DCF21" s="296"/>
      <c r="DCG21" s="296"/>
      <c r="DCH21" s="296"/>
      <c r="DCI21" s="296"/>
      <c r="DCJ21" s="296"/>
      <c r="DCK21" s="296"/>
      <c r="DCL21" s="296"/>
      <c r="DCM21" s="296"/>
      <c r="DCN21" s="296"/>
      <c r="DCO21" s="296"/>
      <c r="DCP21" s="296"/>
      <c r="DCQ21" s="296"/>
      <c r="DCR21" s="296"/>
      <c r="DCS21" s="296"/>
      <c r="DCT21" s="296"/>
      <c r="DCU21" s="296"/>
      <c r="DCV21" s="296"/>
      <c r="DCW21" s="296"/>
      <c r="DCX21" s="296"/>
      <c r="DCY21" s="296"/>
      <c r="DCZ21" s="296"/>
      <c r="DDA21" s="296"/>
      <c r="DDB21" s="296"/>
      <c r="DDC21" s="296"/>
      <c r="DDD21" s="296"/>
      <c r="DDE21" s="296"/>
      <c r="DDF21" s="296"/>
      <c r="DDG21" s="296"/>
      <c r="DDH21" s="296"/>
      <c r="DDI21" s="296"/>
      <c r="DDJ21" s="296"/>
      <c r="DDK21" s="296"/>
      <c r="DDL21" s="296"/>
      <c r="DDM21" s="296"/>
      <c r="DDN21" s="296"/>
      <c r="DDO21" s="296"/>
      <c r="DDP21" s="296"/>
      <c r="DDQ21" s="296"/>
      <c r="DDR21" s="296"/>
      <c r="DDS21" s="296"/>
      <c r="DDT21" s="296"/>
      <c r="DDU21" s="296"/>
      <c r="DDV21" s="296"/>
      <c r="DDW21" s="296"/>
      <c r="DDX21" s="296"/>
      <c r="DDY21" s="296"/>
      <c r="DDZ21" s="296"/>
      <c r="DEA21" s="296"/>
      <c r="DEB21" s="296"/>
      <c r="DEC21" s="296"/>
      <c r="DED21" s="296"/>
      <c r="DEE21" s="296"/>
      <c r="DEF21" s="296"/>
      <c r="DEG21" s="296"/>
      <c r="DEH21" s="296"/>
      <c r="DEI21" s="296"/>
      <c r="DEJ21" s="296"/>
      <c r="DEK21" s="296"/>
      <c r="DEL21" s="296"/>
      <c r="DEM21" s="296"/>
      <c r="DEN21" s="296"/>
      <c r="DEO21" s="296"/>
      <c r="DEP21" s="296"/>
      <c r="DEQ21" s="296"/>
      <c r="DER21" s="296"/>
      <c r="DES21" s="296"/>
      <c r="DET21" s="296"/>
      <c r="DEU21" s="296"/>
      <c r="DEV21" s="296"/>
      <c r="DEW21" s="296"/>
      <c r="DEX21" s="296"/>
      <c r="DEY21" s="296"/>
      <c r="DEZ21" s="296"/>
      <c r="DFA21" s="296"/>
      <c r="DFB21" s="296"/>
      <c r="DFC21" s="296"/>
      <c r="DFD21" s="296"/>
      <c r="DFE21" s="296"/>
      <c r="DFF21" s="296"/>
      <c r="DFG21" s="296"/>
      <c r="DFH21" s="296"/>
      <c r="DFI21" s="296"/>
      <c r="DFJ21" s="296"/>
      <c r="DFK21" s="296"/>
      <c r="DFL21" s="296"/>
      <c r="DFM21" s="296"/>
      <c r="DFN21" s="296"/>
      <c r="DFO21" s="296"/>
      <c r="DFP21" s="296"/>
      <c r="DFQ21" s="296"/>
      <c r="DFR21" s="296"/>
      <c r="DFS21" s="296"/>
      <c r="DFT21" s="296"/>
      <c r="DFU21" s="296"/>
      <c r="DFV21" s="296"/>
      <c r="DFW21" s="296"/>
      <c r="DFX21" s="296"/>
      <c r="DFY21" s="296"/>
      <c r="DFZ21" s="296"/>
      <c r="DGA21" s="296"/>
      <c r="DGB21" s="296"/>
      <c r="DGC21" s="296"/>
      <c r="DGD21" s="296"/>
      <c r="DGE21" s="296"/>
      <c r="DGF21" s="296"/>
      <c r="DGG21" s="296"/>
      <c r="DGH21" s="296"/>
      <c r="DGI21" s="296"/>
      <c r="DGJ21" s="296"/>
      <c r="DGK21" s="296"/>
      <c r="DGL21" s="296"/>
      <c r="DGM21" s="296"/>
      <c r="DGN21" s="296"/>
      <c r="DGO21" s="296"/>
      <c r="DGP21" s="296"/>
      <c r="DGQ21" s="296"/>
      <c r="DGR21" s="296"/>
      <c r="DGS21" s="296"/>
      <c r="DGT21" s="296"/>
      <c r="DGU21" s="296"/>
      <c r="DGV21" s="296"/>
      <c r="DGW21" s="296"/>
      <c r="DGX21" s="296"/>
      <c r="DGY21" s="296"/>
      <c r="DGZ21" s="296"/>
      <c r="DHA21" s="296"/>
      <c r="DHB21" s="296"/>
      <c r="DHC21" s="296"/>
      <c r="DHD21" s="296"/>
      <c r="DHE21" s="296"/>
      <c r="DHF21" s="296"/>
      <c r="DHG21" s="296"/>
      <c r="DHH21" s="296"/>
      <c r="DHI21" s="296"/>
      <c r="DHJ21" s="296"/>
      <c r="DHK21" s="296"/>
      <c r="DHL21" s="296"/>
      <c r="DHM21" s="296"/>
      <c r="DHN21" s="296"/>
      <c r="DHO21" s="296"/>
      <c r="DHP21" s="296"/>
      <c r="DHQ21" s="296"/>
      <c r="DHR21" s="296"/>
      <c r="DHS21" s="296"/>
      <c r="DHT21" s="296"/>
      <c r="DHU21" s="296"/>
      <c r="DHV21" s="296"/>
      <c r="DHW21" s="296"/>
      <c r="DHX21" s="296"/>
      <c r="DHY21" s="296"/>
      <c r="DHZ21" s="296"/>
      <c r="DIA21" s="296"/>
      <c r="DIB21" s="296"/>
      <c r="DIC21" s="296"/>
      <c r="DID21" s="296"/>
      <c r="DIE21" s="296"/>
      <c r="DIF21" s="296"/>
      <c r="DIG21" s="296"/>
      <c r="DIH21" s="296"/>
      <c r="DII21" s="296"/>
      <c r="DIJ21" s="296"/>
      <c r="DIK21" s="296"/>
      <c r="DIL21" s="296"/>
      <c r="DIM21" s="296"/>
      <c r="DIN21" s="296"/>
      <c r="DIO21" s="296"/>
      <c r="DIP21" s="296"/>
      <c r="DIQ21" s="296"/>
      <c r="DIR21" s="296"/>
      <c r="DIS21" s="296"/>
      <c r="DIT21" s="296"/>
      <c r="DIU21" s="296"/>
      <c r="DIV21" s="296"/>
      <c r="DIW21" s="296"/>
      <c r="DIX21" s="296"/>
      <c r="DIY21" s="296"/>
      <c r="DIZ21" s="296"/>
      <c r="DJA21" s="296"/>
      <c r="DJB21" s="296"/>
      <c r="DJC21" s="296"/>
      <c r="DJD21" s="296"/>
      <c r="DJE21" s="296"/>
      <c r="DJF21" s="296"/>
      <c r="DJG21" s="296"/>
      <c r="DJH21" s="296"/>
      <c r="DJI21" s="296"/>
      <c r="DJJ21" s="296"/>
      <c r="DJK21" s="296"/>
      <c r="DJL21" s="296"/>
      <c r="DJM21" s="296"/>
      <c r="DJN21" s="296"/>
      <c r="DJO21" s="296"/>
      <c r="DJP21" s="296"/>
      <c r="DJQ21" s="296"/>
      <c r="DJR21" s="296"/>
      <c r="DJS21" s="296"/>
      <c r="DJT21" s="296"/>
      <c r="DJU21" s="296"/>
      <c r="DJV21" s="296"/>
      <c r="DJW21" s="296"/>
      <c r="DJX21" s="296"/>
      <c r="DJY21" s="296"/>
      <c r="DJZ21" s="296"/>
      <c r="DKA21" s="296"/>
      <c r="DKB21" s="296"/>
      <c r="DKC21" s="296"/>
      <c r="DKD21" s="296"/>
      <c r="DKE21" s="296"/>
      <c r="DKF21" s="296"/>
      <c r="DKG21" s="296"/>
      <c r="DKH21" s="296"/>
      <c r="DKI21" s="296"/>
      <c r="DKJ21" s="296"/>
      <c r="DKK21" s="296"/>
      <c r="DKL21" s="296"/>
      <c r="DKM21" s="296"/>
      <c r="DKN21" s="296"/>
      <c r="DKO21" s="296"/>
      <c r="DKP21" s="296"/>
      <c r="DKQ21" s="296"/>
      <c r="DKR21" s="296"/>
      <c r="DKS21" s="296"/>
      <c r="DKT21" s="296"/>
      <c r="DKU21" s="296"/>
      <c r="DKV21" s="296"/>
      <c r="DKW21" s="296"/>
      <c r="DKX21" s="296"/>
      <c r="DKY21" s="296"/>
      <c r="DKZ21" s="296"/>
      <c r="DLA21" s="296"/>
      <c r="DLB21" s="296"/>
      <c r="DLC21" s="296"/>
      <c r="DLD21" s="296"/>
      <c r="DLE21" s="296"/>
      <c r="DLF21" s="296"/>
      <c r="DLG21" s="296"/>
      <c r="DLH21" s="296"/>
      <c r="DLI21" s="296"/>
      <c r="DLJ21" s="296"/>
      <c r="DLK21" s="296"/>
      <c r="DLL21" s="296"/>
      <c r="DLM21" s="296"/>
      <c r="DLN21" s="296"/>
      <c r="DLO21" s="296"/>
      <c r="DLP21" s="296"/>
      <c r="DLQ21" s="296"/>
      <c r="DLR21" s="296"/>
      <c r="DLS21" s="296"/>
      <c r="DLT21" s="296"/>
      <c r="DLU21" s="296"/>
      <c r="DLV21" s="296"/>
      <c r="DLW21" s="296"/>
      <c r="DLX21" s="296"/>
      <c r="DLY21" s="296"/>
      <c r="DLZ21" s="296"/>
      <c r="DMA21" s="296"/>
      <c r="DMB21" s="296"/>
      <c r="DMC21" s="296"/>
      <c r="DMD21" s="296"/>
      <c r="DME21" s="296"/>
      <c r="DMF21" s="296"/>
      <c r="DMG21" s="296"/>
      <c r="DMH21" s="296"/>
      <c r="DMI21" s="296"/>
      <c r="DMJ21" s="296"/>
      <c r="DMK21" s="296"/>
      <c r="DML21" s="296"/>
      <c r="DMM21" s="296"/>
      <c r="DMN21" s="296"/>
      <c r="DMO21" s="296"/>
      <c r="DMP21" s="296"/>
      <c r="DMQ21" s="296"/>
      <c r="DMR21" s="296"/>
      <c r="DMS21" s="296"/>
      <c r="DMT21" s="296"/>
      <c r="DMU21" s="296"/>
      <c r="DMV21" s="296"/>
      <c r="DMW21" s="296"/>
      <c r="DMX21" s="296"/>
      <c r="DMY21" s="296"/>
      <c r="DMZ21" s="296"/>
      <c r="DNA21" s="296"/>
      <c r="DNB21" s="296"/>
      <c r="DNC21" s="296"/>
      <c r="DND21" s="296"/>
      <c r="DNE21" s="296"/>
      <c r="DNF21" s="296"/>
      <c r="DNG21" s="296"/>
      <c r="DNH21" s="296"/>
      <c r="DNI21" s="296"/>
      <c r="DNJ21" s="296"/>
      <c r="DNK21" s="296"/>
      <c r="DNL21" s="296"/>
      <c r="DNM21" s="296"/>
      <c r="DNN21" s="296"/>
      <c r="DNO21" s="296"/>
      <c r="DNP21" s="296"/>
      <c r="DNQ21" s="296"/>
      <c r="DNR21" s="296"/>
      <c r="DNS21" s="296"/>
      <c r="DNT21" s="296"/>
      <c r="DNU21" s="296"/>
      <c r="DNV21" s="296"/>
      <c r="DNW21" s="296"/>
      <c r="DNX21" s="296"/>
      <c r="DNY21" s="296"/>
      <c r="DNZ21" s="296"/>
      <c r="DOA21" s="296"/>
      <c r="DOB21" s="296"/>
      <c r="DOC21" s="296"/>
      <c r="DOD21" s="296"/>
      <c r="DOE21" s="296"/>
      <c r="DOF21" s="296"/>
      <c r="DOG21" s="296"/>
      <c r="DOH21" s="296"/>
      <c r="DOI21" s="296"/>
      <c r="DOJ21" s="296"/>
      <c r="DOK21" s="296"/>
      <c r="DOL21" s="296"/>
      <c r="DOM21" s="296"/>
      <c r="DON21" s="296"/>
      <c r="DOO21" s="296"/>
      <c r="DOP21" s="296"/>
      <c r="DOQ21" s="296"/>
      <c r="DOR21" s="296"/>
      <c r="DOS21" s="296"/>
      <c r="DOT21" s="296"/>
      <c r="DOU21" s="296"/>
      <c r="DOV21" s="296"/>
      <c r="DOW21" s="296"/>
      <c r="DOX21" s="296"/>
      <c r="DOY21" s="296"/>
      <c r="DOZ21" s="296"/>
      <c r="DPA21" s="296"/>
      <c r="DPB21" s="296"/>
      <c r="DPC21" s="296"/>
      <c r="DPD21" s="296"/>
      <c r="DPE21" s="296"/>
      <c r="DPF21" s="296"/>
      <c r="DPG21" s="296"/>
      <c r="DPH21" s="296"/>
      <c r="DPI21" s="296"/>
      <c r="DPJ21" s="296"/>
      <c r="DPK21" s="296"/>
      <c r="DPL21" s="296"/>
      <c r="DPM21" s="296"/>
      <c r="DPN21" s="296"/>
      <c r="DPO21" s="296"/>
      <c r="DPP21" s="296"/>
      <c r="DPQ21" s="296"/>
      <c r="DPR21" s="296"/>
      <c r="DPS21" s="296"/>
      <c r="DPT21" s="296"/>
      <c r="DPU21" s="296"/>
      <c r="DPV21" s="296"/>
      <c r="DPW21" s="296"/>
      <c r="DPX21" s="296"/>
      <c r="DPY21" s="296"/>
      <c r="DPZ21" s="296"/>
      <c r="DQA21" s="296"/>
      <c r="DQB21" s="296"/>
      <c r="DQC21" s="296"/>
      <c r="DQD21" s="296"/>
      <c r="DQE21" s="296"/>
      <c r="DQF21" s="296"/>
      <c r="DQG21" s="296"/>
      <c r="DQH21" s="296"/>
      <c r="DQI21" s="296"/>
      <c r="DQJ21" s="296"/>
      <c r="DQK21" s="296"/>
      <c r="DQL21" s="296"/>
      <c r="DQM21" s="296"/>
      <c r="DQN21" s="296"/>
      <c r="DQO21" s="296"/>
      <c r="DQP21" s="296"/>
      <c r="DQQ21" s="296"/>
      <c r="DQR21" s="296"/>
      <c r="DQS21" s="296"/>
      <c r="DQT21" s="296"/>
      <c r="DQU21" s="296"/>
      <c r="DQV21" s="296"/>
      <c r="DQW21" s="296"/>
      <c r="DQX21" s="296"/>
      <c r="DQY21" s="296"/>
      <c r="DQZ21" s="296"/>
      <c r="DRA21" s="296"/>
      <c r="DRB21" s="296"/>
      <c r="DRC21" s="296"/>
      <c r="DRD21" s="296"/>
      <c r="DRE21" s="296"/>
      <c r="DRF21" s="296"/>
      <c r="DRG21" s="296"/>
      <c r="DRH21" s="296"/>
      <c r="DRI21" s="296"/>
      <c r="DRJ21" s="296"/>
      <c r="DRK21" s="296"/>
      <c r="DRL21" s="296"/>
      <c r="DRM21" s="296"/>
      <c r="DRN21" s="296"/>
      <c r="DRO21" s="296"/>
      <c r="DRP21" s="296"/>
      <c r="DRQ21" s="296"/>
      <c r="DRR21" s="296"/>
      <c r="DRS21" s="296"/>
      <c r="DRT21" s="296"/>
      <c r="DRU21" s="296"/>
      <c r="DRV21" s="296"/>
      <c r="DRW21" s="296"/>
      <c r="DRX21" s="296"/>
      <c r="DRY21" s="296"/>
      <c r="DRZ21" s="296"/>
      <c r="DSA21" s="296"/>
      <c r="DSB21" s="296"/>
      <c r="DSC21" s="296"/>
      <c r="DSD21" s="296"/>
      <c r="DSE21" s="296"/>
      <c r="DSF21" s="296"/>
      <c r="DSG21" s="296"/>
      <c r="DSH21" s="296"/>
      <c r="DSI21" s="296"/>
      <c r="DSJ21" s="296"/>
      <c r="DSK21" s="296"/>
      <c r="DSL21" s="296"/>
      <c r="DSM21" s="296"/>
      <c r="DSN21" s="296"/>
      <c r="DSO21" s="296"/>
      <c r="DSP21" s="296"/>
      <c r="DSQ21" s="296"/>
      <c r="DSR21" s="296"/>
      <c r="DSS21" s="296"/>
      <c r="DST21" s="296"/>
      <c r="DSU21" s="296"/>
      <c r="DSV21" s="296"/>
      <c r="DSW21" s="296"/>
      <c r="DSX21" s="296"/>
      <c r="DSY21" s="296"/>
      <c r="DSZ21" s="296"/>
      <c r="DTA21" s="296"/>
      <c r="DTB21" s="296"/>
      <c r="DTC21" s="296"/>
      <c r="DTD21" s="296"/>
      <c r="DTE21" s="296"/>
      <c r="DTF21" s="296"/>
      <c r="DTG21" s="296"/>
      <c r="DTH21" s="296"/>
      <c r="DTI21" s="296"/>
      <c r="DTJ21" s="296"/>
      <c r="DTK21" s="296"/>
      <c r="DTL21" s="296"/>
      <c r="DTM21" s="296"/>
      <c r="DTN21" s="296"/>
      <c r="DTO21" s="296"/>
      <c r="DTP21" s="296"/>
      <c r="DTQ21" s="296"/>
      <c r="DTR21" s="296"/>
      <c r="DTS21" s="296"/>
      <c r="DTT21" s="296"/>
      <c r="DTU21" s="296"/>
      <c r="DTV21" s="296"/>
      <c r="DTW21" s="296"/>
      <c r="DTX21" s="296"/>
      <c r="DTY21" s="296"/>
      <c r="DTZ21" s="296"/>
      <c r="DUA21" s="296"/>
      <c r="DUB21" s="296"/>
      <c r="DUC21" s="296"/>
      <c r="DUD21" s="296"/>
      <c r="DUE21" s="296"/>
      <c r="DUF21" s="296"/>
      <c r="DUG21" s="296"/>
      <c r="DUH21" s="296"/>
      <c r="DUI21" s="296"/>
      <c r="DUJ21" s="296"/>
      <c r="DUK21" s="296"/>
      <c r="DUL21" s="296"/>
      <c r="DUM21" s="296"/>
      <c r="DUN21" s="296"/>
      <c r="DUO21" s="296"/>
      <c r="DUP21" s="296"/>
      <c r="DUQ21" s="296"/>
      <c r="DUR21" s="296"/>
      <c r="DUS21" s="296"/>
      <c r="DUT21" s="296"/>
      <c r="DUU21" s="296"/>
      <c r="DUV21" s="296"/>
      <c r="DUW21" s="296"/>
      <c r="DUX21" s="296"/>
      <c r="DUY21" s="296"/>
      <c r="DUZ21" s="296"/>
      <c r="DVA21" s="296"/>
      <c r="DVB21" s="296"/>
      <c r="DVC21" s="296"/>
      <c r="DVD21" s="296"/>
      <c r="DVE21" s="296"/>
      <c r="DVF21" s="296"/>
      <c r="DVG21" s="296"/>
      <c r="DVH21" s="296"/>
      <c r="DVI21" s="296"/>
      <c r="DVJ21" s="296"/>
      <c r="DVK21" s="296"/>
      <c r="DVL21" s="296"/>
      <c r="DVM21" s="296"/>
      <c r="DVN21" s="296"/>
      <c r="DVO21" s="296"/>
      <c r="DVP21" s="296"/>
      <c r="DVQ21" s="296"/>
      <c r="DVR21" s="296"/>
      <c r="DVS21" s="296"/>
      <c r="DVT21" s="296"/>
      <c r="DVU21" s="296"/>
      <c r="DVV21" s="296"/>
      <c r="DVW21" s="296"/>
      <c r="DVX21" s="296"/>
      <c r="DVY21" s="296"/>
      <c r="DVZ21" s="296"/>
      <c r="DWA21" s="296"/>
      <c r="DWB21" s="296"/>
      <c r="DWC21" s="296"/>
      <c r="DWD21" s="296"/>
      <c r="DWE21" s="296"/>
      <c r="DWF21" s="296"/>
      <c r="DWG21" s="296"/>
      <c r="DWH21" s="296"/>
      <c r="DWI21" s="296"/>
      <c r="DWJ21" s="296"/>
      <c r="DWK21" s="296"/>
      <c r="DWL21" s="296"/>
      <c r="DWM21" s="296"/>
      <c r="DWN21" s="296"/>
      <c r="DWO21" s="296"/>
      <c r="DWP21" s="296"/>
      <c r="DWQ21" s="296"/>
      <c r="DWR21" s="296"/>
      <c r="DWS21" s="296"/>
      <c r="DWT21" s="296"/>
      <c r="DWU21" s="296"/>
      <c r="DWV21" s="296"/>
      <c r="DWW21" s="296"/>
      <c r="DWX21" s="296"/>
      <c r="DWY21" s="296"/>
      <c r="DWZ21" s="296"/>
      <c r="DXA21" s="296"/>
      <c r="DXB21" s="296"/>
      <c r="DXC21" s="296"/>
      <c r="DXD21" s="296"/>
      <c r="DXE21" s="296"/>
      <c r="DXF21" s="296"/>
      <c r="DXG21" s="296"/>
      <c r="DXH21" s="296"/>
      <c r="DXI21" s="296"/>
      <c r="DXJ21" s="296"/>
      <c r="DXK21" s="296"/>
      <c r="DXL21" s="296"/>
      <c r="DXM21" s="296"/>
      <c r="DXN21" s="296"/>
      <c r="DXO21" s="296"/>
      <c r="DXP21" s="296"/>
      <c r="DXQ21" s="296"/>
      <c r="DXR21" s="296"/>
      <c r="DXS21" s="296"/>
      <c r="DXT21" s="296"/>
      <c r="DXU21" s="296"/>
      <c r="DXV21" s="296"/>
      <c r="DXW21" s="296"/>
      <c r="DXX21" s="296"/>
      <c r="DXY21" s="296"/>
      <c r="DXZ21" s="296"/>
      <c r="DYA21" s="296"/>
      <c r="DYB21" s="296"/>
      <c r="DYC21" s="296"/>
      <c r="DYD21" s="296"/>
      <c r="DYE21" s="296"/>
      <c r="DYF21" s="296"/>
      <c r="DYG21" s="296"/>
      <c r="DYH21" s="296"/>
      <c r="DYI21" s="296"/>
      <c r="DYJ21" s="296"/>
      <c r="DYK21" s="296"/>
      <c r="DYL21" s="296"/>
      <c r="DYM21" s="296"/>
      <c r="DYN21" s="296"/>
      <c r="DYO21" s="296"/>
      <c r="DYP21" s="296"/>
      <c r="DYQ21" s="296"/>
      <c r="DYR21" s="296"/>
      <c r="DYS21" s="296"/>
      <c r="DYT21" s="296"/>
      <c r="DYU21" s="296"/>
      <c r="DYV21" s="296"/>
      <c r="DYW21" s="296"/>
      <c r="DYX21" s="296"/>
      <c r="DYY21" s="296"/>
      <c r="DYZ21" s="296"/>
      <c r="DZA21" s="296"/>
      <c r="DZB21" s="296"/>
      <c r="DZC21" s="296"/>
      <c r="DZD21" s="296"/>
      <c r="DZE21" s="296"/>
      <c r="DZF21" s="296"/>
      <c r="DZG21" s="296"/>
      <c r="DZH21" s="296"/>
      <c r="DZI21" s="296"/>
      <c r="DZJ21" s="296"/>
      <c r="DZK21" s="296"/>
      <c r="DZL21" s="296"/>
      <c r="DZM21" s="296"/>
      <c r="DZN21" s="296"/>
      <c r="DZO21" s="296"/>
      <c r="DZP21" s="296"/>
      <c r="DZQ21" s="296"/>
      <c r="DZR21" s="296"/>
      <c r="DZS21" s="296"/>
      <c r="DZT21" s="296"/>
      <c r="DZU21" s="296"/>
      <c r="DZV21" s="296"/>
      <c r="DZW21" s="296"/>
      <c r="DZX21" s="296"/>
      <c r="DZY21" s="296"/>
      <c r="DZZ21" s="296"/>
      <c r="EAA21" s="296"/>
      <c r="EAB21" s="296"/>
      <c r="EAC21" s="296"/>
      <c r="EAD21" s="296"/>
      <c r="EAE21" s="296"/>
      <c r="EAF21" s="296"/>
      <c r="EAG21" s="296"/>
      <c r="EAH21" s="296"/>
      <c r="EAI21" s="296"/>
      <c r="EAJ21" s="296"/>
      <c r="EAK21" s="296"/>
      <c r="EAL21" s="296"/>
      <c r="EAM21" s="296"/>
      <c r="EAN21" s="296"/>
      <c r="EAO21" s="296"/>
      <c r="EAP21" s="296"/>
      <c r="EAQ21" s="296"/>
      <c r="EAR21" s="296"/>
      <c r="EAS21" s="296"/>
      <c r="EAT21" s="296"/>
      <c r="EAU21" s="296"/>
      <c r="EAV21" s="296"/>
      <c r="EAW21" s="296"/>
      <c r="EAX21" s="296"/>
      <c r="EAY21" s="296"/>
      <c r="EAZ21" s="296"/>
      <c r="EBA21" s="296"/>
      <c r="EBB21" s="296"/>
      <c r="EBC21" s="296"/>
      <c r="EBD21" s="296"/>
      <c r="EBE21" s="296"/>
      <c r="EBF21" s="296"/>
      <c r="EBG21" s="296"/>
      <c r="EBH21" s="296"/>
      <c r="EBI21" s="296"/>
      <c r="EBJ21" s="296"/>
      <c r="EBK21" s="296"/>
      <c r="EBL21" s="296"/>
      <c r="EBM21" s="296"/>
      <c r="EBN21" s="296"/>
      <c r="EBO21" s="296"/>
      <c r="EBP21" s="296"/>
      <c r="EBQ21" s="296"/>
      <c r="EBR21" s="296"/>
      <c r="EBS21" s="296"/>
      <c r="EBT21" s="296"/>
      <c r="EBU21" s="296"/>
      <c r="EBV21" s="296"/>
      <c r="EBW21" s="296"/>
      <c r="EBX21" s="296"/>
      <c r="EBY21" s="296"/>
      <c r="EBZ21" s="296"/>
      <c r="ECA21" s="296"/>
      <c r="ECB21" s="296"/>
      <c r="ECC21" s="296"/>
      <c r="ECD21" s="296"/>
      <c r="ECE21" s="296"/>
      <c r="ECF21" s="296"/>
      <c r="ECG21" s="296"/>
      <c r="ECH21" s="296"/>
      <c r="ECI21" s="296"/>
      <c r="ECJ21" s="296"/>
      <c r="ECK21" s="296"/>
      <c r="ECL21" s="296"/>
      <c r="ECM21" s="296"/>
      <c r="ECN21" s="296"/>
      <c r="ECO21" s="296"/>
      <c r="ECP21" s="296"/>
      <c r="ECQ21" s="296"/>
      <c r="ECR21" s="296"/>
      <c r="ECS21" s="296"/>
      <c r="ECT21" s="296"/>
      <c r="ECU21" s="296"/>
      <c r="ECV21" s="296"/>
      <c r="ECW21" s="296"/>
      <c r="ECX21" s="296"/>
      <c r="ECY21" s="296"/>
      <c r="ECZ21" s="296"/>
      <c r="EDA21" s="296"/>
      <c r="EDB21" s="296"/>
      <c r="EDC21" s="296"/>
      <c r="EDD21" s="296"/>
      <c r="EDE21" s="296"/>
      <c r="EDF21" s="296"/>
      <c r="EDG21" s="296"/>
      <c r="EDH21" s="296"/>
      <c r="EDI21" s="296"/>
      <c r="EDJ21" s="296"/>
      <c r="EDK21" s="296"/>
      <c r="EDL21" s="296"/>
      <c r="EDM21" s="296"/>
      <c r="EDN21" s="296"/>
      <c r="EDO21" s="296"/>
      <c r="EDP21" s="296"/>
      <c r="EDQ21" s="296"/>
      <c r="EDR21" s="296"/>
      <c r="EDS21" s="296"/>
      <c r="EDT21" s="296"/>
      <c r="EDU21" s="296"/>
      <c r="EDV21" s="296"/>
      <c r="EDW21" s="296"/>
      <c r="EDX21" s="296"/>
      <c r="EDY21" s="296"/>
      <c r="EDZ21" s="296"/>
      <c r="EEA21" s="296"/>
      <c r="EEB21" s="296"/>
      <c r="EEC21" s="296"/>
      <c r="EED21" s="296"/>
      <c r="EEE21" s="296"/>
      <c r="EEF21" s="296"/>
      <c r="EEG21" s="296"/>
      <c r="EEH21" s="296"/>
      <c r="EEI21" s="296"/>
      <c r="EEJ21" s="296"/>
      <c r="EEK21" s="296"/>
      <c r="EEL21" s="296"/>
      <c r="EEM21" s="296"/>
      <c r="EEN21" s="296"/>
      <c r="EEO21" s="296"/>
      <c r="EEP21" s="296"/>
      <c r="EEQ21" s="296"/>
      <c r="EER21" s="296"/>
      <c r="EES21" s="296"/>
      <c r="EET21" s="296"/>
      <c r="EEU21" s="296"/>
      <c r="EEV21" s="296"/>
      <c r="EEW21" s="296"/>
      <c r="EEX21" s="296"/>
      <c r="EEY21" s="296"/>
      <c r="EEZ21" s="296"/>
      <c r="EFA21" s="296"/>
      <c r="EFB21" s="296"/>
      <c r="EFC21" s="296"/>
      <c r="EFD21" s="296"/>
      <c r="EFE21" s="296"/>
      <c r="EFF21" s="296"/>
      <c r="EFG21" s="296"/>
      <c r="EFH21" s="296"/>
      <c r="EFI21" s="296"/>
      <c r="EFJ21" s="296"/>
      <c r="EFK21" s="296"/>
      <c r="EFL21" s="296"/>
      <c r="EFM21" s="296"/>
      <c r="EFN21" s="296"/>
      <c r="EFO21" s="296"/>
      <c r="EFP21" s="296"/>
      <c r="EFQ21" s="296"/>
      <c r="EFR21" s="296"/>
      <c r="EFS21" s="296"/>
      <c r="EFT21" s="296"/>
      <c r="EFU21" s="296"/>
      <c r="EFV21" s="296"/>
      <c r="EFW21" s="296"/>
      <c r="EFX21" s="296"/>
      <c r="EFY21" s="296"/>
      <c r="EFZ21" s="296"/>
      <c r="EGA21" s="296"/>
      <c r="EGB21" s="296"/>
      <c r="EGC21" s="296"/>
      <c r="EGD21" s="296"/>
      <c r="EGE21" s="296"/>
      <c r="EGF21" s="296"/>
      <c r="EGG21" s="296"/>
      <c r="EGH21" s="296"/>
      <c r="EGI21" s="296"/>
      <c r="EGJ21" s="296"/>
      <c r="EGK21" s="296"/>
      <c r="EGL21" s="296"/>
      <c r="EGM21" s="296"/>
      <c r="EGN21" s="296"/>
      <c r="EGO21" s="296"/>
      <c r="EGP21" s="296"/>
      <c r="EGQ21" s="296"/>
      <c r="EGR21" s="296"/>
      <c r="EGS21" s="296"/>
      <c r="EGT21" s="296"/>
      <c r="EGU21" s="296"/>
      <c r="EGV21" s="296"/>
      <c r="EGW21" s="296"/>
      <c r="EGX21" s="296"/>
      <c r="EGY21" s="296"/>
      <c r="EGZ21" s="296"/>
      <c r="EHA21" s="296"/>
      <c r="EHB21" s="296"/>
      <c r="EHC21" s="296"/>
      <c r="EHD21" s="296"/>
      <c r="EHE21" s="296"/>
      <c r="EHF21" s="296"/>
      <c r="EHG21" s="296"/>
      <c r="EHH21" s="296"/>
      <c r="EHI21" s="296"/>
      <c r="EHJ21" s="296"/>
      <c r="EHK21" s="296"/>
      <c r="EHL21" s="296"/>
      <c r="EHM21" s="296"/>
      <c r="EHN21" s="296"/>
      <c r="EHO21" s="296"/>
      <c r="EHP21" s="296"/>
      <c r="EHQ21" s="296"/>
      <c r="EHR21" s="296"/>
      <c r="EHS21" s="296"/>
      <c r="EHT21" s="296"/>
      <c r="EHU21" s="296"/>
      <c r="EHV21" s="296"/>
      <c r="EHW21" s="296"/>
      <c r="EHX21" s="296"/>
      <c r="EHY21" s="296"/>
      <c r="EHZ21" s="296"/>
      <c r="EIA21" s="296"/>
      <c r="EIB21" s="296"/>
      <c r="EIC21" s="296"/>
      <c r="EID21" s="296"/>
      <c r="EIE21" s="296"/>
      <c r="EIF21" s="296"/>
      <c r="EIG21" s="296"/>
      <c r="EIH21" s="296"/>
      <c r="EII21" s="296"/>
      <c r="EIJ21" s="296"/>
      <c r="EIK21" s="296"/>
      <c r="EIL21" s="296"/>
      <c r="EIM21" s="296"/>
      <c r="EIN21" s="296"/>
      <c r="EIO21" s="296"/>
      <c r="EIP21" s="296"/>
      <c r="EIQ21" s="296"/>
      <c r="EIR21" s="296"/>
      <c r="EIS21" s="296"/>
      <c r="EIT21" s="296"/>
      <c r="EIU21" s="296"/>
      <c r="EIV21" s="296"/>
      <c r="EIW21" s="296"/>
      <c r="EIX21" s="296"/>
      <c r="EIY21" s="296"/>
      <c r="EIZ21" s="296"/>
      <c r="EJA21" s="296"/>
      <c r="EJB21" s="296"/>
      <c r="EJC21" s="296"/>
      <c r="EJD21" s="296"/>
      <c r="EJE21" s="296"/>
      <c r="EJF21" s="296"/>
      <c r="EJG21" s="296"/>
      <c r="EJH21" s="296"/>
      <c r="EJI21" s="296"/>
      <c r="EJJ21" s="296"/>
      <c r="EJK21" s="296"/>
      <c r="EJL21" s="296"/>
      <c r="EJM21" s="296"/>
      <c r="EJN21" s="296"/>
      <c r="EJO21" s="296"/>
      <c r="EJP21" s="296"/>
      <c r="EJQ21" s="296"/>
      <c r="EJR21" s="296"/>
      <c r="EJS21" s="296"/>
      <c r="EJT21" s="296"/>
      <c r="EJU21" s="296"/>
      <c r="EJV21" s="296"/>
      <c r="EJW21" s="296"/>
      <c r="EJX21" s="296"/>
      <c r="EJY21" s="296"/>
      <c r="EJZ21" s="296"/>
      <c r="EKA21" s="296"/>
      <c r="EKB21" s="296"/>
      <c r="EKC21" s="296"/>
      <c r="EKD21" s="296"/>
      <c r="EKE21" s="296"/>
      <c r="EKF21" s="296"/>
      <c r="EKG21" s="296"/>
      <c r="EKH21" s="296"/>
      <c r="EKI21" s="296"/>
      <c r="EKJ21" s="296"/>
      <c r="EKK21" s="296"/>
      <c r="EKL21" s="296"/>
      <c r="EKM21" s="296"/>
      <c r="EKN21" s="296"/>
      <c r="EKO21" s="296"/>
      <c r="EKP21" s="296"/>
      <c r="EKQ21" s="296"/>
      <c r="EKR21" s="296"/>
      <c r="EKS21" s="296"/>
      <c r="EKT21" s="296"/>
      <c r="EKU21" s="296"/>
      <c r="EKV21" s="296"/>
      <c r="EKW21" s="296"/>
      <c r="EKX21" s="296"/>
      <c r="EKY21" s="296"/>
      <c r="EKZ21" s="296"/>
      <c r="ELA21" s="296"/>
      <c r="ELB21" s="296"/>
      <c r="ELC21" s="296"/>
      <c r="ELD21" s="296"/>
      <c r="ELE21" s="296"/>
      <c r="ELF21" s="296"/>
      <c r="ELG21" s="296"/>
      <c r="ELH21" s="296"/>
      <c r="ELI21" s="296"/>
      <c r="ELJ21" s="296"/>
      <c r="ELK21" s="296"/>
      <c r="ELL21" s="296"/>
      <c r="ELM21" s="296"/>
      <c r="ELN21" s="296"/>
      <c r="ELO21" s="296"/>
      <c r="ELP21" s="296"/>
      <c r="ELQ21" s="296"/>
      <c r="ELR21" s="296"/>
      <c r="ELS21" s="296"/>
      <c r="ELT21" s="296"/>
      <c r="ELU21" s="296"/>
      <c r="ELV21" s="296"/>
      <c r="ELW21" s="296"/>
      <c r="ELX21" s="296"/>
      <c r="ELY21" s="296"/>
      <c r="ELZ21" s="296"/>
      <c r="EMA21" s="296"/>
      <c r="EMB21" s="296"/>
      <c r="EMC21" s="296"/>
      <c r="EMD21" s="296"/>
      <c r="EME21" s="296"/>
      <c r="EMF21" s="296"/>
      <c r="EMG21" s="296"/>
      <c r="EMH21" s="296"/>
      <c r="EMI21" s="296"/>
      <c r="EMJ21" s="296"/>
      <c r="EMK21" s="296"/>
      <c r="EML21" s="296"/>
      <c r="EMM21" s="296"/>
      <c r="EMN21" s="296"/>
      <c r="EMO21" s="296"/>
      <c r="EMP21" s="296"/>
      <c r="EMQ21" s="296"/>
      <c r="EMR21" s="296"/>
      <c r="EMS21" s="296"/>
      <c r="EMT21" s="296"/>
      <c r="EMU21" s="296"/>
      <c r="EMV21" s="296"/>
      <c r="EMW21" s="296"/>
      <c r="EMX21" s="296"/>
      <c r="EMY21" s="296"/>
      <c r="EMZ21" s="296"/>
      <c r="ENA21" s="296"/>
      <c r="ENB21" s="296"/>
      <c r="ENC21" s="296"/>
      <c r="END21" s="296"/>
      <c r="ENE21" s="296"/>
      <c r="ENF21" s="296"/>
      <c r="ENG21" s="296"/>
      <c r="ENH21" s="296"/>
      <c r="ENI21" s="296"/>
      <c r="ENJ21" s="296"/>
      <c r="ENK21" s="296"/>
      <c r="ENL21" s="296"/>
      <c r="ENM21" s="296"/>
      <c r="ENN21" s="296"/>
      <c r="ENO21" s="296"/>
      <c r="ENP21" s="296"/>
      <c r="ENQ21" s="296"/>
      <c r="ENR21" s="296"/>
      <c r="ENS21" s="296"/>
      <c r="ENT21" s="296"/>
      <c r="ENU21" s="296"/>
      <c r="ENV21" s="296"/>
      <c r="ENW21" s="296"/>
      <c r="ENX21" s="296"/>
      <c r="ENY21" s="296"/>
      <c r="ENZ21" s="296"/>
      <c r="EOA21" s="296"/>
      <c r="EOB21" s="296"/>
      <c r="EOC21" s="296"/>
      <c r="EOD21" s="296"/>
      <c r="EOE21" s="296"/>
      <c r="EOF21" s="296"/>
      <c r="EOG21" s="296"/>
      <c r="EOH21" s="296"/>
      <c r="EOI21" s="296"/>
      <c r="EOJ21" s="296"/>
      <c r="EOK21" s="296"/>
      <c r="EOL21" s="296"/>
      <c r="EOM21" s="296"/>
      <c r="EON21" s="296"/>
      <c r="EOO21" s="296"/>
      <c r="EOP21" s="296"/>
      <c r="EOQ21" s="296"/>
      <c r="EOR21" s="296"/>
      <c r="EOS21" s="296"/>
      <c r="EOT21" s="296"/>
      <c r="EOU21" s="296"/>
      <c r="EOV21" s="296"/>
      <c r="EOW21" s="296"/>
      <c r="EOX21" s="296"/>
      <c r="EOY21" s="296"/>
      <c r="EOZ21" s="296"/>
      <c r="EPA21" s="296"/>
      <c r="EPB21" s="296"/>
      <c r="EPC21" s="296"/>
      <c r="EPD21" s="296"/>
      <c r="EPE21" s="296"/>
      <c r="EPF21" s="296"/>
      <c r="EPG21" s="296"/>
      <c r="EPH21" s="296"/>
      <c r="EPI21" s="296"/>
      <c r="EPJ21" s="296"/>
      <c r="EPK21" s="296"/>
      <c r="EPL21" s="296"/>
      <c r="EPM21" s="296"/>
      <c r="EPN21" s="296"/>
      <c r="EPO21" s="296"/>
      <c r="EPP21" s="296"/>
      <c r="EPQ21" s="296"/>
      <c r="EPR21" s="296"/>
      <c r="EPS21" s="296"/>
      <c r="EPT21" s="296"/>
      <c r="EPU21" s="296"/>
      <c r="EPV21" s="296"/>
      <c r="EPW21" s="296"/>
      <c r="EPX21" s="296"/>
      <c r="EPY21" s="296"/>
      <c r="EPZ21" s="296"/>
      <c r="EQA21" s="296"/>
      <c r="EQB21" s="296"/>
      <c r="EQC21" s="296"/>
      <c r="EQD21" s="296"/>
      <c r="EQE21" s="296"/>
      <c r="EQF21" s="296"/>
      <c r="EQG21" s="296"/>
      <c r="EQH21" s="296"/>
      <c r="EQI21" s="296"/>
      <c r="EQJ21" s="296"/>
      <c r="EQK21" s="296"/>
      <c r="EQL21" s="296"/>
      <c r="EQM21" s="296"/>
      <c r="EQN21" s="296"/>
      <c r="EQO21" s="296"/>
      <c r="EQP21" s="296"/>
      <c r="EQQ21" s="296"/>
      <c r="EQR21" s="296"/>
      <c r="EQS21" s="296"/>
      <c r="EQT21" s="296"/>
      <c r="EQU21" s="296"/>
      <c r="EQV21" s="296"/>
      <c r="EQW21" s="296"/>
      <c r="EQX21" s="296"/>
      <c r="EQY21" s="296"/>
      <c r="EQZ21" s="296"/>
      <c r="ERA21" s="296"/>
      <c r="ERB21" s="296"/>
      <c r="ERC21" s="296"/>
      <c r="ERD21" s="296"/>
      <c r="ERE21" s="296"/>
      <c r="ERF21" s="296"/>
      <c r="ERG21" s="296"/>
      <c r="ERH21" s="296"/>
      <c r="ERI21" s="296"/>
      <c r="ERJ21" s="296"/>
      <c r="ERK21" s="296"/>
      <c r="ERL21" s="296"/>
      <c r="ERM21" s="296"/>
      <c r="ERN21" s="296"/>
      <c r="ERO21" s="296"/>
      <c r="ERP21" s="296"/>
      <c r="ERQ21" s="296"/>
      <c r="ERR21" s="296"/>
      <c r="ERS21" s="296"/>
      <c r="ERT21" s="296"/>
      <c r="ERU21" s="296"/>
      <c r="ERV21" s="296"/>
      <c r="ERW21" s="296"/>
      <c r="ERX21" s="296"/>
      <c r="ERY21" s="296"/>
      <c r="ERZ21" s="296"/>
      <c r="ESA21" s="296"/>
      <c r="ESB21" s="296"/>
      <c r="ESC21" s="296"/>
      <c r="ESD21" s="296"/>
      <c r="ESE21" s="296"/>
      <c r="ESF21" s="296"/>
      <c r="ESG21" s="296"/>
      <c r="ESH21" s="296"/>
      <c r="ESI21" s="296"/>
      <c r="ESJ21" s="296"/>
      <c r="ESK21" s="296"/>
      <c r="ESL21" s="296"/>
      <c r="ESM21" s="296"/>
      <c r="ESN21" s="296"/>
      <c r="ESO21" s="296"/>
      <c r="ESP21" s="296"/>
      <c r="ESQ21" s="296"/>
      <c r="ESR21" s="296"/>
      <c r="ESS21" s="296"/>
      <c r="EST21" s="296"/>
      <c r="ESU21" s="296"/>
      <c r="ESV21" s="296"/>
      <c r="ESW21" s="296"/>
      <c r="ESX21" s="296"/>
      <c r="ESY21" s="296"/>
      <c r="ESZ21" s="296"/>
      <c r="ETA21" s="296"/>
      <c r="ETB21" s="296"/>
      <c r="ETC21" s="296"/>
      <c r="ETD21" s="296"/>
      <c r="ETE21" s="296"/>
      <c r="ETF21" s="296"/>
      <c r="ETG21" s="296"/>
      <c r="ETH21" s="296"/>
      <c r="ETI21" s="296"/>
      <c r="ETJ21" s="296"/>
      <c r="ETK21" s="296"/>
      <c r="ETL21" s="296"/>
      <c r="ETM21" s="296"/>
      <c r="ETN21" s="296"/>
      <c r="ETO21" s="296"/>
      <c r="ETP21" s="296"/>
      <c r="ETQ21" s="296"/>
      <c r="ETR21" s="296"/>
      <c r="ETS21" s="296"/>
      <c r="ETT21" s="296"/>
      <c r="ETU21" s="296"/>
      <c r="ETV21" s="296"/>
      <c r="ETW21" s="296"/>
      <c r="ETX21" s="296"/>
      <c r="ETY21" s="296"/>
      <c r="ETZ21" s="296"/>
      <c r="EUA21" s="296"/>
      <c r="EUB21" s="296"/>
      <c r="EUC21" s="296"/>
      <c r="EUD21" s="296"/>
      <c r="EUE21" s="296"/>
      <c r="EUF21" s="296"/>
      <c r="EUG21" s="296"/>
      <c r="EUH21" s="296"/>
      <c r="EUI21" s="296"/>
      <c r="EUJ21" s="296"/>
      <c r="EUK21" s="296"/>
      <c r="EUL21" s="296"/>
      <c r="EUM21" s="296"/>
      <c r="EUN21" s="296"/>
      <c r="EUO21" s="296"/>
      <c r="EUP21" s="296"/>
      <c r="EUQ21" s="296"/>
      <c r="EUR21" s="296"/>
      <c r="EUS21" s="296"/>
      <c r="EUT21" s="296"/>
      <c r="EUU21" s="296"/>
      <c r="EUV21" s="296"/>
      <c r="EUW21" s="296"/>
      <c r="EUX21" s="296"/>
      <c r="EUY21" s="296"/>
      <c r="EUZ21" s="296"/>
      <c r="EVA21" s="296"/>
      <c r="EVB21" s="296"/>
      <c r="EVC21" s="296"/>
      <c r="EVD21" s="296"/>
      <c r="EVE21" s="296"/>
      <c r="EVF21" s="296"/>
      <c r="EVG21" s="296"/>
      <c r="EVH21" s="296"/>
      <c r="EVI21" s="296"/>
      <c r="EVJ21" s="296"/>
      <c r="EVK21" s="296"/>
      <c r="EVL21" s="296"/>
      <c r="EVM21" s="296"/>
      <c r="EVN21" s="296"/>
      <c r="EVO21" s="296"/>
      <c r="EVP21" s="296"/>
      <c r="EVQ21" s="296"/>
      <c r="EVR21" s="296"/>
      <c r="EVS21" s="296"/>
      <c r="EVT21" s="296"/>
      <c r="EVU21" s="296"/>
      <c r="EVV21" s="296"/>
      <c r="EVW21" s="296"/>
      <c r="EVX21" s="296"/>
      <c r="EVY21" s="296"/>
      <c r="EVZ21" s="296"/>
      <c r="EWA21" s="296"/>
      <c r="EWB21" s="296"/>
      <c r="EWC21" s="296"/>
      <c r="EWD21" s="296"/>
      <c r="EWE21" s="296"/>
      <c r="EWF21" s="296"/>
      <c r="EWG21" s="296"/>
      <c r="EWH21" s="296"/>
      <c r="EWI21" s="296"/>
      <c r="EWJ21" s="296"/>
      <c r="EWK21" s="296"/>
      <c r="EWL21" s="296"/>
      <c r="EWM21" s="296"/>
      <c r="EWN21" s="296"/>
      <c r="EWO21" s="296"/>
      <c r="EWP21" s="296"/>
      <c r="EWQ21" s="296"/>
      <c r="EWR21" s="296"/>
      <c r="EWS21" s="296"/>
      <c r="EWT21" s="296"/>
      <c r="EWU21" s="296"/>
      <c r="EWV21" s="296"/>
      <c r="EWW21" s="296"/>
      <c r="EWX21" s="296"/>
      <c r="EWY21" s="296"/>
      <c r="EWZ21" s="296"/>
      <c r="EXA21" s="296"/>
      <c r="EXB21" s="296"/>
      <c r="EXC21" s="296"/>
      <c r="EXD21" s="296"/>
      <c r="EXE21" s="296"/>
      <c r="EXF21" s="296"/>
      <c r="EXG21" s="296"/>
      <c r="EXH21" s="296"/>
      <c r="EXI21" s="296"/>
      <c r="EXJ21" s="296"/>
      <c r="EXK21" s="296"/>
      <c r="EXL21" s="296"/>
      <c r="EXM21" s="296"/>
      <c r="EXN21" s="296"/>
      <c r="EXO21" s="296"/>
      <c r="EXP21" s="296"/>
      <c r="EXQ21" s="296"/>
      <c r="EXR21" s="296"/>
      <c r="EXS21" s="296"/>
      <c r="EXT21" s="296"/>
      <c r="EXU21" s="296"/>
      <c r="EXV21" s="296"/>
      <c r="EXW21" s="296"/>
      <c r="EXX21" s="296"/>
      <c r="EXY21" s="296"/>
      <c r="EXZ21" s="296"/>
      <c r="EYA21" s="296"/>
      <c r="EYB21" s="296"/>
      <c r="EYC21" s="296"/>
      <c r="EYD21" s="296"/>
      <c r="EYE21" s="296"/>
      <c r="EYF21" s="296"/>
      <c r="EYG21" s="296"/>
      <c r="EYH21" s="296"/>
      <c r="EYI21" s="296"/>
      <c r="EYJ21" s="296"/>
      <c r="EYK21" s="296"/>
      <c r="EYL21" s="296"/>
      <c r="EYM21" s="296"/>
      <c r="EYN21" s="296"/>
      <c r="EYO21" s="296"/>
      <c r="EYP21" s="296"/>
      <c r="EYQ21" s="296"/>
      <c r="EYR21" s="296"/>
      <c r="EYS21" s="296"/>
      <c r="EYT21" s="296"/>
      <c r="EYU21" s="296"/>
      <c r="EYV21" s="296"/>
      <c r="EYW21" s="296"/>
      <c r="EYX21" s="296"/>
      <c r="EYY21" s="296"/>
      <c r="EYZ21" s="296"/>
      <c r="EZA21" s="296"/>
      <c r="EZB21" s="296"/>
      <c r="EZC21" s="296"/>
      <c r="EZD21" s="296"/>
      <c r="EZE21" s="296"/>
      <c r="EZF21" s="296"/>
      <c r="EZG21" s="296"/>
      <c r="EZH21" s="296"/>
      <c r="EZI21" s="296"/>
      <c r="EZJ21" s="296"/>
      <c r="EZK21" s="296"/>
      <c r="EZL21" s="296"/>
      <c r="EZM21" s="296"/>
      <c r="EZN21" s="296"/>
      <c r="EZO21" s="296"/>
      <c r="EZP21" s="296"/>
      <c r="EZQ21" s="296"/>
      <c r="EZR21" s="296"/>
      <c r="EZS21" s="296"/>
      <c r="EZT21" s="296"/>
      <c r="EZU21" s="296"/>
      <c r="EZV21" s="296"/>
      <c r="EZW21" s="296"/>
      <c r="EZX21" s="296"/>
      <c r="EZY21" s="296"/>
      <c r="EZZ21" s="296"/>
      <c r="FAA21" s="296"/>
      <c r="FAB21" s="296"/>
      <c r="FAC21" s="296"/>
      <c r="FAD21" s="296"/>
      <c r="FAE21" s="296"/>
      <c r="FAF21" s="296"/>
      <c r="FAG21" s="296"/>
      <c r="FAH21" s="296"/>
      <c r="FAI21" s="296"/>
      <c r="FAJ21" s="296"/>
      <c r="FAK21" s="296"/>
      <c r="FAL21" s="296"/>
      <c r="FAM21" s="296"/>
      <c r="FAN21" s="296"/>
      <c r="FAO21" s="296"/>
      <c r="FAP21" s="296"/>
      <c r="FAQ21" s="296"/>
      <c r="FAR21" s="296"/>
      <c r="FAS21" s="296"/>
      <c r="FAT21" s="296"/>
      <c r="FAU21" s="296"/>
      <c r="FAV21" s="296"/>
      <c r="FAW21" s="296"/>
      <c r="FAX21" s="296"/>
      <c r="FAY21" s="296"/>
      <c r="FAZ21" s="296"/>
      <c r="FBA21" s="296"/>
      <c r="FBB21" s="296"/>
      <c r="FBC21" s="296"/>
      <c r="FBD21" s="296"/>
      <c r="FBE21" s="296"/>
      <c r="FBF21" s="296"/>
      <c r="FBG21" s="296"/>
      <c r="FBH21" s="296"/>
      <c r="FBI21" s="296"/>
      <c r="FBJ21" s="296"/>
      <c r="FBK21" s="296"/>
      <c r="FBL21" s="296"/>
      <c r="FBM21" s="296"/>
      <c r="FBN21" s="296"/>
      <c r="FBO21" s="296"/>
      <c r="FBP21" s="296"/>
      <c r="FBQ21" s="296"/>
      <c r="FBR21" s="296"/>
      <c r="FBS21" s="296"/>
      <c r="FBT21" s="296"/>
      <c r="FBU21" s="296"/>
      <c r="FBV21" s="296"/>
      <c r="FBW21" s="296"/>
      <c r="FBX21" s="296"/>
      <c r="FBY21" s="296"/>
      <c r="FBZ21" s="296"/>
      <c r="FCA21" s="296"/>
      <c r="FCB21" s="296"/>
      <c r="FCC21" s="296"/>
      <c r="FCD21" s="296"/>
      <c r="FCE21" s="296"/>
      <c r="FCF21" s="296"/>
      <c r="FCG21" s="296"/>
      <c r="FCH21" s="296"/>
      <c r="FCI21" s="296"/>
      <c r="FCJ21" s="296"/>
      <c r="FCK21" s="296"/>
      <c r="FCL21" s="296"/>
      <c r="FCM21" s="296"/>
      <c r="FCN21" s="296"/>
      <c r="FCO21" s="296"/>
      <c r="FCP21" s="296"/>
      <c r="FCQ21" s="296"/>
      <c r="FCR21" s="296"/>
      <c r="FCS21" s="296"/>
      <c r="FCT21" s="296"/>
      <c r="FCU21" s="296"/>
      <c r="FCV21" s="296"/>
      <c r="FCW21" s="296"/>
      <c r="FCX21" s="296"/>
      <c r="FCY21" s="296"/>
      <c r="FCZ21" s="296"/>
      <c r="FDA21" s="296"/>
      <c r="FDB21" s="296"/>
      <c r="FDC21" s="296"/>
      <c r="FDD21" s="296"/>
      <c r="FDE21" s="296"/>
      <c r="FDF21" s="296"/>
      <c r="FDG21" s="296"/>
      <c r="FDH21" s="296"/>
      <c r="FDI21" s="296"/>
      <c r="FDJ21" s="296"/>
      <c r="FDK21" s="296"/>
      <c r="FDL21" s="296"/>
      <c r="FDM21" s="296"/>
      <c r="FDN21" s="296"/>
      <c r="FDO21" s="296"/>
      <c r="FDP21" s="296"/>
      <c r="FDQ21" s="296"/>
      <c r="FDR21" s="296"/>
      <c r="FDS21" s="296"/>
      <c r="FDT21" s="296"/>
      <c r="FDU21" s="296"/>
      <c r="FDV21" s="296"/>
      <c r="FDW21" s="296"/>
      <c r="FDX21" s="296"/>
      <c r="FDY21" s="296"/>
      <c r="FDZ21" s="296"/>
      <c r="FEA21" s="296"/>
      <c r="FEB21" s="296"/>
      <c r="FEC21" s="296"/>
      <c r="FED21" s="296"/>
      <c r="FEE21" s="296"/>
      <c r="FEF21" s="296"/>
      <c r="FEG21" s="296"/>
      <c r="FEH21" s="296"/>
      <c r="FEI21" s="296"/>
      <c r="FEJ21" s="296"/>
      <c r="FEK21" s="296"/>
      <c r="FEL21" s="296"/>
      <c r="FEM21" s="296"/>
      <c r="FEN21" s="296"/>
      <c r="FEO21" s="296"/>
      <c r="FEP21" s="296"/>
      <c r="FEQ21" s="296"/>
      <c r="FER21" s="296"/>
      <c r="FES21" s="296"/>
      <c r="FET21" s="296"/>
      <c r="FEU21" s="296"/>
      <c r="FEV21" s="296"/>
      <c r="FEW21" s="296"/>
      <c r="FEX21" s="296"/>
      <c r="FEY21" s="296"/>
      <c r="FEZ21" s="296"/>
      <c r="FFA21" s="296"/>
      <c r="FFB21" s="296"/>
      <c r="FFC21" s="296"/>
      <c r="FFD21" s="296"/>
      <c r="FFE21" s="296"/>
      <c r="FFF21" s="296"/>
      <c r="FFG21" s="296"/>
      <c r="FFH21" s="296"/>
      <c r="FFI21" s="296"/>
      <c r="FFJ21" s="296"/>
      <c r="FFK21" s="296"/>
      <c r="FFL21" s="296"/>
      <c r="FFM21" s="296"/>
      <c r="FFN21" s="296"/>
      <c r="FFO21" s="296"/>
      <c r="FFP21" s="296"/>
      <c r="FFQ21" s="296"/>
      <c r="FFR21" s="296"/>
      <c r="FFS21" s="296"/>
      <c r="FFT21" s="296"/>
      <c r="FFU21" s="296"/>
      <c r="FFV21" s="296"/>
      <c r="FFW21" s="296"/>
      <c r="FFX21" s="296"/>
      <c r="FFY21" s="296"/>
      <c r="FFZ21" s="296"/>
      <c r="FGA21" s="296"/>
      <c r="FGB21" s="296"/>
      <c r="FGC21" s="296"/>
      <c r="FGD21" s="296"/>
      <c r="FGE21" s="296"/>
      <c r="FGF21" s="296"/>
      <c r="FGG21" s="296"/>
      <c r="FGH21" s="296"/>
      <c r="FGI21" s="296"/>
      <c r="FGJ21" s="296"/>
      <c r="FGK21" s="296"/>
      <c r="FGL21" s="296"/>
      <c r="FGM21" s="296"/>
      <c r="FGN21" s="296"/>
      <c r="FGO21" s="296"/>
      <c r="FGP21" s="296"/>
      <c r="FGQ21" s="296"/>
      <c r="FGR21" s="296"/>
      <c r="FGS21" s="296"/>
      <c r="FGT21" s="296"/>
      <c r="FGU21" s="296"/>
      <c r="FGV21" s="296"/>
      <c r="FGW21" s="296"/>
      <c r="FGX21" s="296"/>
      <c r="FGY21" s="296"/>
      <c r="FGZ21" s="296"/>
      <c r="FHA21" s="296"/>
      <c r="FHB21" s="296"/>
      <c r="FHC21" s="296"/>
      <c r="FHD21" s="296"/>
      <c r="FHE21" s="296"/>
      <c r="FHF21" s="296"/>
      <c r="FHG21" s="296"/>
      <c r="FHH21" s="296"/>
      <c r="FHI21" s="296"/>
      <c r="FHJ21" s="296"/>
      <c r="FHK21" s="296"/>
      <c r="FHL21" s="296"/>
      <c r="FHM21" s="296"/>
      <c r="FHN21" s="296"/>
      <c r="FHO21" s="296"/>
      <c r="FHP21" s="296"/>
      <c r="FHQ21" s="296"/>
      <c r="FHR21" s="296"/>
      <c r="FHS21" s="296"/>
      <c r="FHT21" s="296"/>
      <c r="FHU21" s="296"/>
      <c r="FHV21" s="296"/>
      <c r="FHW21" s="296"/>
      <c r="FHX21" s="296"/>
      <c r="FHY21" s="296"/>
      <c r="FHZ21" s="296"/>
      <c r="FIA21" s="296"/>
      <c r="FIB21" s="296"/>
      <c r="FIC21" s="296"/>
      <c r="FID21" s="296"/>
      <c r="FIE21" s="296"/>
      <c r="FIF21" s="296"/>
      <c r="FIG21" s="296"/>
      <c r="FIH21" s="296"/>
      <c r="FII21" s="296"/>
      <c r="FIJ21" s="296"/>
      <c r="FIK21" s="296"/>
      <c r="FIL21" s="296"/>
      <c r="FIM21" s="296"/>
      <c r="FIN21" s="296"/>
      <c r="FIO21" s="296"/>
      <c r="FIP21" s="296"/>
      <c r="FIQ21" s="296"/>
      <c r="FIR21" s="296"/>
      <c r="FIS21" s="296"/>
      <c r="FIT21" s="296"/>
      <c r="FIU21" s="296"/>
      <c r="FIV21" s="296"/>
      <c r="FIW21" s="296"/>
      <c r="FIX21" s="296"/>
      <c r="FIY21" s="296"/>
      <c r="FIZ21" s="296"/>
      <c r="FJA21" s="296"/>
      <c r="FJB21" s="296"/>
      <c r="FJC21" s="296"/>
      <c r="FJD21" s="296"/>
      <c r="FJE21" s="296"/>
      <c r="FJF21" s="296"/>
      <c r="FJG21" s="296"/>
      <c r="FJH21" s="296"/>
      <c r="FJI21" s="296"/>
      <c r="FJJ21" s="296"/>
      <c r="FJK21" s="296"/>
      <c r="FJL21" s="296"/>
      <c r="FJM21" s="296"/>
      <c r="FJN21" s="296"/>
      <c r="FJO21" s="296"/>
      <c r="FJP21" s="296"/>
      <c r="FJQ21" s="296"/>
      <c r="FJR21" s="296"/>
      <c r="FJS21" s="296"/>
      <c r="FJT21" s="296"/>
      <c r="FJU21" s="296"/>
      <c r="FJV21" s="296"/>
      <c r="FJW21" s="296"/>
      <c r="FJX21" s="296"/>
      <c r="FJY21" s="296"/>
      <c r="FJZ21" s="296"/>
      <c r="FKA21" s="296"/>
      <c r="FKB21" s="296"/>
      <c r="FKC21" s="296"/>
      <c r="FKD21" s="296"/>
      <c r="FKE21" s="296"/>
      <c r="FKF21" s="296"/>
      <c r="FKG21" s="296"/>
      <c r="FKH21" s="296"/>
      <c r="FKI21" s="296"/>
      <c r="FKJ21" s="296"/>
      <c r="FKK21" s="296"/>
      <c r="FKL21" s="296"/>
      <c r="FKM21" s="296"/>
      <c r="FKN21" s="296"/>
      <c r="FKO21" s="296"/>
      <c r="FKP21" s="296"/>
      <c r="FKQ21" s="296"/>
      <c r="FKR21" s="296"/>
      <c r="FKS21" s="296"/>
      <c r="FKT21" s="296"/>
      <c r="FKU21" s="296"/>
      <c r="FKV21" s="296"/>
      <c r="FKW21" s="296"/>
      <c r="FKX21" s="296"/>
      <c r="FKY21" s="296"/>
      <c r="FKZ21" s="296"/>
      <c r="FLA21" s="296"/>
      <c r="FLB21" s="296"/>
      <c r="FLC21" s="296"/>
      <c r="FLD21" s="296"/>
      <c r="FLE21" s="296"/>
      <c r="FLF21" s="296"/>
      <c r="FLG21" s="296"/>
      <c r="FLH21" s="296"/>
      <c r="FLI21" s="296"/>
      <c r="FLJ21" s="296"/>
      <c r="FLK21" s="296"/>
      <c r="FLL21" s="296"/>
      <c r="FLM21" s="296"/>
      <c r="FLN21" s="296"/>
      <c r="FLO21" s="296"/>
      <c r="FLP21" s="296"/>
      <c r="FLQ21" s="296"/>
      <c r="FLR21" s="296"/>
      <c r="FLS21" s="296"/>
      <c r="FLT21" s="296"/>
      <c r="FLU21" s="296"/>
      <c r="FLV21" s="296"/>
      <c r="FLW21" s="296"/>
      <c r="FLX21" s="296"/>
      <c r="FLY21" s="296"/>
      <c r="FLZ21" s="296"/>
      <c r="FMA21" s="296"/>
      <c r="FMB21" s="296"/>
      <c r="FMC21" s="296"/>
      <c r="FMD21" s="296"/>
      <c r="FME21" s="296"/>
      <c r="FMF21" s="296"/>
      <c r="FMG21" s="296"/>
      <c r="FMH21" s="296"/>
      <c r="FMI21" s="296"/>
      <c r="FMJ21" s="296"/>
      <c r="FMK21" s="296"/>
      <c r="FML21" s="296"/>
      <c r="FMM21" s="296"/>
      <c r="FMN21" s="296"/>
      <c r="FMO21" s="296"/>
      <c r="FMP21" s="296"/>
      <c r="FMQ21" s="296"/>
      <c r="FMR21" s="296"/>
      <c r="FMS21" s="296"/>
      <c r="FMT21" s="296"/>
      <c r="FMU21" s="296"/>
      <c r="FMV21" s="296"/>
      <c r="FMW21" s="296"/>
      <c r="FMX21" s="296"/>
      <c r="FMY21" s="296"/>
      <c r="FMZ21" s="296"/>
      <c r="FNA21" s="296"/>
      <c r="FNB21" s="296"/>
      <c r="FNC21" s="296"/>
      <c r="FND21" s="296"/>
      <c r="FNE21" s="296"/>
      <c r="FNF21" s="296"/>
      <c r="FNG21" s="296"/>
      <c r="FNH21" s="296"/>
      <c r="FNI21" s="296"/>
      <c r="FNJ21" s="296"/>
      <c r="FNK21" s="296"/>
      <c r="FNL21" s="296"/>
      <c r="FNM21" s="296"/>
      <c r="FNN21" s="296"/>
      <c r="FNO21" s="296"/>
      <c r="FNP21" s="296"/>
      <c r="FNQ21" s="296"/>
      <c r="FNR21" s="296"/>
      <c r="FNS21" s="296"/>
      <c r="FNT21" s="296"/>
      <c r="FNU21" s="296"/>
      <c r="FNV21" s="296"/>
      <c r="FNW21" s="296"/>
      <c r="FNX21" s="296"/>
      <c r="FNY21" s="296"/>
      <c r="FNZ21" s="296"/>
      <c r="FOA21" s="296"/>
      <c r="FOB21" s="296"/>
      <c r="FOC21" s="296"/>
      <c r="FOD21" s="296"/>
      <c r="FOE21" s="296"/>
      <c r="FOF21" s="296"/>
      <c r="FOG21" s="296"/>
      <c r="FOH21" s="296"/>
      <c r="FOI21" s="296"/>
      <c r="FOJ21" s="296"/>
      <c r="FOK21" s="296"/>
      <c r="FOL21" s="296"/>
      <c r="FOM21" s="296"/>
      <c r="FON21" s="296"/>
      <c r="FOO21" s="296"/>
      <c r="FOP21" s="296"/>
      <c r="FOQ21" s="296"/>
      <c r="FOR21" s="296"/>
      <c r="FOS21" s="296"/>
      <c r="FOT21" s="296"/>
      <c r="FOU21" s="296"/>
      <c r="FOV21" s="296"/>
      <c r="FOW21" s="296"/>
      <c r="FOX21" s="296"/>
      <c r="FOY21" s="296"/>
      <c r="FOZ21" s="296"/>
      <c r="FPA21" s="296"/>
      <c r="FPB21" s="296"/>
      <c r="FPC21" s="296"/>
      <c r="FPD21" s="296"/>
      <c r="FPE21" s="296"/>
      <c r="FPF21" s="296"/>
      <c r="FPG21" s="296"/>
      <c r="FPH21" s="296"/>
      <c r="FPI21" s="296"/>
      <c r="FPJ21" s="296"/>
      <c r="FPK21" s="296"/>
      <c r="FPL21" s="296"/>
      <c r="FPM21" s="296"/>
      <c r="FPN21" s="296"/>
      <c r="FPO21" s="296"/>
      <c r="FPP21" s="296"/>
      <c r="FPQ21" s="296"/>
      <c r="FPR21" s="296"/>
      <c r="FPS21" s="296"/>
      <c r="FPT21" s="296"/>
      <c r="FPU21" s="296"/>
      <c r="FPV21" s="296"/>
      <c r="FPW21" s="296"/>
      <c r="FPX21" s="296"/>
      <c r="FPY21" s="296"/>
      <c r="FPZ21" s="296"/>
      <c r="FQA21" s="296"/>
      <c r="FQB21" s="296"/>
      <c r="FQC21" s="296"/>
      <c r="FQD21" s="296"/>
      <c r="FQE21" s="296"/>
      <c r="FQF21" s="296"/>
      <c r="FQG21" s="296"/>
      <c r="FQH21" s="296"/>
      <c r="FQI21" s="296"/>
      <c r="FQJ21" s="296"/>
      <c r="FQK21" s="296"/>
      <c r="FQL21" s="296"/>
      <c r="FQM21" s="296"/>
      <c r="FQN21" s="296"/>
      <c r="FQO21" s="296"/>
      <c r="FQP21" s="296"/>
      <c r="FQQ21" s="296"/>
      <c r="FQR21" s="296"/>
      <c r="FQS21" s="296"/>
      <c r="FQT21" s="296"/>
      <c r="FQU21" s="296"/>
      <c r="FQV21" s="296"/>
      <c r="FQW21" s="296"/>
      <c r="FQX21" s="296"/>
      <c r="FQY21" s="296"/>
      <c r="FQZ21" s="296"/>
      <c r="FRA21" s="296"/>
      <c r="FRB21" s="296"/>
      <c r="FRC21" s="296"/>
      <c r="FRD21" s="296"/>
      <c r="FRE21" s="296"/>
      <c r="FRF21" s="296"/>
      <c r="FRG21" s="296"/>
      <c r="FRH21" s="296"/>
      <c r="FRI21" s="296"/>
      <c r="FRJ21" s="296"/>
      <c r="FRK21" s="296"/>
      <c r="FRL21" s="296"/>
      <c r="FRM21" s="296"/>
      <c r="FRN21" s="296"/>
      <c r="FRO21" s="296"/>
      <c r="FRP21" s="296"/>
      <c r="FRQ21" s="296"/>
      <c r="FRR21" s="296"/>
      <c r="FRS21" s="296"/>
      <c r="FRT21" s="296"/>
      <c r="FRU21" s="296"/>
      <c r="FRV21" s="296"/>
      <c r="FRW21" s="296"/>
      <c r="FRX21" s="296"/>
      <c r="FRY21" s="296"/>
      <c r="FRZ21" s="296"/>
      <c r="FSA21" s="296"/>
      <c r="FSB21" s="296"/>
      <c r="FSC21" s="296"/>
      <c r="FSD21" s="296"/>
      <c r="FSE21" s="296"/>
      <c r="FSF21" s="296"/>
      <c r="FSG21" s="296"/>
      <c r="FSH21" s="296"/>
      <c r="FSI21" s="296"/>
      <c r="FSJ21" s="296"/>
      <c r="FSK21" s="296"/>
      <c r="FSL21" s="296"/>
      <c r="FSM21" s="296"/>
      <c r="FSN21" s="296"/>
      <c r="FSO21" s="296"/>
      <c r="FSP21" s="296"/>
      <c r="FSQ21" s="296"/>
      <c r="FSR21" s="296"/>
      <c r="FSS21" s="296"/>
      <c r="FST21" s="296"/>
      <c r="FSU21" s="296"/>
      <c r="FSV21" s="296"/>
      <c r="FSW21" s="296"/>
      <c r="FSX21" s="296"/>
      <c r="FSY21" s="296"/>
      <c r="FSZ21" s="296"/>
      <c r="FTA21" s="296"/>
      <c r="FTB21" s="296"/>
      <c r="FTC21" s="296"/>
      <c r="FTD21" s="296"/>
      <c r="FTE21" s="296"/>
      <c r="FTF21" s="296"/>
      <c r="FTG21" s="296"/>
      <c r="FTH21" s="296"/>
      <c r="FTI21" s="296"/>
      <c r="FTJ21" s="296"/>
      <c r="FTK21" s="296"/>
      <c r="FTL21" s="296"/>
      <c r="FTM21" s="296"/>
      <c r="FTN21" s="296"/>
      <c r="FTO21" s="296"/>
      <c r="FTP21" s="296"/>
      <c r="FTQ21" s="296"/>
      <c r="FTR21" s="296"/>
      <c r="FTS21" s="296"/>
      <c r="FTT21" s="296"/>
      <c r="FTU21" s="296"/>
      <c r="FTV21" s="296"/>
      <c r="FTW21" s="296"/>
      <c r="FTX21" s="296"/>
      <c r="FTY21" s="296"/>
      <c r="FTZ21" s="296"/>
      <c r="FUA21" s="296"/>
      <c r="FUB21" s="296"/>
      <c r="FUC21" s="296"/>
      <c r="FUD21" s="296"/>
      <c r="FUE21" s="296"/>
      <c r="FUF21" s="296"/>
      <c r="FUG21" s="296"/>
      <c r="FUH21" s="296"/>
      <c r="FUI21" s="296"/>
      <c r="FUJ21" s="296"/>
      <c r="FUK21" s="296"/>
      <c r="FUL21" s="296"/>
      <c r="FUM21" s="296"/>
      <c r="FUN21" s="296"/>
      <c r="FUO21" s="296"/>
      <c r="FUP21" s="296"/>
      <c r="FUQ21" s="296"/>
      <c r="FUR21" s="296"/>
      <c r="FUS21" s="296"/>
      <c r="FUT21" s="296"/>
      <c r="FUU21" s="296"/>
      <c r="FUV21" s="296"/>
      <c r="FUW21" s="296"/>
      <c r="FUX21" s="296"/>
      <c r="FUY21" s="296"/>
      <c r="FUZ21" s="296"/>
      <c r="FVA21" s="296"/>
      <c r="FVB21" s="296"/>
      <c r="FVC21" s="296"/>
      <c r="FVD21" s="296"/>
      <c r="FVE21" s="296"/>
      <c r="FVF21" s="296"/>
      <c r="FVG21" s="296"/>
      <c r="FVH21" s="296"/>
      <c r="FVI21" s="296"/>
      <c r="FVJ21" s="296"/>
      <c r="FVK21" s="296"/>
      <c r="FVL21" s="296"/>
      <c r="FVM21" s="296"/>
      <c r="FVN21" s="296"/>
      <c r="FVO21" s="296"/>
      <c r="FVP21" s="296"/>
      <c r="FVQ21" s="296"/>
      <c r="FVR21" s="296"/>
      <c r="FVS21" s="296"/>
      <c r="FVT21" s="296"/>
      <c r="FVU21" s="296"/>
      <c r="FVV21" s="296"/>
      <c r="FVW21" s="296"/>
      <c r="FVX21" s="296"/>
      <c r="FVY21" s="296"/>
      <c r="FVZ21" s="296"/>
      <c r="FWA21" s="296"/>
      <c r="FWB21" s="296"/>
      <c r="FWC21" s="296"/>
      <c r="FWD21" s="296"/>
      <c r="FWE21" s="296"/>
      <c r="FWF21" s="296"/>
      <c r="FWG21" s="296"/>
      <c r="FWH21" s="296"/>
      <c r="FWI21" s="296"/>
      <c r="FWJ21" s="296"/>
      <c r="FWK21" s="296"/>
      <c r="FWL21" s="296"/>
      <c r="FWM21" s="296"/>
      <c r="FWN21" s="296"/>
      <c r="FWO21" s="296"/>
      <c r="FWP21" s="296"/>
      <c r="FWQ21" s="296"/>
      <c r="FWR21" s="296"/>
      <c r="FWS21" s="296"/>
      <c r="FWT21" s="296"/>
      <c r="FWU21" s="296"/>
      <c r="FWV21" s="296"/>
      <c r="FWW21" s="296"/>
      <c r="FWX21" s="296"/>
      <c r="FWY21" s="296"/>
      <c r="FWZ21" s="296"/>
      <c r="FXA21" s="296"/>
      <c r="FXB21" s="296"/>
      <c r="FXC21" s="296"/>
      <c r="FXD21" s="296"/>
      <c r="FXE21" s="296"/>
      <c r="FXF21" s="296"/>
      <c r="FXG21" s="296"/>
      <c r="FXH21" s="296"/>
      <c r="FXI21" s="296"/>
      <c r="FXJ21" s="296"/>
      <c r="FXK21" s="296"/>
      <c r="FXL21" s="296"/>
      <c r="FXM21" s="296"/>
      <c r="FXN21" s="296"/>
      <c r="FXO21" s="296"/>
      <c r="FXP21" s="296"/>
      <c r="FXQ21" s="296"/>
      <c r="FXR21" s="296"/>
      <c r="FXS21" s="296"/>
      <c r="FXT21" s="296"/>
      <c r="FXU21" s="296"/>
      <c r="FXV21" s="296"/>
      <c r="FXW21" s="296"/>
      <c r="FXX21" s="296"/>
      <c r="FXY21" s="296"/>
      <c r="FXZ21" s="296"/>
      <c r="FYA21" s="296"/>
      <c r="FYB21" s="296"/>
      <c r="FYC21" s="296"/>
      <c r="FYD21" s="296"/>
      <c r="FYE21" s="296"/>
      <c r="FYF21" s="296"/>
      <c r="FYG21" s="296"/>
      <c r="FYH21" s="296"/>
      <c r="FYI21" s="296"/>
      <c r="FYJ21" s="296"/>
      <c r="FYK21" s="296"/>
      <c r="FYL21" s="296"/>
      <c r="FYM21" s="296"/>
      <c r="FYN21" s="296"/>
      <c r="FYO21" s="296"/>
      <c r="FYP21" s="296"/>
      <c r="FYQ21" s="296"/>
      <c r="FYR21" s="296"/>
      <c r="FYS21" s="296"/>
      <c r="FYT21" s="296"/>
      <c r="FYU21" s="296"/>
      <c r="FYV21" s="296"/>
      <c r="FYW21" s="296"/>
      <c r="FYX21" s="296"/>
      <c r="FYY21" s="296"/>
      <c r="FYZ21" s="296"/>
      <c r="FZA21" s="296"/>
      <c r="FZB21" s="296"/>
      <c r="FZC21" s="296"/>
      <c r="FZD21" s="296"/>
      <c r="FZE21" s="296"/>
      <c r="FZF21" s="296"/>
      <c r="FZG21" s="296"/>
      <c r="FZH21" s="296"/>
      <c r="FZI21" s="296"/>
      <c r="FZJ21" s="296"/>
      <c r="FZK21" s="296"/>
      <c r="FZL21" s="296"/>
      <c r="FZM21" s="296"/>
      <c r="FZN21" s="296"/>
      <c r="FZO21" s="296"/>
      <c r="FZP21" s="296"/>
      <c r="FZQ21" s="296"/>
      <c r="FZR21" s="296"/>
      <c r="FZS21" s="296"/>
      <c r="FZT21" s="296"/>
      <c r="FZU21" s="296"/>
      <c r="FZV21" s="296"/>
      <c r="FZW21" s="296"/>
      <c r="FZX21" s="296"/>
      <c r="FZY21" s="296"/>
      <c r="FZZ21" s="296"/>
      <c r="GAA21" s="296"/>
      <c r="GAB21" s="296"/>
      <c r="GAC21" s="296"/>
      <c r="GAD21" s="296"/>
      <c r="GAE21" s="296"/>
      <c r="GAF21" s="296"/>
      <c r="GAG21" s="296"/>
      <c r="GAH21" s="296"/>
      <c r="GAI21" s="296"/>
      <c r="GAJ21" s="296"/>
      <c r="GAK21" s="296"/>
      <c r="GAL21" s="296"/>
      <c r="GAM21" s="296"/>
      <c r="GAN21" s="296"/>
      <c r="GAO21" s="296"/>
      <c r="GAP21" s="296"/>
      <c r="GAQ21" s="296"/>
      <c r="GAR21" s="296"/>
      <c r="GAS21" s="296"/>
      <c r="GAT21" s="296"/>
      <c r="GAU21" s="296"/>
      <c r="GAV21" s="296"/>
      <c r="GAW21" s="296"/>
      <c r="GAX21" s="296"/>
      <c r="GAY21" s="296"/>
      <c r="GAZ21" s="296"/>
      <c r="GBA21" s="296"/>
      <c r="GBB21" s="296"/>
      <c r="GBC21" s="296"/>
      <c r="GBD21" s="296"/>
      <c r="GBE21" s="296"/>
      <c r="GBF21" s="296"/>
      <c r="GBG21" s="296"/>
      <c r="GBH21" s="296"/>
      <c r="GBI21" s="296"/>
      <c r="GBJ21" s="296"/>
      <c r="GBK21" s="296"/>
      <c r="GBL21" s="296"/>
      <c r="GBM21" s="296"/>
      <c r="GBN21" s="296"/>
      <c r="GBO21" s="296"/>
      <c r="GBP21" s="296"/>
      <c r="GBQ21" s="296"/>
      <c r="GBR21" s="296"/>
      <c r="GBS21" s="296"/>
      <c r="GBT21" s="296"/>
      <c r="GBU21" s="296"/>
      <c r="GBV21" s="296"/>
      <c r="GBW21" s="296"/>
      <c r="GBX21" s="296"/>
      <c r="GBY21" s="296"/>
      <c r="GBZ21" s="296"/>
      <c r="GCA21" s="296"/>
      <c r="GCB21" s="296"/>
      <c r="GCC21" s="296"/>
      <c r="GCD21" s="296"/>
      <c r="GCE21" s="296"/>
      <c r="GCF21" s="296"/>
      <c r="GCG21" s="296"/>
      <c r="GCH21" s="296"/>
      <c r="GCI21" s="296"/>
      <c r="GCJ21" s="296"/>
      <c r="GCK21" s="296"/>
      <c r="GCL21" s="296"/>
      <c r="GCM21" s="296"/>
      <c r="GCN21" s="296"/>
      <c r="GCO21" s="296"/>
      <c r="GCP21" s="296"/>
      <c r="GCQ21" s="296"/>
      <c r="GCR21" s="296"/>
      <c r="GCS21" s="296"/>
      <c r="GCT21" s="296"/>
      <c r="GCU21" s="296"/>
      <c r="GCV21" s="296"/>
      <c r="GCW21" s="296"/>
      <c r="GCX21" s="296"/>
      <c r="GCY21" s="296"/>
      <c r="GCZ21" s="296"/>
      <c r="GDA21" s="296"/>
      <c r="GDB21" s="296"/>
      <c r="GDC21" s="296"/>
      <c r="GDD21" s="296"/>
      <c r="GDE21" s="296"/>
      <c r="GDF21" s="296"/>
      <c r="GDG21" s="296"/>
      <c r="GDH21" s="296"/>
      <c r="GDI21" s="296"/>
      <c r="GDJ21" s="296"/>
      <c r="GDK21" s="296"/>
      <c r="GDL21" s="296"/>
      <c r="GDM21" s="296"/>
      <c r="GDN21" s="296"/>
      <c r="GDO21" s="296"/>
      <c r="GDP21" s="296"/>
      <c r="GDQ21" s="296"/>
      <c r="GDR21" s="296"/>
      <c r="GDS21" s="296"/>
      <c r="GDT21" s="296"/>
      <c r="GDU21" s="296"/>
      <c r="GDV21" s="296"/>
      <c r="GDW21" s="296"/>
      <c r="GDX21" s="296"/>
      <c r="GDY21" s="296"/>
      <c r="GDZ21" s="296"/>
      <c r="GEA21" s="296"/>
      <c r="GEB21" s="296"/>
      <c r="GEC21" s="296"/>
      <c r="GED21" s="296"/>
      <c r="GEE21" s="296"/>
      <c r="GEF21" s="296"/>
      <c r="GEG21" s="296"/>
      <c r="GEH21" s="296"/>
      <c r="GEI21" s="296"/>
      <c r="GEJ21" s="296"/>
      <c r="GEK21" s="296"/>
      <c r="GEL21" s="296"/>
      <c r="GEM21" s="296"/>
      <c r="GEN21" s="296"/>
      <c r="GEO21" s="296"/>
      <c r="GEP21" s="296"/>
      <c r="GEQ21" s="296"/>
      <c r="GER21" s="296"/>
      <c r="GES21" s="296"/>
      <c r="GET21" s="296"/>
      <c r="GEU21" s="296"/>
      <c r="GEV21" s="296"/>
      <c r="GEW21" s="296"/>
      <c r="GEX21" s="296"/>
      <c r="GEY21" s="296"/>
      <c r="GEZ21" s="296"/>
      <c r="GFA21" s="296"/>
      <c r="GFB21" s="296"/>
      <c r="GFC21" s="296"/>
      <c r="GFD21" s="296"/>
      <c r="GFE21" s="296"/>
      <c r="GFF21" s="296"/>
      <c r="GFG21" s="296"/>
      <c r="GFH21" s="296"/>
      <c r="GFI21" s="296"/>
      <c r="GFJ21" s="296"/>
      <c r="GFK21" s="296"/>
      <c r="GFL21" s="296"/>
      <c r="GFM21" s="296"/>
      <c r="GFN21" s="296"/>
      <c r="GFO21" s="296"/>
      <c r="GFP21" s="296"/>
      <c r="GFQ21" s="296"/>
      <c r="GFR21" s="296"/>
      <c r="GFS21" s="296"/>
      <c r="GFT21" s="296"/>
      <c r="GFU21" s="296"/>
      <c r="GFV21" s="296"/>
      <c r="GFW21" s="296"/>
      <c r="GFX21" s="296"/>
      <c r="GFY21" s="296"/>
      <c r="GFZ21" s="296"/>
      <c r="GGA21" s="296"/>
      <c r="GGB21" s="296"/>
      <c r="GGC21" s="296"/>
      <c r="GGD21" s="296"/>
      <c r="GGE21" s="296"/>
      <c r="GGF21" s="296"/>
      <c r="GGG21" s="296"/>
      <c r="GGH21" s="296"/>
      <c r="GGI21" s="296"/>
      <c r="GGJ21" s="296"/>
      <c r="GGK21" s="296"/>
      <c r="GGL21" s="296"/>
      <c r="GGM21" s="296"/>
      <c r="GGN21" s="296"/>
      <c r="GGO21" s="296"/>
      <c r="GGP21" s="296"/>
      <c r="GGQ21" s="296"/>
      <c r="GGR21" s="296"/>
      <c r="GGS21" s="296"/>
      <c r="GGT21" s="296"/>
      <c r="GGU21" s="296"/>
      <c r="GGV21" s="296"/>
      <c r="GGW21" s="296"/>
      <c r="GGX21" s="296"/>
      <c r="GGY21" s="296"/>
      <c r="GGZ21" s="296"/>
      <c r="GHA21" s="296"/>
      <c r="GHB21" s="296"/>
      <c r="GHC21" s="296"/>
      <c r="GHD21" s="296"/>
      <c r="GHE21" s="296"/>
      <c r="GHF21" s="296"/>
      <c r="GHG21" s="296"/>
      <c r="GHH21" s="296"/>
      <c r="GHI21" s="296"/>
      <c r="GHJ21" s="296"/>
      <c r="GHK21" s="296"/>
      <c r="GHL21" s="296"/>
      <c r="GHM21" s="296"/>
      <c r="GHN21" s="296"/>
      <c r="GHO21" s="296"/>
      <c r="GHP21" s="296"/>
      <c r="GHQ21" s="296"/>
      <c r="GHR21" s="296"/>
      <c r="GHS21" s="296"/>
      <c r="GHT21" s="296"/>
      <c r="GHU21" s="296"/>
      <c r="GHV21" s="296"/>
      <c r="GHW21" s="296"/>
      <c r="GHX21" s="296"/>
      <c r="GHY21" s="296"/>
      <c r="GHZ21" s="296"/>
      <c r="GIA21" s="296"/>
      <c r="GIB21" s="296"/>
      <c r="GIC21" s="296"/>
      <c r="GID21" s="296"/>
      <c r="GIE21" s="296"/>
      <c r="GIF21" s="296"/>
      <c r="GIG21" s="296"/>
      <c r="GIH21" s="296"/>
      <c r="GII21" s="296"/>
      <c r="GIJ21" s="296"/>
      <c r="GIK21" s="296"/>
      <c r="GIL21" s="296"/>
      <c r="GIM21" s="296"/>
      <c r="GIN21" s="296"/>
      <c r="GIO21" s="296"/>
      <c r="GIP21" s="296"/>
      <c r="GIQ21" s="296"/>
      <c r="GIR21" s="296"/>
      <c r="GIS21" s="296"/>
      <c r="GIT21" s="296"/>
      <c r="GIU21" s="296"/>
      <c r="GIV21" s="296"/>
      <c r="GIW21" s="296"/>
      <c r="GIX21" s="296"/>
      <c r="GIY21" s="296"/>
      <c r="GIZ21" s="296"/>
      <c r="GJA21" s="296"/>
      <c r="GJB21" s="296"/>
      <c r="GJC21" s="296"/>
      <c r="GJD21" s="296"/>
      <c r="GJE21" s="296"/>
      <c r="GJF21" s="296"/>
      <c r="GJG21" s="296"/>
      <c r="GJH21" s="296"/>
      <c r="GJI21" s="296"/>
      <c r="GJJ21" s="296"/>
      <c r="GJK21" s="296"/>
      <c r="GJL21" s="296"/>
      <c r="GJM21" s="296"/>
      <c r="GJN21" s="296"/>
      <c r="GJO21" s="296"/>
      <c r="GJP21" s="296"/>
      <c r="GJQ21" s="296"/>
      <c r="GJR21" s="296"/>
      <c r="GJS21" s="296"/>
      <c r="GJT21" s="296"/>
      <c r="GJU21" s="296"/>
      <c r="GJV21" s="296"/>
      <c r="GJW21" s="296"/>
      <c r="GJX21" s="296"/>
      <c r="GJY21" s="296"/>
      <c r="GJZ21" s="296"/>
      <c r="GKA21" s="296"/>
      <c r="GKB21" s="296"/>
      <c r="GKC21" s="296"/>
      <c r="GKD21" s="296"/>
      <c r="GKE21" s="296"/>
      <c r="GKF21" s="296"/>
      <c r="GKG21" s="296"/>
      <c r="GKH21" s="296"/>
      <c r="GKI21" s="296"/>
      <c r="GKJ21" s="296"/>
      <c r="GKK21" s="296"/>
      <c r="GKL21" s="296"/>
      <c r="GKM21" s="296"/>
      <c r="GKN21" s="296"/>
      <c r="GKO21" s="296"/>
      <c r="GKP21" s="296"/>
      <c r="GKQ21" s="296"/>
      <c r="GKR21" s="296"/>
      <c r="GKS21" s="296"/>
      <c r="GKT21" s="296"/>
      <c r="GKU21" s="296"/>
      <c r="GKV21" s="296"/>
      <c r="GKW21" s="296"/>
      <c r="GKX21" s="296"/>
      <c r="GKY21" s="296"/>
      <c r="GKZ21" s="296"/>
      <c r="GLA21" s="296"/>
      <c r="GLB21" s="296"/>
      <c r="GLC21" s="296"/>
      <c r="GLD21" s="296"/>
      <c r="GLE21" s="296"/>
      <c r="GLF21" s="296"/>
      <c r="GLG21" s="296"/>
      <c r="GLH21" s="296"/>
      <c r="GLI21" s="296"/>
      <c r="GLJ21" s="296"/>
      <c r="GLK21" s="296"/>
      <c r="GLL21" s="296"/>
      <c r="GLM21" s="296"/>
      <c r="GLN21" s="296"/>
      <c r="GLO21" s="296"/>
      <c r="GLP21" s="296"/>
      <c r="GLQ21" s="296"/>
      <c r="GLR21" s="296"/>
      <c r="GLS21" s="296"/>
      <c r="GLT21" s="296"/>
      <c r="GLU21" s="296"/>
      <c r="GLV21" s="296"/>
      <c r="GLW21" s="296"/>
      <c r="GLX21" s="296"/>
      <c r="GLY21" s="296"/>
      <c r="GLZ21" s="296"/>
      <c r="GMA21" s="296"/>
      <c r="GMB21" s="296"/>
      <c r="GMC21" s="296"/>
      <c r="GMD21" s="296"/>
      <c r="GME21" s="296"/>
      <c r="GMF21" s="296"/>
      <c r="GMG21" s="296"/>
      <c r="GMH21" s="296"/>
      <c r="GMI21" s="296"/>
      <c r="GMJ21" s="296"/>
      <c r="GMK21" s="296"/>
      <c r="GML21" s="296"/>
      <c r="GMM21" s="296"/>
      <c r="GMN21" s="296"/>
      <c r="GMO21" s="296"/>
      <c r="GMP21" s="296"/>
      <c r="GMQ21" s="296"/>
      <c r="GMR21" s="296"/>
      <c r="GMS21" s="296"/>
      <c r="GMT21" s="296"/>
      <c r="GMU21" s="296"/>
      <c r="GMV21" s="296"/>
      <c r="GMW21" s="296"/>
      <c r="GMX21" s="296"/>
      <c r="GMY21" s="296"/>
      <c r="GMZ21" s="296"/>
      <c r="GNA21" s="296"/>
      <c r="GNB21" s="296"/>
      <c r="GNC21" s="296"/>
      <c r="GND21" s="296"/>
      <c r="GNE21" s="296"/>
      <c r="GNF21" s="296"/>
      <c r="GNG21" s="296"/>
      <c r="GNH21" s="296"/>
      <c r="GNI21" s="296"/>
      <c r="GNJ21" s="296"/>
      <c r="GNK21" s="296"/>
      <c r="GNL21" s="296"/>
      <c r="GNM21" s="296"/>
      <c r="GNN21" s="296"/>
      <c r="GNO21" s="296"/>
      <c r="GNP21" s="296"/>
      <c r="GNQ21" s="296"/>
      <c r="GNR21" s="296"/>
      <c r="GNS21" s="296"/>
      <c r="GNT21" s="296"/>
      <c r="GNU21" s="296"/>
      <c r="GNV21" s="296"/>
      <c r="GNW21" s="296"/>
      <c r="GNX21" s="296"/>
      <c r="GNY21" s="296"/>
      <c r="GNZ21" s="296"/>
      <c r="GOA21" s="296"/>
      <c r="GOB21" s="296"/>
      <c r="GOC21" s="296"/>
      <c r="GOD21" s="296"/>
      <c r="GOE21" s="296"/>
      <c r="GOF21" s="296"/>
      <c r="GOG21" s="296"/>
      <c r="GOH21" s="296"/>
      <c r="GOI21" s="296"/>
      <c r="GOJ21" s="296"/>
      <c r="GOK21" s="296"/>
      <c r="GOL21" s="296"/>
      <c r="GOM21" s="296"/>
      <c r="GON21" s="296"/>
      <c r="GOO21" s="296"/>
      <c r="GOP21" s="296"/>
      <c r="GOQ21" s="296"/>
      <c r="GOR21" s="296"/>
      <c r="GOS21" s="296"/>
      <c r="GOT21" s="296"/>
      <c r="GOU21" s="296"/>
      <c r="GOV21" s="296"/>
      <c r="GOW21" s="296"/>
      <c r="GOX21" s="296"/>
      <c r="GOY21" s="296"/>
      <c r="GOZ21" s="296"/>
      <c r="GPA21" s="296"/>
      <c r="GPB21" s="296"/>
      <c r="GPC21" s="296"/>
      <c r="GPD21" s="296"/>
      <c r="GPE21" s="296"/>
      <c r="GPF21" s="296"/>
      <c r="GPG21" s="296"/>
      <c r="GPH21" s="296"/>
      <c r="GPI21" s="296"/>
      <c r="GPJ21" s="296"/>
      <c r="GPK21" s="296"/>
      <c r="GPL21" s="296"/>
      <c r="GPM21" s="296"/>
      <c r="GPN21" s="296"/>
      <c r="GPO21" s="296"/>
      <c r="GPP21" s="296"/>
      <c r="GPQ21" s="296"/>
      <c r="GPR21" s="296"/>
      <c r="GPS21" s="296"/>
      <c r="GPT21" s="296"/>
      <c r="GPU21" s="296"/>
      <c r="GPV21" s="296"/>
      <c r="GPW21" s="296"/>
      <c r="GPX21" s="296"/>
      <c r="GPY21" s="296"/>
      <c r="GPZ21" s="296"/>
      <c r="GQA21" s="296"/>
      <c r="GQB21" s="296"/>
      <c r="GQC21" s="296"/>
      <c r="GQD21" s="296"/>
      <c r="GQE21" s="296"/>
      <c r="GQF21" s="296"/>
      <c r="GQG21" s="296"/>
      <c r="GQH21" s="296"/>
      <c r="GQI21" s="296"/>
      <c r="GQJ21" s="296"/>
      <c r="GQK21" s="296"/>
      <c r="GQL21" s="296"/>
      <c r="GQM21" s="296"/>
      <c r="GQN21" s="296"/>
      <c r="GQO21" s="296"/>
      <c r="GQP21" s="296"/>
      <c r="GQQ21" s="296"/>
      <c r="GQR21" s="296"/>
      <c r="GQS21" s="296"/>
      <c r="GQT21" s="296"/>
      <c r="GQU21" s="296"/>
      <c r="GQV21" s="296"/>
      <c r="GQW21" s="296"/>
      <c r="GQX21" s="296"/>
      <c r="GQY21" s="296"/>
      <c r="GQZ21" s="296"/>
      <c r="GRA21" s="296"/>
      <c r="GRB21" s="296"/>
      <c r="GRC21" s="296"/>
      <c r="GRD21" s="296"/>
      <c r="GRE21" s="296"/>
      <c r="GRF21" s="296"/>
      <c r="GRG21" s="296"/>
      <c r="GRH21" s="296"/>
      <c r="GRI21" s="296"/>
      <c r="GRJ21" s="296"/>
      <c r="GRK21" s="296"/>
      <c r="GRL21" s="296"/>
      <c r="GRM21" s="296"/>
      <c r="GRN21" s="296"/>
      <c r="GRO21" s="296"/>
      <c r="GRP21" s="296"/>
      <c r="GRQ21" s="296"/>
      <c r="GRR21" s="296"/>
      <c r="GRS21" s="296"/>
      <c r="GRT21" s="296"/>
      <c r="GRU21" s="296"/>
      <c r="GRV21" s="296"/>
      <c r="GRW21" s="296"/>
      <c r="GRX21" s="296"/>
      <c r="GRY21" s="296"/>
      <c r="GRZ21" s="296"/>
      <c r="GSA21" s="296"/>
      <c r="GSB21" s="296"/>
      <c r="GSC21" s="296"/>
      <c r="GSD21" s="296"/>
      <c r="GSE21" s="296"/>
      <c r="GSF21" s="296"/>
      <c r="GSG21" s="296"/>
      <c r="GSH21" s="296"/>
      <c r="GSI21" s="296"/>
      <c r="GSJ21" s="296"/>
      <c r="GSK21" s="296"/>
      <c r="GSL21" s="296"/>
      <c r="GSM21" s="296"/>
      <c r="GSN21" s="296"/>
      <c r="GSO21" s="296"/>
      <c r="GSP21" s="296"/>
      <c r="GSQ21" s="296"/>
      <c r="GSR21" s="296"/>
      <c r="GSS21" s="296"/>
      <c r="GST21" s="296"/>
      <c r="GSU21" s="296"/>
      <c r="GSV21" s="296"/>
      <c r="GSW21" s="296"/>
      <c r="GSX21" s="296"/>
      <c r="GSY21" s="296"/>
      <c r="GSZ21" s="296"/>
      <c r="GTA21" s="296"/>
      <c r="GTB21" s="296"/>
      <c r="GTC21" s="296"/>
      <c r="GTD21" s="296"/>
      <c r="GTE21" s="296"/>
      <c r="GTF21" s="296"/>
      <c r="GTG21" s="296"/>
      <c r="GTH21" s="296"/>
      <c r="GTI21" s="296"/>
      <c r="GTJ21" s="296"/>
      <c r="GTK21" s="296"/>
      <c r="GTL21" s="296"/>
      <c r="GTM21" s="296"/>
      <c r="GTN21" s="296"/>
      <c r="GTO21" s="296"/>
      <c r="GTP21" s="296"/>
      <c r="GTQ21" s="296"/>
      <c r="GTR21" s="296"/>
      <c r="GTS21" s="296"/>
      <c r="GTT21" s="296"/>
      <c r="GTU21" s="296"/>
      <c r="GTV21" s="296"/>
      <c r="GTW21" s="296"/>
      <c r="GTX21" s="296"/>
      <c r="GTY21" s="296"/>
      <c r="GTZ21" s="296"/>
      <c r="GUA21" s="296"/>
      <c r="GUB21" s="296"/>
      <c r="GUC21" s="296"/>
      <c r="GUD21" s="296"/>
      <c r="GUE21" s="296"/>
      <c r="GUF21" s="296"/>
      <c r="GUG21" s="296"/>
      <c r="GUH21" s="296"/>
      <c r="GUI21" s="296"/>
      <c r="GUJ21" s="296"/>
      <c r="GUK21" s="296"/>
      <c r="GUL21" s="296"/>
      <c r="GUM21" s="296"/>
      <c r="GUN21" s="296"/>
      <c r="GUO21" s="296"/>
      <c r="GUP21" s="296"/>
      <c r="GUQ21" s="296"/>
      <c r="GUR21" s="296"/>
      <c r="GUS21" s="296"/>
      <c r="GUT21" s="296"/>
      <c r="GUU21" s="296"/>
      <c r="GUV21" s="296"/>
      <c r="GUW21" s="296"/>
      <c r="GUX21" s="296"/>
      <c r="GUY21" s="296"/>
      <c r="GUZ21" s="296"/>
      <c r="GVA21" s="296"/>
      <c r="GVB21" s="296"/>
      <c r="GVC21" s="296"/>
      <c r="GVD21" s="296"/>
      <c r="GVE21" s="296"/>
      <c r="GVF21" s="296"/>
      <c r="GVG21" s="296"/>
      <c r="GVH21" s="296"/>
      <c r="GVI21" s="296"/>
      <c r="GVJ21" s="296"/>
      <c r="GVK21" s="296"/>
      <c r="GVL21" s="296"/>
      <c r="GVM21" s="296"/>
      <c r="GVN21" s="296"/>
      <c r="GVO21" s="296"/>
      <c r="GVP21" s="296"/>
      <c r="GVQ21" s="296"/>
      <c r="GVR21" s="296"/>
      <c r="GVS21" s="296"/>
      <c r="GVT21" s="296"/>
      <c r="GVU21" s="296"/>
      <c r="GVV21" s="296"/>
      <c r="GVW21" s="296"/>
      <c r="GVX21" s="296"/>
      <c r="GVY21" s="296"/>
      <c r="GVZ21" s="296"/>
      <c r="GWA21" s="296"/>
      <c r="GWB21" s="296"/>
      <c r="GWC21" s="296"/>
      <c r="GWD21" s="296"/>
      <c r="GWE21" s="296"/>
      <c r="GWF21" s="296"/>
      <c r="GWG21" s="296"/>
      <c r="GWH21" s="296"/>
      <c r="GWI21" s="296"/>
      <c r="GWJ21" s="296"/>
      <c r="GWK21" s="296"/>
      <c r="GWL21" s="296"/>
      <c r="GWM21" s="296"/>
      <c r="GWN21" s="296"/>
      <c r="GWO21" s="296"/>
      <c r="GWP21" s="296"/>
      <c r="GWQ21" s="296"/>
      <c r="GWR21" s="296"/>
      <c r="GWS21" s="296"/>
      <c r="GWT21" s="296"/>
      <c r="GWU21" s="296"/>
      <c r="GWV21" s="296"/>
      <c r="GWW21" s="296"/>
      <c r="GWX21" s="296"/>
      <c r="GWY21" s="296"/>
      <c r="GWZ21" s="296"/>
      <c r="GXA21" s="296"/>
      <c r="GXB21" s="296"/>
      <c r="GXC21" s="296"/>
      <c r="GXD21" s="296"/>
      <c r="GXE21" s="296"/>
      <c r="GXF21" s="296"/>
      <c r="GXG21" s="296"/>
      <c r="GXH21" s="296"/>
      <c r="GXI21" s="296"/>
      <c r="GXJ21" s="296"/>
      <c r="GXK21" s="296"/>
      <c r="GXL21" s="296"/>
      <c r="GXM21" s="296"/>
      <c r="GXN21" s="296"/>
      <c r="GXO21" s="296"/>
      <c r="GXP21" s="296"/>
      <c r="GXQ21" s="296"/>
      <c r="GXR21" s="296"/>
      <c r="GXS21" s="296"/>
      <c r="GXT21" s="296"/>
      <c r="GXU21" s="296"/>
      <c r="GXV21" s="296"/>
      <c r="GXW21" s="296"/>
      <c r="GXX21" s="296"/>
      <c r="GXY21" s="296"/>
      <c r="GXZ21" s="296"/>
      <c r="GYA21" s="296"/>
      <c r="GYB21" s="296"/>
      <c r="GYC21" s="296"/>
      <c r="GYD21" s="296"/>
      <c r="GYE21" s="296"/>
      <c r="GYF21" s="296"/>
      <c r="GYG21" s="296"/>
      <c r="GYH21" s="296"/>
      <c r="GYI21" s="296"/>
      <c r="GYJ21" s="296"/>
      <c r="GYK21" s="296"/>
      <c r="GYL21" s="296"/>
      <c r="GYM21" s="296"/>
      <c r="GYN21" s="296"/>
      <c r="GYO21" s="296"/>
      <c r="GYP21" s="296"/>
      <c r="GYQ21" s="296"/>
      <c r="GYR21" s="296"/>
      <c r="GYS21" s="296"/>
      <c r="GYT21" s="296"/>
      <c r="GYU21" s="296"/>
      <c r="GYV21" s="296"/>
      <c r="GYW21" s="296"/>
      <c r="GYX21" s="296"/>
      <c r="GYY21" s="296"/>
      <c r="GYZ21" s="296"/>
      <c r="GZA21" s="296"/>
      <c r="GZB21" s="296"/>
      <c r="GZC21" s="296"/>
      <c r="GZD21" s="296"/>
      <c r="GZE21" s="296"/>
      <c r="GZF21" s="296"/>
      <c r="GZG21" s="296"/>
      <c r="GZH21" s="296"/>
      <c r="GZI21" s="296"/>
      <c r="GZJ21" s="296"/>
      <c r="GZK21" s="296"/>
      <c r="GZL21" s="296"/>
      <c r="GZM21" s="296"/>
      <c r="GZN21" s="296"/>
      <c r="GZO21" s="296"/>
      <c r="GZP21" s="296"/>
      <c r="GZQ21" s="296"/>
      <c r="GZR21" s="296"/>
      <c r="GZS21" s="296"/>
      <c r="GZT21" s="296"/>
      <c r="GZU21" s="296"/>
      <c r="GZV21" s="296"/>
      <c r="GZW21" s="296"/>
      <c r="GZX21" s="296"/>
      <c r="GZY21" s="296"/>
      <c r="GZZ21" s="296"/>
      <c r="HAA21" s="296"/>
      <c r="HAB21" s="296"/>
      <c r="HAC21" s="296"/>
      <c r="HAD21" s="296"/>
      <c r="HAE21" s="296"/>
      <c r="HAF21" s="296"/>
      <c r="HAG21" s="296"/>
      <c r="HAH21" s="296"/>
      <c r="HAI21" s="296"/>
      <c r="HAJ21" s="296"/>
      <c r="HAK21" s="296"/>
      <c r="HAL21" s="296"/>
      <c r="HAM21" s="296"/>
      <c r="HAN21" s="296"/>
      <c r="HAO21" s="296"/>
      <c r="HAP21" s="296"/>
      <c r="HAQ21" s="296"/>
      <c r="HAR21" s="296"/>
      <c r="HAS21" s="296"/>
      <c r="HAT21" s="296"/>
      <c r="HAU21" s="296"/>
      <c r="HAV21" s="296"/>
      <c r="HAW21" s="296"/>
      <c r="HAX21" s="296"/>
      <c r="HAY21" s="296"/>
      <c r="HAZ21" s="296"/>
      <c r="HBA21" s="296"/>
      <c r="HBB21" s="296"/>
      <c r="HBC21" s="296"/>
      <c r="HBD21" s="296"/>
      <c r="HBE21" s="296"/>
      <c r="HBF21" s="296"/>
      <c r="HBG21" s="296"/>
      <c r="HBH21" s="296"/>
      <c r="HBI21" s="296"/>
      <c r="HBJ21" s="296"/>
      <c r="HBK21" s="296"/>
      <c r="HBL21" s="296"/>
      <c r="HBM21" s="296"/>
      <c r="HBN21" s="296"/>
      <c r="HBO21" s="296"/>
      <c r="HBP21" s="296"/>
      <c r="HBQ21" s="296"/>
      <c r="HBR21" s="296"/>
      <c r="HBS21" s="296"/>
      <c r="HBT21" s="296"/>
      <c r="HBU21" s="296"/>
      <c r="HBV21" s="296"/>
      <c r="HBW21" s="296"/>
      <c r="HBX21" s="296"/>
      <c r="HBY21" s="296"/>
      <c r="HBZ21" s="296"/>
      <c r="HCA21" s="296"/>
      <c r="HCB21" s="296"/>
      <c r="HCC21" s="296"/>
      <c r="HCD21" s="296"/>
      <c r="HCE21" s="296"/>
      <c r="HCF21" s="296"/>
      <c r="HCG21" s="296"/>
      <c r="HCH21" s="296"/>
      <c r="HCI21" s="296"/>
      <c r="HCJ21" s="296"/>
      <c r="HCK21" s="296"/>
      <c r="HCL21" s="296"/>
      <c r="HCM21" s="296"/>
      <c r="HCN21" s="296"/>
      <c r="HCO21" s="296"/>
      <c r="HCP21" s="296"/>
      <c r="HCQ21" s="296"/>
      <c r="HCR21" s="296"/>
      <c r="HCS21" s="296"/>
      <c r="HCT21" s="296"/>
      <c r="HCU21" s="296"/>
      <c r="HCV21" s="296"/>
      <c r="HCW21" s="296"/>
      <c r="HCX21" s="296"/>
      <c r="HCY21" s="296"/>
      <c r="HCZ21" s="296"/>
      <c r="HDA21" s="296"/>
      <c r="HDB21" s="296"/>
      <c r="HDC21" s="296"/>
      <c r="HDD21" s="296"/>
      <c r="HDE21" s="296"/>
      <c r="HDF21" s="296"/>
      <c r="HDG21" s="296"/>
      <c r="HDH21" s="296"/>
      <c r="HDI21" s="296"/>
      <c r="HDJ21" s="296"/>
      <c r="HDK21" s="296"/>
      <c r="HDL21" s="296"/>
      <c r="HDM21" s="296"/>
      <c r="HDN21" s="296"/>
      <c r="HDO21" s="296"/>
      <c r="HDP21" s="296"/>
      <c r="HDQ21" s="296"/>
      <c r="HDR21" s="296"/>
      <c r="HDS21" s="296"/>
      <c r="HDT21" s="296"/>
      <c r="HDU21" s="296"/>
      <c r="HDV21" s="296"/>
      <c r="HDW21" s="296"/>
      <c r="HDX21" s="296"/>
      <c r="HDY21" s="296"/>
      <c r="HDZ21" s="296"/>
      <c r="HEA21" s="296"/>
      <c r="HEB21" s="296"/>
      <c r="HEC21" s="296"/>
      <c r="HED21" s="296"/>
      <c r="HEE21" s="296"/>
      <c r="HEF21" s="296"/>
      <c r="HEG21" s="296"/>
      <c r="HEH21" s="296"/>
      <c r="HEI21" s="296"/>
      <c r="HEJ21" s="296"/>
      <c r="HEK21" s="296"/>
      <c r="HEL21" s="296"/>
      <c r="HEM21" s="296"/>
      <c r="HEN21" s="296"/>
      <c r="HEO21" s="296"/>
      <c r="HEP21" s="296"/>
      <c r="HEQ21" s="296"/>
      <c r="HER21" s="296"/>
      <c r="HES21" s="296"/>
      <c r="HET21" s="296"/>
      <c r="HEU21" s="296"/>
      <c r="HEV21" s="296"/>
      <c r="HEW21" s="296"/>
      <c r="HEX21" s="296"/>
      <c r="HEY21" s="296"/>
      <c r="HEZ21" s="296"/>
      <c r="HFA21" s="296"/>
      <c r="HFB21" s="296"/>
      <c r="HFC21" s="296"/>
      <c r="HFD21" s="296"/>
      <c r="HFE21" s="296"/>
      <c r="HFF21" s="296"/>
      <c r="HFG21" s="296"/>
      <c r="HFH21" s="296"/>
      <c r="HFI21" s="296"/>
      <c r="HFJ21" s="296"/>
      <c r="HFK21" s="296"/>
      <c r="HFL21" s="296"/>
      <c r="HFM21" s="296"/>
      <c r="HFN21" s="296"/>
      <c r="HFO21" s="296"/>
      <c r="HFP21" s="296"/>
      <c r="HFQ21" s="296"/>
      <c r="HFR21" s="296"/>
      <c r="HFS21" s="296"/>
      <c r="HFT21" s="296"/>
      <c r="HFU21" s="296"/>
      <c r="HFV21" s="296"/>
      <c r="HFW21" s="296"/>
      <c r="HFX21" s="296"/>
      <c r="HFY21" s="296"/>
      <c r="HFZ21" s="296"/>
      <c r="HGA21" s="296"/>
      <c r="HGB21" s="296"/>
      <c r="HGC21" s="296"/>
      <c r="HGD21" s="296"/>
      <c r="HGE21" s="296"/>
      <c r="HGF21" s="296"/>
      <c r="HGG21" s="296"/>
      <c r="HGH21" s="296"/>
      <c r="HGI21" s="296"/>
      <c r="HGJ21" s="296"/>
      <c r="HGK21" s="296"/>
      <c r="HGL21" s="296"/>
      <c r="HGM21" s="296"/>
      <c r="HGN21" s="296"/>
      <c r="HGO21" s="296"/>
      <c r="HGP21" s="296"/>
      <c r="HGQ21" s="296"/>
      <c r="HGR21" s="296"/>
      <c r="HGS21" s="296"/>
      <c r="HGT21" s="296"/>
      <c r="HGU21" s="296"/>
      <c r="HGV21" s="296"/>
      <c r="HGW21" s="296"/>
      <c r="HGX21" s="296"/>
      <c r="HGY21" s="296"/>
      <c r="HGZ21" s="296"/>
      <c r="HHA21" s="296"/>
      <c r="HHB21" s="296"/>
      <c r="HHC21" s="296"/>
      <c r="HHD21" s="296"/>
      <c r="HHE21" s="296"/>
      <c r="HHF21" s="296"/>
      <c r="HHG21" s="296"/>
      <c r="HHH21" s="296"/>
      <c r="HHI21" s="296"/>
      <c r="HHJ21" s="296"/>
      <c r="HHK21" s="296"/>
      <c r="HHL21" s="296"/>
      <c r="HHM21" s="296"/>
      <c r="HHN21" s="296"/>
      <c r="HHO21" s="296"/>
      <c r="HHP21" s="296"/>
      <c r="HHQ21" s="296"/>
      <c r="HHR21" s="296"/>
      <c r="HHS21" s="296"/>
      <c r="HHT21" s="296"/>
      <c r="HHU21" s="296"/>
      <c r="HHV21" s="296"/>
      <c r="HHW21" s="296"/>
      <c r="HHX21" s="296"/>
      <c r="HHY21" s="296"/>
      <c r="HHZ21" s="296"/>
      <c r="HIA21" s="296"/>
      <c r="HIB21" s="296"/>
      <c r="HIC21" s="296"/>
      <c r="HID21" s="296"/>
      <c r="HIE21" s="296"/>
      <c r="HIF21" s="296"/>
      <c r="HIG21" s="296"/>
      <c r="HIH21" s="296"/>
      <c r="HII21" s="296"/>
      <c r="HIJ21" s="296"/>
      <c r="HIK21" s="296"/>
      <c r="HIL21" s="296"/>
      <c r="HIM21" s="296"/>
      <c r="HIN21" s="296"/>
      <c r="HIO21" s="296"/>
      <c r="HIP21" s="296"/>
      <c r="HIQ21" s="296"/>
      <c r="HIR21" s="296"/>
      <c r="HIS21" s="296"/>
      <c r="HIT21" s="296"/>
      <c r="HIU21" s="296"/>
      <c r="HIV21" s="296"/>
      <c r="HIW21" s="296"/>
      <c r="HIX21" s="296"/>
      <c r="HIY21" s="296"/>
      <c r="HIZ21" s="296"/>
      <c r="HJA21" s="296"/>
      <c r="HJB21" s="296"/>
      <c r="HJC21" s="296"/>
      <c r="HJD21" s="296"/>
      <c r="HJE21" s="296"/>
      <c r="HJF21" s="296"/>
      <c r="HJG21" s="296"/>
      <c r="HJH21" s="296"/>
      <c r="HJI21" s="296"/>
      <c r="HJJ21" s="296"/>
      <c r="HJK21" s="296"/>
      <c r="HJL21" s="296"/>
      <c r="HJM21" s="296"/>
      <c r="HJN21" s="296"/>
      <c r="HJO21" s="296"/>
      <c r="HJP21" s="296"/>
      <c r="HJQ21" s="296"/>
      <c r="HJR21" s="296"/>
      <c r="HJS21" s="296"/>
      <c r="HJT21" s="296"/>
      <c r="HJU21" s="296"/>
      <c r="HJV21" s="296"/>
      <c r="HJW21" s="296"/>
      <c r="HJX21" s="296"/>
      <c r="HJY21" s="296"/>
      <c r="HJZ21" s="296"/>
      <c r="HKA21" s="296"/>
      <c r="HKB21" s="296"/>
      <c r="HKC21" s="296"/>
      <c r="HKD21" s="296"/>
      <c r="HKE21" s="296"/>
      <c r="HKF21" s="296"/>
      <c r="HKG21" s="296"/>
      <c r="HKH21" s="296"/>
      <c r="HKI21" s="296"/>
      <c r="HKJ21" s="296"/>
      <c r="HKK21" s="296"/>
      <c r="HKL21" s="296"/>
      <c r="HKM21" s="296"/>
      <c r="HKN21" s="296"/>
      <c r="HKO21" s="296"/>
      <c r="HKP21" s="296"/>
      <c r="HKQ21" s="296"/>
      <c r="HKR21" s="296"/>
      <c r="HKS21" s="296"/>
      <c r="HKT21" s="296"/>
      <c r="HKU21" s="296"/>
      <c r="HKV21" s="296"/>
      <c r="HKW21" s="296"/>
      <c r="HKX21" s="296"/>
      <c r="HKY21" s="296"/>
      <c r="HKZ21" s="296"/>
      <c r="HLA21" s="296"/>
      <c r="HLB21" s="296"/>
      <c r="HLC21" s="296"/>
      <c r="HLD21" s="296"/>
      <c r="HLE21" s="296"/>
      <c r="HLF21" s="296"/>
      <c r="HLG21" s="296"/>
      <c r="HLH21" s="296"/>
      <c r="HLI21" s="296"/>
      <c r="HLJ21" s="296"/>
      <c r="HLK21" s="296"/>
      <c r="HLL21" s="296"/>
      <c r="HLM21" s="296"/>
      <c r="HLN21" s="296"/>
      <c r="HLO21" s="296"/>
      <c r="HLP21" s="296"/>
      <c r="HLQ21" s="296"/>
      <c r="HLR21" s="296"/>
      <c r="HLS21" s="296"/>
      <c r="HLT21" s="296"/>
      <c r="HLU21" s="296"/>
      <c r="HLV21" s="296"/>
      <c r="HLW21" s="296"/>
      <c r="HLX21" s="296"/>
      <c r="HLY21" s="296"/>
      <c r="HLZ21" s="296"/>
      <c r="HMA21" s="296"/>
      <c r="HMB21" s="296"/>
      <c r="HMC21" s="296"/>
      <c r="HMD21" s="296"/>
      <c r="HME21" s="296"/>
      <c r="HMF21" s="296"/>
      <c r="HMG21" s="296"/>
      <c r="HMH21" s="296"/>
      <c r="HMI21" s="296"/>
      <c r="HMJ21" s="296"/>
      <c r="HMK21" s="296"/>
      <c r="HML21" s="296"/>
      <c r="HMM21" s="296"/>
      <c r="HMN21" s="296"/>
      <c r="HMO21" s="296"/>
      <c r="HMP21" s="296"/>
      <c r="HMQ21" s="296"/>
      <c r="HMR21" s="296"/>
      <c r="HMS21" s="296"/>
      <c r="HMT21" s="296"/>
      <c r="HMU21" s="296"/>
      <c r="HMV21" s="296"/>
      <c r="HMW21" s="296"/>
      <c r="HMX21" s="296"/>
      <c r="HMY21" s="296"/>
      <c r="HMZ21" s="296"/>
      <c r="HNA21" s="296"/>
      <c r="HNB21" s="296"/>
      <c r="HNC21" s="296"/>
      <c r="HND21" s="296"/>
      <c r="HNE21" s="296"/>
      <c r="HNF21" s="296"/>
      <c r="HNG21" s="296"/>
      <c r="HNH21" s="296"/>
      <c r="HNI21" s="296"/>
      <c r="HNJ21" s="296"/>
      <c r="HNK21" s="296"/>
      <c r="HNL21" s="296"/>
      <c r="HNM21" s="296"/>
      <c r="HNN21" s="296"/>
      <c r="HNO21" s="296"/>
      <c r="HNP21" s="296"/>
      <c r="HNQ21" s="296"/>
      <c r="HNR21" s="296"/>
      <c r="HNS21" s="296"/>
      <c r="HNT21" s="296"/>
      <c r="HNU21" s="296"/>
      <c r="HNV21" s="296"/>
      <c r="HNW21" s="296"/>
      <c r="HNX21" s="296"/>
      <c r="HNY21" s="296"/>
      <c r="HNZ21" s="296"/>
      <c r="HOA21" s="296"/>
      <c r="HOB21" s="296"/>
      <c r="HOC21" s="296"/>
      <c r="HOD21" s="296"/>
      <c r="HOE21" s="296"/>
      <c r="HOF21" s="296"/>
      <c r="HOG21" s="296"/>
      <c r="HOH21" s="296"/>
      <c r="HOI21" s="296"/>
      <c r="HOJ21" s="296"/>
      <c r="HOK21" s="296"/>
      <c r="HOL21" s="296"/>
      <c r="HOM21" s="296"/>
      <c r="HON21" s="296"/>
      <c r="HOO21" s="296"/>
      <c r="HOP21" s="296"/>
      <c r="HOQ21" s="296"/>
      <c r="HOR21" s="296"/>
      <c r="HOS21" s="296"/>
      <c r="HOT21" s="296"/>
      <c r="HOU21" s="296"/>
      <c r="HOV21" s="296"/>
      <c r="HOW21" s="296"/>
      <c r="HOX21" s="296"/>
      <c r="HOY21" s="296"/>
      <c r="HOZ21" s="296"/>
      <c r="HPA21" s="296"/>
      <c r="HPB21" s="296"/>
      <c r="HPC21" s="296"/>
      <c r="HPD21" s="296"/>
      <c r="HPE21" s="296"/>
      <c r="HPF21" s="296"/>
      <c r="HPG21" s="296"/>
      <c r="HPH21" s="296"/>
      <c r="HPI21" s="296"/>
      <c r="HPJ21" s="296"/>
      <c r="HPK21" s="296"/>
      <c r="HPL21" s="296"/>
      <c r="HPM21" s="296"/>
      <c r="HPN21" s="296"/>
      <c r="HPO21" s="296"/>
      <c r="HPP21" s="296"/>
      <c r="HPQ21" s="296"/>
      <c r="HPR21" s="296"/>
      <c r="HPS21" s="296"/>
      <c r="HPT21" s="296"/>
      <c r="HPU21" s="296"/>
      <c r="HPV21" s="296"/>
      <c r="HPW21" s="296"/>
      <c r="HPX21" s="296"/>
      <c r="HPY21" s="296"/>
      <c r="HPZ21" s="296"/>
      <c r="HQA21" s="296"/>
      <c r="HQB21" s="296"/>
      <c r="HQC21" s="296"/>
      <c r="HQD21" s="296"/>
      <c r="HQE21" s="296"/>
      <c r="HQF21" s="296"/>
      <c r="HQG21" s="296"/>
      <c r="HQH21" s="296"/>
      <c r="HQI21" s="296"/>
      <c r="HQJ21" s="296"/>
      <c r="HQK21" s="296"/>
      <c r="HQL21" s="296"/>
      <c r="HQM21" s="296"/>
      <c r="HQN21" s="296"/>
      <c r="HQO21" s="296"/>
      <c r="HQP21" s="296"/>
      <c r="HQQ21" s="296"/>
      <c r="HQR21" s="296"/>
      <c r="HQS21" s="296"/>
      <c r="HQT21" s="296"/>
      <c r="HQU21" s="296"/>
      <c r="HQV21" s="296"/>
      <c r="HQW21" s="296"/>
      <c r="HQX21" s="296"/>
      <c r="HQY21" s="296"/>
      <c r="HQZ21" s="296"/>
      <c r="HRA21" s="296"/>
      <c r="HRB21" s="296"/>
      <c r="HRC21" s="296"/>
      <c r="HRD21" s="296"/>
      <c r="HRE21" s="296"/>
      <c r="HRF21" s="296"/>
      <c r="HRG21" s="296"/>
      <c r="HRH21" s="296"/>
      <c r="HRI21" s="296"/>
      <c r="HRJ21" s="296"/>
      <c r="HRK21" s="296"/>
      <c r="HRL21" s="296"/>
      <c r="HRM21" s="296"/>
      <c r="HRN21" s="296"/>
      <c r="HRO21" s="296"/>
      <c r="HRP21" s="296"/>
      <c r="HRQ21" s="296"/>
      <c r="HRR21" s="296"/>
      <c r="HRS21" s="296"/>
      <c r="HRT21" s="296"/>
      <c r="HRU21" s="296"/>
      <c r="HRV21" s="296"/>
      <c r="HRW21" s="296"/>
      <c r="HRX21" s="296"/>
      <c r="HRY21" s="296"/>
      <c r="HRZ21" s="296"/>
      <c r="HSA21" s="296"/>
      <c r="HSB21" s="296"/>
      <c r="HSC21" s="296"/>
      <c r="HSD21" s="296"/>
      <c r="HSE21" s="296"/>
      <c r="HSF21" s="296"/>
      <c r="HSG21" s="296"/>
      <c r="HSH21" s="296"/>
      <c r="HSI21" s="296"/>
      <c r="HSJ21" s="296"/>
      <c r="HSK21" s="296"/>
      <c r="HSL21" s="296"/>
      <c r="HSM21" s="296"/>
      <c r="HSN21" s="296"/>
      <c r="HSO21" s="296"/>
      <c r="HSP21" s="296"/>
      <c r="HSQ21" s="296"/>
      <c r="HSR21" s="296"/>
      <c r="HSS21" s="296"/>
      <c r="HST21" s="296"/>
      <c r="HSU21" s="296"/>
      <c r="HSV21" s="296"/>
      <c r="HSW21" s="296"/>
      <c r="HSX21" s="296"/>
      <c r="HSY21" s="296"/>
      <c r="HSZ21" s="296"/>
      <c r="HTA21" s="296"/>
      <c r="HTB21" s="296"/>
      <c r="HTC21" s="296"/>
      <c r="HTD21" s="296"/>
      <c r="HTE21" s="296"/>
      <c r="HTF21" s="296"/>
      <c r="HTG21" s="296"/>
      <c r="HTH21" s="296"/>
      <c r="HTI21" s="296"/>
      <c r="HTJ21" s="296"/>
      <c r="HTK21" s="296"/>
      <c r="HTL21" s="296"/>
      <c r="HTM21" s="296"/>
      <c r="HTN21" s="296"/>
      <c r="HTO21" s="296"/>
      <c r="HTP21" s="296"/>
      <c r="HTQ21" s="296"/>
      <c r="HTR21" s="296"/>
      <c r="HTS21" s="296"/>
      <c r="HTT21" s="296"/>
      <c r="HTU21" s="296"/>
      <c r="HTV21" s="296"/>
      <c r="HTW21" s="296"/>
      <c r="HTX21" s="296"/>
      <c r="HTY21" s="296"/>
      <c r="HTZ21" s="296"/>
      <c r="HUA21" s="296"/>
      <c r="HUB21" s="296"/>
      <c r="HUC21" s="296"/>
      <c r="HUD21" s="296"/>
      <c r="HUE21" s="296"/>
      <c r="HUF21" s="296"/>
      <c r="HUG21" s="296"/>
      <c r="HUH21" s="296"/>
      <c r="HUI21" s="296"/>
      <c r="HUJ21" s="296"/>
      <c r="HUK21" s="296"/>
      <c r="HUL21" s="296"/>
      <c r="HUM21" s="296"/>
      <c r="HUN21" s="296"/>
      <c r="HUO21" s="296"/>
      <c r="HUP21" s="296"/>
      <c r="HUQ21" s="296"/>
      <c r="HUR21" s="296"/>
      <c r="HUS21" s="296"/>
      <c r="HUT21" s="296"/>
      <c r="HUU21" s="296"/>
      <c r="HUV21" s="296"/>
      <c r="HUW21" s="296"/>
      <c r="HUX21" s="296"/>
      <c r="HUY21" s="296"/>
      <c r="HUZ21" s="296"/>
      <c r="HVA21" s="296"/>
      <c r="HVB21" s="296"/>
      <c r="HVC21" s="296"/>
      <c r="HVD21" s="296"/>
      <c r="HVE21" s="296"/>
      <c r="HVF21" s="296"/>
      <c r="HVG21" s="296"/>
      <c r="HVH21" s="296"/>
      <c r="HVI21" s="296"/>
      <c r="HVJ21" s="296"/>
      <c r="HVK21" s="296"/>
      <c r="HVL21" s="296"/>
      <c r="HVM21" s="296"/>
      <c r="HVN21" s="296"/>
      <c r="HVO21" s="296"/>
      <c r="HVP21" s="296"/>
      <c r="HVQ21" s="296"/>
      <c r="HVR21" s="296"/>
      <c r="HVS21" s="296"/>
      <c r="HVT21" s="296"/>
      <c r="HVU21" s="296"/>
      <c r="HVV21" s="296"/>
      <c r="HVW21" s="296"/>
      <c r="HVX21" s="296"/>
      <c r="HVY21" s="296"/>
      <c r="HVZ21" s="296"/>
      <c r="HWA21" s="296"/>
      <c r="HWB21" s="296"/>
      <c r="HWC21" s="296"/>
      <c r="HWD21" s="296"/>
      <c r="HWE21" s="296"/>
      <c r="HWF21" s="296"/>
      <c r="HWG21" s="296"/>
      <c r="HWH21" s="296"/>
      <c r="HWI21" s="296"/>
      <c r="HWJ21" s="296"/>
      <c r="HWK21" s="296"/>
      <c r="HWL21" s="296"/>
      <c r="HWM21" s="296"/>
      <c r="HWN21" s="296"/>
      <c r="HWO21" s="296"/>
      <c r="HWP21" s="296"/>
      <c r="HWQ21" s="296"/>
      <c r="HWR21" s="296"/>
      <c r="HWS21" s="296"/>
      <c r="HWT21" s="296"/>
      <c r="HWU21" s="296"/>
      <c r="HWV21" s="296"/>
      <c r="HWW21" s="296"/>
      <c r="HWX21" s="296"/>
      <c r="HWY21" s="296"/>
      <c r="HWZ21" s="296"/>
      <c r="HXA21" s="296"/>
      <c r="HXB21" s="296"/>
      <c r="HXC21" s="296"/>
      <c r="HXD21" s="296"/>
      <c r="HXE21" s="296"/>
      <c r="HXF21" s="296"/>
      <c r="HXG21" s="296"/>
      <c r="HXH21" s="296"/>
      <c r="HXI21" s="296"/>
      <c r="HXJ21" s="296"/>
      <c r="HXK21" s="296"/>
      <c r="HXL21" s="296"/>
      <c r="HXM21" s="296"/>
      <c r="HXN21" s="296"/>
      <c r="HXO21" s="296"/>
      <c r="HXP21" s="296"/>
      <c r="HXQ21" s="296"/>
      <c r="HXR21" s="296"/>
      <c r="HXS21" s="296"/>
      <c r="HXT21" s="296"/>
      <c r="HXU21" s="296"/>
      <c r="HXV21" s="296"/>
      <c r="HXW21" s="296"/>
      <c r="HXX21" s="296"/>
      <c r="HXY21" s="296"/>
      <c r="HXZ21" s="296"/>
      <c r="HYA21" s="296"/>
      <c r="HYB21" s="296"/>
      <c r="HYC21" s="296"/>
      <c r="HYD21" s="296"/>
      <c r="HYE21" s="296"/>
      <c r="HYF21" s="296"/>
      <c r="HYG21" s="296"/>
      <c r="HYH21" s="296"/>
      <c r="HYI21" s="296"/>
      <c r="HYJ21" s="296"/>
      <c r="HYK21" s="296"/>
      <c r="HYL21" s="296"/>
      <c r="HYM21" s="296"/>
      <c r="HYN21" s="296"/>
      <c r="HYO21" s="296"/>
      <c r="HYP21" s="296"/>
      <c r="HYQ21" s="296"/>
      <c r="HYR21" s="296"/>
      <c r="HYS21" s="296"/>
      <c r="HYT21" s="296"/>
      <c r="HYU21" s="296"/>
      <c r="HYV21" s="296"/>
      <c r="HYW21" s="296"/>
      <c r="HYX21" s="296"/>
      <c r="HYY21" s="296"/>
      <c r="HYZ21" s="296"/>
      <c r="HZA21" s="296"/>
      <c r="HZB21" s="296"/>
      <c r="HZC21" s="296"/>
      <c r="HZD21" s="296"/>
      <c r="HZE21" s="296"/>
      <c r="HZF21" s="296"/>
      <c r="HZG21" s="296"/>
      <c r="HZH21" s="296"/>
      <c r="HZI21" s="296"/>
      <c r="HZJ21" s="296"/>
      <c r="HZK21" s="296"/>
      <c r="HZL21" s="296"/>
      <c r="HZM21" s="296"/>
      <c r="HZN21" s="296"/>
      <c r="HZO21" s="296"/>
      <c r="HZP21" s="296"/>
      <c r="HZQ21" s="296"/>
      <c r="HZR21" s="296"/>
      <c r="HZS21" s="296"/>
      <c r="HZT21" s="296"/>
      <c r="HZU21" s="296"/>
      <c r="HZV21" s="296"/>
      <c r="HZW21" s="296"/>
      <c r="HZX21" s="296"/>
      <c r="HZY21" s="296"/>
      <c r="HZZ21" s="296"/>
      <c r="IAA21" s="296"/>
      <c r="IAB21" s="296"/>
      <c r="IAC21" s="296"/>
      <c r="IAD21" s="296"/>
      <c r="IAE21" s="296"/>
      <c r="IAF21" s="296"/>
      <c r="IAG21" s="296"/>
      <c r="IAH21" s="296"/>
      <c r="IAI21" s="296"/>
      <c r="IAJ21" s="296"/>
      <c r="IAK21" s="296"/>
      <c r="IAL21" s="296"/>
      <c r="IAM21" s="296"/>
      <c r="IAN21" s="296"/>
      <c r="IAO21" s="296"/>
      <c r="IAP21" s="296"/>
      <c r="IAQ21" s="296"/>
      <c r="IAR21" s="296"/>
      <c r="IAS21" s="296"/>
      <c r="IAT21" s="296"/>
      <c r="IAU21" s="296"/>
      <c r="IAV21" s="296"/>
      <c r="IAW21" s="296"/>
      <c r="IAX21" s="296"/>
      <c r="IAY21" s="296"/>
      <c r="IAZ21" s="296"/>
      <c r="IBA21" s="296"/>
      <c r="IBB21" s="296"/>
      <c r="IBC21" s="296"/>
      <c r="IBD21" s="296"/>
      <c r="IBE21" s="296"/>
      <c r="IBF21" s="296"/>
      <c r="IBG21" s="296"/>
      <c r="IBH21" s="296"/>
      <c r="IBI21" s="296"/>
      <c r="IBJ21" s="296"/>
      <c r="IBK21" s="296"/>
      <c r="IBL21" s="296"/>
      <c r="IBM21" s="296"/>
      <c r="IBN21" s="296"/>
      <c r="IBO21" s="296"/>
      <c r="IBP21" s="296"/>
      <c r="IBQ21" s="296"/>
      <c r="IBR21" s="296"/>
      <c r="IBS21" s="296"/>
      <c r="IBT21" s="296"/>
      <c r="IBU21" s="296"/>
      <c r="IBV21" s="296"/>
      <c r="IBW21" s="296"/>
      <c r="IBX21" s="296"/>
      <c r="IBY21" s="296"/>
      <c r="IBZ21" s="296"/>
      <c r="ICA21" s="296"/>
      <c r="ICB21" s="296"/>
      <c r="ICC21" s="296"/>
      <c r="ICD21" s="296"/>
      <c r="ICE21" s="296"/>
      <c r="ICF21" s="296"/>
      <c r="ICG21" s="296"/>
      <c r="ICH21" s="296"/>
      <c r="ICI21" s="296"/>
      <c r="ICJ21" s="296"/>
      <c r="ICK21" s="296"/>
      <c r="ICL21" s="296"/>
      <c r="ICM21" s="296"/>
      <c r="ICN21" s="296"/>
      <c r="ICO21" s="296"/>
      <c r="ICP21" s="296"/>
      <c r="ICQ21" s="296"/>
      <c r="ICR21" s="296"/>
      <c r="ICS21" s="296"/>
      <c r="ICT21" s="296"/>
      <c r="ICU21" s="296"/>
      <c r="ICV21" s="296"/>
      <c r="ICW21" s="296"/>
      <c r="ICX21" s="296"/>
      <c r="ICY21" s="296"/>
      <c r="ICZ21" s="296"/>
      <c r="IDA21" s="296"/>
      <c r="IDB21" s="296"/>
      <c r="IDC21" s="296"/>
      <c r="IDD21" s="296"/>
      <c r="IDE21" s="296"/>
      <c r="IDF21" s="296"/>
      <c r="IDG21" s="296"/>
      <c r="IDH21" s="296"/>
      <c r="IDI21" s="296"/>
      <c r="IDJ21" s="296"/>
      <c r="IDK21" s="296"/>
      <c r="IDL21" s="296"/>
      <c r="IDM21" s="296"/>
      <c r="IDN21" s="296"/>
      <c r="IDO21" s="296"/>
      <c r="IDP21" s="296"/>
      <c r="IDQ21" s="296"/>
      <c r="IDR21" s="296"/>
      <c r="IDS21" s="296"/>
      <c r="IDT21" s="296"/>
      <c r="IDU21" s="296"/>
      <c r="IDV21" s="296"/>
      <c r="IDW21" s="296"/>
      <c r="IDX21" s="296"/>
      <c r="IDY21" s="296"/>
      <c r="IDZ21" s="296"/>
      <c r="IEA21" s="296"/>
      <c r="IEB21" s="296"/>
      <c r="IEC21" s="296"/>
      <c r="IED21" s="296"/>
      <c r="IEE21" s="296"/>
      <c r="IEF21" s="296"/>
      <c r="IEG21" s="296"/>
      <c r="IEH21" s="296"/>
      <c r="IEI21" s="296"/>
      <c r="IEJ21" s="296"/>
      <c r="IEK21" s="296"/>
      <c r="IEL21" s="296"/>
      <c r="IEM21" s="296"/>
      <c r="IEN21" s="296"/>
      <c r="IEO21" s="296"/>
      <c r="IEP21" s="296"/>
      <c r="IEQ21" s="296"/>
      <c r="IER21" s="296"/>
      <c r="IES21" s="296"/>
      <c r="IET21" s="296"/>
      <c r="IEU21" s="296"/>
      <c r="IEV21" s="296"/>
      <c r="IEW21" s="296"/>
      <c r="IEX21" s="296"/>
      <c r="IEY21" s="296"/>
      <c r="IEZ21" s="296"/>
      <c r="IFA21" s="296"/>
      <c r="IFB21" s="296"/>
      <c r="IFC21" s="296"/>
      <c r="IFD21" s="296"/>
      <c r="IFE21" s="296"/>
      <c r="IFF21" s="296"/>
      <c r="IFG21" s="296"/>
      <c r="IFH21" s="296"/>
      <c r="IFI21" s="296"/>
      <c r="IFJ21" s="296"/>
      <c r="IFK21" s="296"/>
      <c r="IFL21" s="296"/>
      <c r="IFM21" s="296"/>
      <c r="IFN21" s="296"/>
      <c r="IFO21" s="296"/>
      <c r="IFP21" s="296"/>
      <c r="IFQ21" s="296"/>
      <c r="IFR21" s="296"/>
      <c r="IFS21" s="296"/>
      <c r="IFT21" s="296"/>
      <c r="IFU21" s="296"/>
      <c r="IFV21" s="296"/>
      <c r="IFW21" s="296"/>
      <c r="IFX21" s="296"/>
      <c r="IFY21" s="296"/>
      <c r="IFZ21" s="296"/>
      <c r="IGA21" s="296"/>
      <c r="IGB21" s="296"/>
      <c r="IGC21" s="296"/>
      <c r="IGD21" s="296"/>
      <c r="IGE21" s="296"/>
      <c r="IGF21" s="296"/>
      <c r="IGG21" s="296"/>
      <c r="IGH21" s="296"/>
      <c r="IGI21" s="296"/>
      <c r="IGJ21" s="296"/>
      <c r="IGK21" s="296"/>
      <c r="IGL21" s="296"/>
      <c r="IGM21" s="296"/>
      <c r="IGN21" s="296"/>
      <c r="IGO21" s="296"/>
      <c r="IGP21" s="296"/>
      <c r="IGQ21" s="296"/>
      <c r="IGR21" s="296"/>
      <c r="IGS21" s="296"/>
      <c r="IGT21" s="296"/>
      <c r="IGU21" s="296"/>
      <c r="IGV21" s="296"/>
      <c r="IGW21" s="296"/>
      <c r="IGX21" s="296"/>
      <c r="IGY21" s="296"/>
      <c r="IGZ21" s="296"/>
      <c r="IHA21" s="296"/>
      <c r="IHB21" s="296"/>
      <c r="IHC21" s="296"/>
      <c r="IHD21" s="296"/>
      <c r="IHE21" s="296"/>
      <c r="IHF21" s="296"/>
      <c r="IHG21" s="296"/>
      <c r="IHH21" s="296"/>
      <c r="IHI21" s="296"/>
      <c r="IHJ21" s="296"/>
      <c r="IHK21" s="296"/>
      <c r="IHL21" s="296"/>
      <c r="IHM21" s="296"/>
      <c r="IHN21" s="296"/>
      <c r="IHO21" s="296"/>
      <c r="IHP21" s="296"/>
      <c r="IHQ21" s="296"/>
      <c r="IHR21" s="296"/>
      <c r="IHS21" s="296"/>
      <c r="IHT21" s="296"/>
      <c r="IHU21" s="296"/>
      <c r="IHV21" s="296"/>
      <c r="IHW21" s="296"/>
      <c r="IHX21" s="296"/>
      <c r="IHY21" s="296"/>
      <c r="IHZ21" s="296"/>
      <c r="IIA21" s="296"/>
      <c r="IIB21" s="296"/>
      <c r="IIC21" s="296"/>
      <c r="IID21" s="296"/>
      <c r="IIE21" s="296"/>
      <c r="IIF21" s="296"/>
      <c r="IIG21" s="296"/>
      <c r="IIH21" s="296"/>
      <c r="III21" s="296"/>
      <c r="IIJ21" s="296"/>
      <c r="IIK21" s="296"/>
      <c r="IIL21" s="296"/>
      <c r="IIM21" s="296"/>
      <c r="IIN21" s="296"/>
      <c r="IIO21" s="296"/>
      <c r="IIP21" s="296"/>
      <c r="IIQ21" s="296"/>
      <c r="IIR21" s="296"/>
      <c r="IIS21" s="296"/>
      <c r="IIT21" s="296"/>
      <c r="IIU21" s="296"/>
      <c r="IIV21" s="296"/>
      <c r="IIW21" s="296"/>
      <c r="IIX21" s="296"/>
      <c r="IIY21" s="296"/>
      <c r="IIZ21" s="296"/>
      <c r="IJA21" s="296"/>
      <c r="IJB21" s="296"/>
      <c r="IJC21" s="296"/>
      <c r="IJD21" s="296"/>
      <c r="IJE21" s="296"/>
      <c r="IJF21" s="296"/>
      <c r="IJG21" s="296"/>
      <c r="IJH21" s="296"/>
      <c r="IJI21" s="296"/>
      <c r="IJJ21" s="296"/>
      <c r="IJK21" s="296"/>
      <c r="IJL21" s="296"/>
      <c r="IJM21" s="296"/>
      <c r="IJN21" s="296"/>
      <c r="IJO21" s="296"/>
      <c r="IJP21" s="296"/>
      <c r="IJQ21" s="296"/>
      <c r="IJR21" s="296"/>
      <c r="IJS21" s="296"/>
      <c r="IJT21" s="296"/>
      <c r="IJU21" s="296"/>
      <c r="IJV21" s="296"/>
      <c r="IJW21" s="296"/>
      <c r="IJX21" s="296"/>
      <c r="IJY21" s="296"/>
      <c r="IJZ21" s="296"/>
      <c r="IKA21" s="296"/>
      <c r="IKB21" s="296"/>
      <c r="IKC21" s="296"/>
      <c r="IKD21" s="296"/>
      <c r="IKE21" s="296"/>
      <c r="IKF21" s="296"/>
      <c r="IKG21" s="296"/>
      <c r="IKH21" s="296"/>
      <c r="IKI21" s="296"/>
      <c r="IKJ21" s="296"/>
      <c r="IKK21" s="296"/>
      <c r="IKL21" s="296"/>
      <c r="IKM21" s="296"/>
      <c r="IKN21" s="296"/>
      <c r="IKO21" s="296"/>
      <c r="IKP21" s="296"/>
      <c r="IKQ21" s="296"/>
      <c r="IKR21" s="296"/>
      <c r="IKS21" s="296"/>
      <c r="IKT21" s="296"/>
      <c r="IKU21" s="296"/>
      <c r="IKV21" s="296"/>
      <c r="IKW21" s="296"/>
      <c r="IKX21" s="296"/>
      <c r="IKY21" s="296"/>
      <c r="IKZ21" s="296"/>
      <c r="ILA21" s="296"/>
      <c r="ILB21" s="296"/>
      <c r="ILC21" s="296"/>
      <c r="ILD21" s="296"/>
      <c r="ILE21" s="296"/>
      <c r="ILF21" s="296"/>
      <c r="ILG21" s="296"/>
      <c r="ILH21" s="296"/>
      <c r="ILI21" s="296"/>
      <c r="ILJ21" s="296"/>
      <c r="ILK21" s="296"/>
      <c r="ILL21" s="296"/>
      <c r="ILM21" s="296"/>
      <c r="ILN21" s="296"/>
      <c r="ILO21" s="296"/>
      <c r="ILP21" s="296"/>
      <c r="ILQ21" s="296"/>
      <c r="ILR21" s="296"/>
      <c r="ILS21" s="296"/>
      <c r="ILT21" s="296"/>
      <c r="ILU21" s="296"/>
      <c r="ILV21" s="296"/>
      <c r="ILW21" s="296"/>
      <c r="ILX21" s="296"/>
      <c r="ILY21" s="296"/>
      <c r="ILZ21" s="296"/>
      <c r="IMA21" s="296"/>
      <c r="IMB21" s="296"/>
      <c r="IMC21" s="296"/>
      <c r="IMD21" s="296"/>
      <c r="IME21" s="296"/>
      <c r="IMF21" s="296"/>
      <c r="IMG21" s="296"/>
      <c r="IMH21" s="296"/>
      <c r="IMI21" s="296"/>
      <c r="IMJ21" s="296"/>
      <c r="IMK21" s="296"/>
      <c r="IML21" s="296"/>
      <c r="IMM21" s="296"/>
      <c r="IMN21" s="296"/>
      <c r="IMO21" s="296"/>
      <c r="IMP21" s="296"/>
      <c r="IMQ21" s="296"/>
      <c r="IMR21" s="296"/>
      <c r="IMS21" s="296"/>
      <c r="IMT21" s="296"/>
      <c r="IMU21" s="296"/>
      <c r="IMV21" s="296"/>
      <c r="IMW21" s="296"/>
      <c r="IMX21" s="296"/>
      <c r="IMY21" s="296"/>
      <c r="IMZ21" s="296"/>
      <c r="INA21" s="296"/>
      <c r="INB21" s="296"/>
      <c r="INC21" s="296"/>
      <c r="IND21" s="296"/>
      <c r="INE21" s="296"/>
      <c r="INF21" s="296"/>
      <c r="ING21" s="296"/>
      <c r="INH21" s="296"/>
      <c r="INI21" s="296"/>
      <c r="INJ21" s="296"/>
      <c r="INK21" s="296"/>
      <c r="INL21" s="296"/>
      <c r="INM21" s="296"/>
      <c r="INN21" s="296"/>
      <c r="INO21" s="296"/>
      <c r="INP21" s="296"/>
      <c r="INQ21" s="296"/>
      <c r="INR21" s="296"/>
      <c r="INS21" s="296"/>
      <c r="INT21" s="296"/>
      <c r="INU21" s="296"/>
      <c r="INV21" s="296"/>
      <c r="INW21" s="296"/>
      <c r="INX21" s="296"/>
      <c r="INY21" s="296"/>
      <c r="INZ21" s="296"/>
      <c r="IOA21" s="296"/>
      <c r="IOB21" s="296"/>
      <c r="IOC21" s="296"/>
      <c r="IOD21" s="296"/>
      <c r="IOE21" s="296"/>
      <c r="IOF21" s="296"/>
      <c r="IOG21" s="296"/>
      <c r="IOH21" s="296"/>
      <c r="IOI21" s="296"/>
      <c r="IOJ21" s="296"/>
      <c r="IOK21" s="296"/>
      <c r="IOL21" s="296"/>
      <c r="IOM21" s="296"/>
      <c r="ION21" s="296"/>
      <c r="IOO21" s="296"/>
      <c r="IOP21" s="296"/>
      <c r="IOQ21" s="296"/>
      <c r="IOR21" s="296"/>
      <c r="IOS21" s="296"/>
      <c r="IOT21" s="296"/>
      <c r="IOU21" s="296"/>
      <c r="IOV21" s="296"/>
      <c r="IOW21" s="296"/>
      <c r="IOX21" s="296"/>
      <c r="IOY21" s="296"/>
      <c r="IOZ21" s="296"/>
      <c r="IPA21" s="296"/>
      <c r="IPB21" s="296"/>
      <c r="IPC21" s="296"/>
      <c r="IPD21" s="296"/>
      <c r="IPE21" s="296"/>
      <c r="IPF21" s="296"/>
      <c r="IPG21" s="296"/>
      <c r="IPH21" s="296"/>
      <c r="IPI21" s="296"/>
      <c r="IPJ21" s="296"/>
      <c r="IPK21" s="296"/>
      <c r="IPL21" s="296"/>
      <c r="IPM21" s="296"/>
      <c r="IPN21" s="296"/>
      <c r="IPO21" s="296"/>
      <c r="IPP21" s="296"/>
      <c r="IPQ21" s="296"/>
      <c r="IPR21" s="296"/>
      <c r="IPS21" s="296"/>
      <c r="IPT21" s="296"/>
      <c r="IPU21" s="296"/>
      <c r="IPV21" s="296"/>
      <c r="IPW21" s="296"/>
      <c r="IPX21" s="296"/>
      <c r="IPY21" s="296"/>
      <c r="IPZ21" s="296"/>
      <c r="IQA21" s="296"/>
      <c r="IQB21" s="296"/>
      <c r="IQC21" s="296"/>
      <c r="IQD21" s="296"/>
      <c r="IQE21" s="296"/>
      <c r="IQF21" s="296"/>
      <c r="IQG21" s="296"/>
      <c r="IQH21" s="296"/>
      <c r="IQI21" s="296"/>
      <c r="IQJ21" s="296"/>
      <c r="IQK21" s="296"/>
      <c r="IQL21" s="296"/>
      <c r="IQM21" s="296"/>
      <c r="IQN21" s="296"/>
      <c r="IQO21" s="296"/>
      <c r="IQP21" s="296"/>
      <c r="IQQ21" s="296"/>
      <c r="IQR21" s="296"/>
      <c r="IQS21" s="296"/>
      <c r="IQT21" s="296"/>
      <c r="IQU21" s="296"/>
      <c r="IQV21" s="296"/>
      <c r="IQW21" s="296"/>
      <c r="IQX21" s="296"/>
      <c r="IQY21" s="296"/>
      <c r="IQZ21" s="296"/>
      <c r="IRA21" s="296"/>
      <c r="IRB21" s="296"/>
      <c r="IRC21" s="296"/>
      <c r="IRD21" s="296"/>
      <c r="IRE21" s="296"/>
      <c r="IRF21" s="296"/>
      <c r="IRG21" s="296"/>
      <c r="IRH21" s="296"/>
      <c r="IRI21" s="296"/>
      <c r="IRJ21" s="296"/>
      <c r="IRK21" s="296"/>
      <c r="IRL21" s="296"/>
      <c r="IRM21" s="296"/>
      <c r="IRN21" s="296"/>
      <c r="IRO21" s="296"/>
      <c r="IRP21" s="296"/>
      <c r="IRQ21" s="296"/>
      <c r="IRR21" s="296"/>
      <c r="IRS21" s="296"/>
      <c r="IRT21" s="296"/>
      <c r="IRU21" s="296"/>
      <c r="IRV21" s="296"/>
      <c r="IRW21" s="296"/>
      <c r="IRX21" s="296"/>
      <c r="IRY21" s="296"/>
      <c r="IRZ21" s="296"/>
      <c r="ISA21" s="296"/>
      <c r="ISB21" s="296"/>
      <c r="ISC21" s="296"/>
      <c r="ISD21" s="296"/>
      <c r="ISE21" s="296"/>
      <c r="ISF21" s="296"/>
      <c r="ISG21" s="296"/>
      <c r="ISH21" s="296"/>
      <c r="ISI21" s="296"/>
      <c r="ISJ21" s="296"/>
      <c r="ISK21" s="296"/>
      <c r="ISL21" s="296"/>
      <c r="ISM21" s="296"/>
      <c r="ISN21" s="296"/>
      <c r="ISO21" s="296"/>
      <c r="ISP21" s="296"/>
      <c r="ISQ21" s="296"/>
      <c r="ISR21" s="296"/>
      <c r="ISS21" s="296"/>
      <c r="IST21" s="296"/>
      <c r="ISU21" s="296"/>
      <c r="ISV21" s="296"/>
      <c r="ISW21" s="296"/>
      <c r="ISX21" s="296"/>
      <c r="ISY21" s="296"/>
      <c r="ISZ21" s="296"/>
      <c r="ITA21" s="296"/>
      <c r="ITB21" s="296"/>
      <c r="ITC21" s="296"/>
      <c r="ITD21" s="296"/>
      <c r="ITE21" s="296"/>
      <c r="ITF21" s="296"/>
      <c r="ITG21" s="296"/>
      <c r="ITH21" s="296"/>
      <c r="ITI21" s="296"/>
      <c r="ITJ21" s="296"/>
      <c r="ITK21" s="296"/>
      <c r="ITL21" s="296"/>
      <c r="ITM21" s="296"/>
      <c r="ITN21" s="296"/>
      <c r="ITO21" s="296"/>
      <c r="ITP21" s="296"/>
      <c r="ITQ21" s="296"/>
      <c r="ITR21" s="296"/>
      <c r="ITS21" s="296"/>
      <c r="ITT21" s="296"/>
      <c r="ITU21" s="296"/>
      <c r="ITV21" s="296"/>
      <c r="ITW21" s="296"/>
      <c r="ITX21" s="296"/>
      <c r="ITY21" s="296"/>
      <c r="ITZ21" s="296"/>
      <c r="IUA21" s="296"/>
      <c r="IUB21" s="296"/>
      <c r="IUC21" s="296"/>
      <c r="IUD21" s="296"/>
      <c r="IUE21" s="296"/>
      <c r="IUF21" s="296"/>
      <c r="IUG21" s="296"/>
      <c r="IUH21" s="296"/>
      <c r="IUI21" s="296"/>
      <c r="IUJ21" s="296"/>
      <c r="IUK21" s="296"/>
      <c r="IUL21" s="296"/>
      <c r="IUM21" s="296"/>
      <c r="IUN21" s="296"/>
      <c r="IUO21" s="296"/>
      <c r="IUP21" s="296"/>
      <c r="IUQ21" s="296"/>
      <c r="IUR21" s="296"/>
      <c r="IUS21" s="296"/>
      <c r="IUT21" s="296"/>
      <c r="IUU21" s="296"/>
      <c r="IUV21" s="296"/>
      <c r="IUW21" s="296"/>
      <c r="IUX21" s="296"/>
      <c r="IUY21" s="296"/>
      <c r="IUZ21" s="296"/>
      <c r="IVA21" s="296"/>
      <c r="IVB21" s="296"/>
      <c r="IVC21" s="296"/>
      <c r="IVD21" s="296"/>
      <c r="IVE21" s="296"/>
      <c r="IVF21" s="296"/>
      <c r="IVG21" s="296"/>
      <c r="IVH21" s="296"/>
      <c r="IVI21" s="296"/>
      <c r="IVJ21" s="296"/>
      <c r="IVK21" s="296"/>
      <c r="IVL21" s="296"/>
      <c r="IVM21" s="296"/>
      <c r="IVN21" s="296"/>
      <c r="IVO21" s="296"/>
      <c r="IVP21" s="296"/>
      <c r="IVQ21" s="296"/>
      <c r="IVR21" s="296"/>
      <c r="IVS21" s="296"/>
      <c r="IVT21" s="296"/>
      <c r="IVU21" s="296"/>
      <c r="IVV21" s="296"/>
      <c r="IVW21" s="296"/>
      <c r="IVX21" s="296"/>
      <c r="IVY21" s="296"/>
      <c r="IVZ21" s="296"/>
      <c r="IWA21" s="296"/>
      <c r="IWB21" s="296"/>
      <c r="IWC21" s="296"/>
      <c r="IWD21" s="296"/>
      <c r="IWE21" s="296"/>
      <c r="IWF21" s="296"/>
      <c r="IWG21" s="296"/>
      <c r="IWH21" s="296"/>
      <c r="IWI21" s="296"/>
      <c r="IWJ21" s="296"/>
      <c r="IWK21" s="296"/>
      <c r="IWL21" s="296"/>
      <c r="IWM21" s="296"/>
      <c r="IWN21" s="296"/>
      <c r="IWO21" s="296"/>
      <c r="IWP21" s="296"/>
      <c r="IWQ21" s="296"/>
      <c r="IWR21" s="296"/>
      <c r="IWS21" s="296"/>
      <c r="IWT21" s="296"/>
      <c r="IWU21" s="296"/>
      <c r="IWV21" s="296"/>
      <c r="IWW21" s="296"/>
      <c r="IWX21" s="296"/>
      <c r="IWY21" s="296"/>
      <c r="IWZ21" s="296"/>
      <c r="IXA21" s="296"/>
      <c r="IXB21" s="296"/>
      <c r="IXC21" s="296"/>
      <c r="IXD21" s="296"/>
      <c r="IXE21" s="296"/>
      <c r="IXF21" s="296"/>
      <c r="IXG21" s="296"/>
      <c r="IXH21" s="296"/>
      <c r="IXI21" s="296"/>
      <c r="IXJ21" s="296"/>
      <c r="IXK21" s="296"/>
      <c r="IXL21" s="296"/>
      <c r="IXM21" s="296"/>
      <c r="IXN21" s="296"/>
      <c r="IXO21" s="296"/>
      <c r="IXP21" s="296"/>
      <c r="IXQ21" s="296"/>
      <c r="IXR21" s="296"/>
      <c r="IXS21" s="296"/>
      <c r="IXT21" s="296"/>
      <c r="IXU21" s="296"/>
      <c r="IXV21" s="296"/>
      <c r="IXW21" s="296"/>
      <c r="IXX21" s="296"/>
      <c r="IXY21" s="296"/>
      <c r="IXZ21" s="296"/>
      <c r="IYA21" s="296"/>
      <c r="IYB21" s="296"/>
      <c r="IYC21" s="296"/>
      <c r="IYD21" s="296"/>
      <c r="IYE21" s="296"/>
      <c r="IYF21" s="296"/>
      <c r="IYG21" s="296"/>
      <c r="IYH21" s="296"/>
      <c r="IYI21" s="296"/>
      <c r="IYJ21" s="296"/>
      <c r="IYK21" s="296"/>
      <c r="IYL21" s="296"/>
      <c r="IYM21" s="296"/>
      <c r="IYN21" s="296"/>
      <c r="IYO21" s="296"/>
      <c r="IYP21" s="296"/>
      <c r="IYQ21" s="296"/>
      <c r="IYR21" s="296"/>
      <c r="IYS21" s="296"/>
      <c r="IYT21" s="296"/>
      <c r="IYU21" s="296"/>
      <c r="IYV21" s="296"/>
      <c r="IYW21" s="296"/>
      <c r="IYX21" s="296"/>
      <c r="IYY21" s="296"/>
      <c r="IYZ21" s="296"/>
      <c r="IZA21" s="296"/>
      <c r="IZB21" s="296"/>
      <c r="IZC21" s="296"/>
      <c r="IZD21" s="296"/>
      <c r="IZE21" s="296"/>
      <c r="IZF21" s="296"/>
      <c r="IZG21" s="296"/>
      <c r="IZH21" s="296"/>
      <c r="IZI21" s="296"/>
      <c r="IZJ21" s="296"/>
      <c r="IZK21" s="296"/>
      <c r="IZL21" s="296"/>
      <c r="IZM21" s="296"/>
      <c r="IZN21" s="296"/>
      <c r="IZO21" s="296"/>
      <c r="IZP21" s="296"/>
      <c r="IZQ21" s="296"/>
      <c r="IZR21" s="296"/>
      <c r="IZS21" s="296"/>
      <c r="IZT21" s="296"/>
      <c r="IZU21" s="296"/>
      <c r="IZV21" s="296"/>
      <c r="IZW21" s="296"/>
      <c r="IZX21" s="296"/>
      <c r="IZY21" s="296"/>
      <c r="IZZ21" s="296"/>
      <c r="JAA21" s="296"/>
      <c r="JAB21" s="296"/>
      <c r="JAC21" s="296"/>
      <c r="JAD21" s="296"/>
      <c r="JAE21" s="296"/>
      <c r="JAF21" s="296"/>
      <c r="JAG21" s="296"/>
      <c r="JAH21" s="296"/>
      <c r="JAI21" s="296"/>
      <c r="JAJ21" s="296"/>
      <c r="JAK21" s="296"/>
      <c r="JAL21" s="296"/>
      <c r="JAM21" s="296"/>
      <c r="JAN21" s="296"/>
      <c r="JAO21" s="296"/>
      <c r="JAP21" s="296"/>
      <c r="JAQ21" s="296"/>
      <c r="JAR21" s="296"/>
      <c r="JAS21" s="296"/>
      <c r="JAT21" s="296"/>
      <c r="JAU21" s="296"/>
      <c r="JAV21" s="296"/>
      <c r="JAW21" s="296"/>
      <c r="JAX21" s="296"/>
      <c r="JAY21" s="296"/>
      <c r="JAZ21" s="296"/>
      <c r="JBA21" s="296"/>
      <c r="JBB21" s="296"/>
      <c r="JBC21" s="296"/>
      <c r="JBD21" s="296"/>
      <c r="JBE21" s="296"/>
      <c r="JBF21" s="296"/>
      <c r="JBG21" s="296"/>
      <c r="JBH21" s="296"/>
      <c r="JBI21" s="296"/>
      <c r="JBJ21" s="296"/>
      <c r="JBK21" s="296"/>
      <c r="JBL21" s="296"/>
      <c r="JBM21" s="296"/>
      <c r="JBN21" s="296"/>
      <c r="JBO21" s="296"/>
      <c r="JBP21" s="296"/>
      <c r="JBQ21" s="296"/>
      <c r="JBR21" s="296"/>
      <c r="JBS21" s="296"/>
      <c r="JBT21" s="296"/>
      <c r="JBU21" s="296"/>
      <c r="JBV21" s="296"/>
      <c r="JBW21" s="296"/>
      <c r="JBX21" s="296"/>
      <c r="JBY21" s="296"/>
      <c r="JBZ21" s="296"/>
      <c r="JCA21" s="296"/>
      <c r="JCB21" s="296"/>
      <c r="JCC21" s="296"/>
      <c r="JCD21" s="296"/>
      <c r="JCE21" s="296"/>
      <c r="JCF21" s="296"/>
      <c r="JCG21" s="296"/>
      <c r="JCH21" s="296"/>
      <c r="JCI21" s="296"/>
      <c r="JCJ21" s="296"/>
      <c r="JCK21" s="296"/>
      <c r="JCL21" s="296"/>
      <c r="JCM21" s="296"/>
      <c r="JCN21" s="296"/>
      <c r="JCO21" s="296"/>
      <c r="JCP21" s="296"/>
      <c r="JCQ21" s="296"/>
      <c r="JCR21" s="296"/>
      <c r="JCS21" s="296"/>
      <c r="JCT21" s="296"/>
      <c r="JCU21" s="296"/>
      <c r="JCV21" s="296"/>
      <c r="JCW21" s="296"/>
      <c r="JCX21" s="296"/>
      <c r="JCY21" s="296"/>
      <c r="JCZ21" s="296"/>
      <c r="JDA21" s="296"/>
      <c r="JDB21" s="296"/>
      <c r="JDC21" s="296"/>
      <c r="JDD21" s="296"/>
      <c r="JDE21" s="296"/>
      <c r="JDF21" s="296"/>
      <c r="JDG21" s="296"/>
      <c r="JDH21" s="296"/>
      <c r="JDI21" s="296"/>
      <c r="JDJ21" s="296"/>
      <c r="JDK21" s="296"/>
      <c r="JDL21" s="296"/>
      <c r="JDM21" s="296"/>
      <c r="JDN21" s="296"/>
      <c r="JDO21" s="296"/>
      <c r="JDP21" s="296"/>
      <c r="JDQ21" s="296"/>
      <c r="JDR21" s="296"/>
      <c r="JDS21" s="296"/>
      <c r="JDT21" s="296"/>
      <c r="JDU21" s="296"/>
      <c r="JDV21" s="296"/>
      <c r="JDW21" s="296"/>
      <c r="JDX21" s="296"/>
      <c r="JDY21" s="296"/>
      <c r="JDZ21" s="296"/>
      <c r="JEA21" s="296"/>
      <c r="JEB21" s="296"/>
      <c r="JEC21" s="296"/>
      <c r="JED21" s="296"/>
      <c r="JEE21" s="296"/>
      <c r="JEF21" s="296"/>
      <c r="JEG21" s="296"/>
      <c r="JEH21" s="296"/>
      <c r="JEI21" s="296"/>
      <c r="JEJ21" s="296"/>
      <c r="JEK21" s="296"/>
      <c r="JEL21" s="296"/>
      <c r="JEM21" s="296"/>
      <c r="JEN21" s="296"/>
      <c r="JEO21" s="296"/>
      <c r="JEP21" s="296"/>
      <c r="JEQ21" s="296"/>
      <c r="JER21" s="296"/>
      <c r="JES21" s="296"/>
      <c r="JET21" s="296"/>
      <c r="JEU21" s="296"/>
      <c r="JEV21" s="296"/>
      <c r="JEW21" s="296"/>
      <c r="JEX21" s="296"/>
      <c r="JEY21" s="296"/>
      <c r="JEZ21" s="296"/>
      <c r="JFA21" s="296"/>
      <c r="JFB21" s="296"/>
      <c r="JFC21" s="296"/>
      <c r="JFD21" s="296"/>
      <c r="JFE21" s="296"/>
      <c r="JFF21" s="296"/>
      <c r="JFG21" s="296"/>
      <c r="JFH21" s="296"/>
      <c r="JFI21" s="296"/>
      <c r="JFJ21" s="296"/>
      <c r="JFK21" s="296"/>
      <c r="JFL21" s="296"/>
      <c r="JFM21" s="296"/>
      <c r="JFN21" s="296"/>
      <c r="JFO21" s="296"/>
      <c r="JFP21" s="296"/>
      <c r="JFQ21" s="296"/>
      <c r="JFR21" s="296"/>
      <c r="JFS21" s="296"/>
      <c r="JFT21" s="296"/>
      <c r="JFU21" s="296"/>
      <c r="JFV21" s="296"/>
      <c r="JFW21" s="296"/>
      <c r="JFX21" s="296"/>
      <c r="JFY21" s="296"/>
      <c r="JFZ21" s="296"/>
      <c r="JGA21" s="296"/>
      <c r="JGB21" s="296"/>
      <c r="JGC21" s="296"/>
      <c r="JGD21" s="296"/>
      <c r="JGE21" s="296"/>
      <c r="JGF21" s="296"/>
      <c r="JGG21" s="296"/>
      <c r="JGH21" s="296"/>
      <c r="JGI21" s="296"/>
      <c r="JGJ21" s="296"/>
      <c r="JGK21" s="296"/>
      <c r="JGL21" s="296"/>
      <c r="JGM21" s="296"/>
      <c r="JGN21" s="296"/>
      <c r="JGO21" s="296"/>
      <c r="JGP21" s="296"/>
      <c r="JGQ21" s="296"/>
      <c r="JGR21" s="296"/>
      <c r="JGS21" s="296"/>
      <c r="JGT21" s="296"/>
      <c r="JGU21" s="296"/>
      <c r="JGV21" s="296"/>
      <c r="JGW21" s="296"/>
      <c r="JGX21" s="296"/>
      <c r="JGY21" s="296"/>
      <c r="JGZ21" s="296"/>
      <c r="JHA21" s="296"/>
      <c r="JHB21" s="296"/>
      <c r="JHC21" s="296"/>
      <c r="JHD21" s="296"/>
      <c r="JHE21" s="296"/>
      <c r="JHF21" s="296"/>
      <c r="JHG21" s="296"/>
      <c r="JHH21" s="296"/>
      <c r="JHI21" s="296"/>
      <c r="JHJ21" s="296"/>
      <c r="JHK21" s="296"/>
      <c r="JHL21" s="296"/>
      <c r="JHM21" s="296"/>
      <c r="JHN21" s="296"/>
      <c r="JHO21" s="296"/>
      <c r="JHP21" s="296"/>
      <c r="JHQ21" s="296"/>
      <c r="JHR21" s="296"/>
      <c r="JHS21" s="296"/>
      <c r="JHT21" s="296"/>
      <c r="JHU21" s="296"/>
      <c r="JHV21" s="296"/>
      <c r="JHW21" s="296"/>
      <c r="JHX21" s="296"/>
      <c r="JHY21" s="296"/>
      <c r="JHZ21" s="296"/>
      <c r="JIA21" s="296"/>
      <c r="JIB21" s="296"/>
      <c r="JIC21" s="296"/>
      <c r="JID21" s="296"/>
      <c r="JIE21" s="296"/>
      <c r="JIF21" s="296"/>
      <c r="JIG21" s="296"/>
      <c r="JIH21" s="296"/>
      <c r="JII21" s="296"/>
      <c r="JIJ21" s="296"/>
      <c r="JIK21" s="296"/>
      <c r="JIL21" s="296"/>
      <c r="JIM21" s="296"/>
      <c r="JIN21" s="296"/>
      <c r="JIO21" s="296"/>
      <c r="JIP21" s="296"/>
      <c r="JIQ21" s="296"/>
      <c r="JIR21" s="296"/>
      <c r="JIS21" s="296"/>
      <c r="JIT21" s="296"/>
      <c r="JIU21" s="296"/>
      <c r="JIV21" s="296"/>
      <c r="JIW21" s="296"/>
      <c r="JIX21" s="296"/>
      <c r="JIY21" s="296"/>
      <c r="JIZ21" s="296"/>
      <c r="JJA21" s="296"/>
      <c r="JJB21" s="296"/>
      <c r="JJC21" s="296"/>
      <c r="JJD21" s="296"/>
      <c r="JJE21" s="296"/>
      <c r="JJF21" s="296"/>
      <c r="JJG21" s="296"/>
      <c r="JJH21" s="296"/>
      <c r="JJI21" s="296"/>
      <c r="JJJ21" s="296"/>
      <c r="JJK21" s="296"/>
      <c r="JJL21" s="296"/>
      <c r="JJM21" s="296"/>
      <c r="JJN21" s="296"/>
      <c r="JJO21" s="296"/>
      <c r="JJP21" s="296"/>
      <c r="JJQ21" s="296"/>
      <c r="JJR21" s="296"/>
      <c r="JJS21" s="296"/>
      <c r="JJT21" s="296"/>
      <c r="JJU21" s="296"/>
      <c r="JJV21" s="296"/>
      <c r="JJW21" s="296"/>
      <c r="JJX21" s="296"/>
      <c r="JJY21" s="296"/>
      <c r="JJZ21" s="296"/>
      <c r="JKA21" s="296"/>
      <c r="JKB21" s="296"/>
      <c r="JKC21" s="296"/>
      <c r="JKD21" s="296"/>
      <c r="JKE21" s="296"/>
      <c r="JKF21" s="296"/>
      <c r="JKG21" s="296"/>
      <c r="JKH21" s="296"/>
      <c r="JKI21" s="296"/>
      <c r="JKJ21" s="296"/>
      <c r="JKK21" s="296"/>
      <c r="JKL21" s="296"/>
      <c r="JKM21" s="296"/>
      <c r="JKN21" s="296"/>
      <c r="JKO21" s="296"/>
      <c r="JKP21" s="296"/>
      <c r="JKQ21" s="296"/>
      <c r="JKR21" s="296"/>
      <c r="JKS21" s="296"/>
      <c r="JKT21" s="296"/>
      <c r="JKU21" s="296"/>
      <c r="JKV21" s="296"/>
      <c r="JKW21" s="296"/>
      <c r="JKX21" s="296"/>
      <c r="JKY21" s="296"/>
      <c r="JKZ21" s="296"/>
      <c r="JLA21" s="296"/>
      <c r="JLB21" s="296"/>
      <c r="JLC21" s="296"/>
      <c r="JLD21" s="296"/>
      <c r="JLE21" s="296"/>
      <c r="JLF21" s="296"/>
      <c r="JLG21" s="296"/>
      <c r="JLH21" s="296"/>
      <c r="JLI21" s="296"/>
      <c r="JLJ21" s="296"/>
      <c r="JLK21" s="296"/>
      <c r="JLL21" s="296"/>
      <c r="JLM21" s="296"/>
      <c r="JLN21" s="296"/>
      <c r="JLO21" s="296"/>
      <c r="JLP21" s="296"/>
      <c r="JLQ21" s="296"/>
      <c r="JLR21" s="296"/>
      <c r="JLS21" s="296"/>
      <c r="JLT21" s="296"/>
      <c r="JLU21" s="296"/>
      <c r="JLV21" s="296"/>
      <c r="JLW21" s="296"/>
      <c r="JLX21" s="296"/>
      <c r="JLY21" s="296"/>
      <c r="JLZ21" s="296"/>
      <c r="JMA21" s="296"/>
      <c r="JMB21" s="296"/>
      <c r="JMC21" s="296"/>
      <c r="JMD21" s="296"/>
      <c r="JME21" s="296"/>
      <c r="JMF21" s="296"/>
      <c r="JMG21" s="296"/>
      <c r="JMH21" s="296"/>
      <c r="JMI21" s="296"/>
      <c r="JMJ21" s="296"/>
      <c r="JMK21" s="296"/>
      <c r="JML21" s="296"/>
      <c r="JMM21" s="296"/>
      <c r="JMN21" s="296"/>
      <c r="JMO21" s="296"/>
      <c r="JMP21" s="296"/>
      <c r="JMQ21" s="296"/>
      <c r="JMR21" s="296"/>
      <c r="JMS21" s="296"/>
      <c r="JMT21" s="296"/>
      <c r="JMU21" s="296"/>
      <c r="JMV21" s="296"/>
      <c r="JMW21" s="296"/>
      <c r="JMX21" s="296"/>
      <c r="JMY21" s="296"/>
      <c r="JMZ21" s="296"/>
      <c r="JNA21" s="296"/>
      <c r="JNB21" s="296"/>
      <c r="JNC21" s="296"/>
      <c r="JND21" s="296"/>
      <c r="JNE21" s="296"/>
      <c r="JNF21" s="296"/>
      <c r="JNG21" s="296"/>
      <c r="JNH21" s="296"/>
      <c r="JNI21" s="296"/>
      <c r="JNJ21" s="296"/>
      <c r="JNK21" s="296"/>
      <c r="JNL21" s="296"/>
      <c r="JNM21" s="296"/>
      <c r="JNN21" s="296"/>
      <c r="JNO21" s="296"/>
      <c r="JNP21" s="296"/>
      <c r="JNQ21" s="296"/>
      <c r="JNR21" s="296"/>
      <c r="JNS21" s="296"/>
      <c r="JNT21" s="296"/>
      <c r="JNU21" s="296"/>
      <c r="JNV21" s="296"/>
      <c r="JNW21" s="296"/>
      <c r="JNX21" s="296"/>
      <c r="JNY21" s="296"/>
      <c r="JNZ21" s="296"/>
      <c r="JOA21" s="296"/>
      <c r="JOB21" s="296"/>
      <c r="JOC21" s="296"/>
      <c r="JOD21" s="296"/>
      <c r="JOE21" s="296"/>
      <c r="JOF21" s="296"/>
      <c r="JOG21" s="296"/>
      <c r="JOH21" s="296"/>
      <c r="JOI21" s="296"/>
      <c r="JOJ21" s="296"/>
      <c r="JOK21" s="296"/>
      <c r="JOL21" s="296"/>
      <c r="JOM21" s="296"/>
      <c r="JON21" s="296"/>
      <c r="JOO21" s="296"/>
      <c r="JOP21" s="296"/>
      <c r="JOQ21" s="296"/>
      <c r="JOR21" s="296"/>
      <c r="JOS21" s="296"/>
      <c r="JOT21" s="296"/>
      <c r="JOU21" s="296"/>
      <c r="JOV21" s="296"/>
      <c r="JOW21" s="296"/>
      <c r="JOX21" s="296"/>
      <c r="JOY21" s="296"/>
      <c r="JOZ21" s="296"/>
      <c r="JPA21" s="296"/>
      <c r="JPB21" s="296"/>
      <c r="JPC21" s="296"/>
      <c r="JPD21" s="296"/>
      <c r="JPE21" s="296"/>
      <c r="JPF21" s="296"/>
      <c r="JPG21" s="296"/>
      <c r="JPH21" s="296"/>
      <c r="JPI21" s="296"/>
      <c r="JPJ21" s="296"/>
      <c r="JPK21" s="296"/>
      <c r="JPL21" s="296"/>
      <c r="JPM21" s="296"/>
      <c r="JPN21" s="296"/>
      <c r="JPO21" s="296"/>
      <c r="JPP21" s="296"/>
      <c r="JPQ21" s="296"/>
      <c r="JPR21" s="296"/>
      <c r="JPS21" s="296"/>
      <c r="JPT21" s="296"/>
      <c r="JPU21" s="296"/>
      <c r="JPV21" s="296"/>
      <c r="JPW21" s="296"/>
      <c r="JPX21" s="296"/>
      <c r="JPY21" s="296"/>
      <c r="JPZ21" s="296"/>
      <c r="JQA21" s="296"/>
      <c r="JQB21" s="296"/>
      <c r="JQC21" s="296"/>
      <c r="JQD21" s="296"/>
      <c r="JQE21" s="296"/>
      <c r="JQF21" s="296"/>
      <c r="JQG21" s="296"/>
      <c r="JQH21" s="296"/>
      <c r="JQI21" s="296"/>
      <c r="JQJ21" s="296"/>
      <c r="JQK21" s="296"/>
      <c r="JQL21" s="296"/>
      <c r="JQM21" s="296"/>
      <c r="JQN21" s="296"/>
      <c r="JQO21" s="296"/>
      <c r="JQP21" s="296"/>
      <c r="JQQ21" s="296"/>
      <c r="JQR21" s="296"/>
      <c r="JQS21" s="296"/>
      <c r="JQT21" s="296"/>
      <c r="JQU21" s="296"/>
      <c r="JQV21" s="296"/>
      <c r="JQW21" s="296"/>
      <c r="JQX21" s="296"/>
      <c r="JQY21" s="296"/>
      <c r="JQZ21" s="296"/>
      <c r="JRA21" s="296"/>
      <c r="JRB21" s="296"/>
      <c r="JRC21" s="296"/>
      <c r="JRD21" s="296"/>
      <c r="JRE21" s="296"/>
      <c r="JRF21" s="296"/>
      <c r="JRG21" s="296"/>
      <c r="JRH21" s="296"/>
      <c r="JRI21" s="296"/>
      <c r="JRJ21" s="296"/>
      <c r="JRK21" s="296"/>
      <c r="JRL21" s="296"/>
      <c r="JRM21" s="296"/>
      <c r="JRN21" s="296"/>
      <c r="JRO21" s="296"/>
      <c r="JRP21" s="296"/>
      <c r="JRQ21" s="296"/>
      <c r="JRR21" s="296"/>
      <c r="JRS21" s="296"/>
      <c r="JRT21" s="296"/>
      <c r="JRU21" s="296"/>
      <c r="JRV21" s="296"/>
      <c r="JRW21" s="296"/>
      <c r="JRX21" s="296"/>
      <c r="JRY21" s="296"/>
      <c r="JRZ21" s="296"/>
      <c r="JSA21" s="296"/>
      <c r="JSB21" s="296"/>
      <c r="JSC21" s="296"/>
      <c r="JSD21" s="296"/>
      <c r="JSE21" s="296"/>
      <c r="JSF21" s="296"/>
      <c r="JSG21" s="296"/>
      <c r="JSH21" s="296"/>
      <c r="JSI21" s="296"/>
      <c r="JSJ21" s="296"/>
      <c r="JSK21" s="296"/>
      <c r="JSL21" s="296"/>
      <c r="JSM21" s="296"/>
      <c r="JSN21" s="296"/>
      <c r="JSO21" s="296"/>
      <c r="JSP21" s="296"/>
      <c r="JSQ21" s="296"/>
      <c r="JSR21" s="296"/>
      <c r="JSS21" s="296"/>
      <c r="JST21" s="296"/>
      <c r="JSU21" s="296"/>
      <c r="JSV21" s="296"/>
      <c r="JSW21" s="296"/>
      <c r="JSX21" s="296"/>
      <c r="JSY21" s="296"/>
      <c r="JSZ21" s="296"/>
      <c r="JTA21" s="296"/>
      <c r="JTB21" s="296"/>
      <c r="JTC21" s="296"/>
      <c r="JTD21" s="296"/>
      <c r="JTE21" s="296"/>
      <c r="JTF21" s="296"/>
      <c r="JTG21" s="296"/>
      <c r="JTH21" s="296"/>
      <c r="JTI21" s="296"/>
      <c r="JTJ21" s="296"/>
      <c r="JTK21" s="296"/>
      <c r="JTL21" s="296"/>
      <c r="JTM21" s="296"/>
      <c r="JTN21" s="296"/>
      <c r="JTO21" s="296"/>
      <c r="JTP21" s="296"/>
      <c r="JTQ21" s="296"/>
      <c r="JTR21" s="296"/>
      <c r="JTS21" s="296"/>
      <c r="JTT21" s="296"/>
      <c r="JTU21" s="296"/>
      <c r="JTV21" s="296"/>
      <c r="JTW21" s="296"/>
      <c r="JTX21" s="296"/>
      <c r="JTY21" s="296"/>
      <c r="JTZ21" s="296"/>
      <c r="JUA21" s="296"/>
      <c r="JUB21" s="296"/>
      <c r="JUC21" s="296"/>
      <c r="JUD21" s="296"/>
      <c r="JUE21" s="296"/>
      <c r="JUF21" s="296"/>
      <c r="JUG21" s="296"/>
      <c r="JUH21" s="296"/>
      <c r="JUI21" s="296"/>
      <c r="JUJ21" s="296"/>
      <c r="JUK21" s="296"/>
      <c r="JUL21" s="296"/>
      <c r="JUM21" s="296"/>
      <c r="JUN21" s="296"/>
      <c r="JUO21" s="296"/>
      <c r="JUP21" s="296"/>
      <c r="JUQ21" s="296"/>
      <c r="JUR21" s="296"/>
      <c r="JUS21" s="296"/>
      <c r="JUT21" s="296"/>
      <c r="JUU21" s="296"/>
      <c r="JUV21" s="296"/>
      <c r="JUW21" s="296"/>
      <c r="JUX21" s="296"/>
      <c r="JUY21" s="296"/>
      <c r="JUZ21" s="296"/>
      <c r="JVA21" s="296"/>
      <c r="JVB21" s="296"/>
      <c r="JVC21" s="296"/>
      <c r="JVD21" s="296"/>
      <c r="JVE21" s="296"/>
      <c r="JVF21" s="296"/>
      <c r="JVG21" s="296"/>
      <c r="JVH21" s="296"/>
      <c r="JVI21" s="296"/>
      <c r="JVJ21" s="296"/>
      <c r="JVK21" s="296"/>
      <c r="JVL21" s="296"/>
      <c r="JVM21" s="296"/>
      <c r="JVN21" s="296"/>
      <c r="JVO21" s="296"/>
      <c r="JVP21" s="296"/>
      <c r="JVQ21" s="296"/>
      <c r="JVR21" s="296"/>
      <c r="JVS21" s="296"/>
      <c r="JVT21" s="296"/>
      <c r="JVU21" s="296"/>
      <c r="JVV21" s="296"/>
      <c r="JVW21" s="296"/>
      <c r="JVX21" s="296"/>
      <c r="JVY21" s="296"/>
      <c r="JVZ21" s="296"/>
      <c r="JWA21" s="296"/>
      <c r="JWB21" s="296"/>
      <c r="JWC21" s="296"/>
      <c r="JWD21" s="296"/>
      <c r="JWE21" s="296"/>
      <c r="JWF21" s="296"/>
      <c r="JWG21" s="296"/>
      <c r="JWH21" s="296"/>
      <c r="JWI21" s="296"/>
      <c r="JWJ21" s="296"/>
      <c r="JWK21" s="296"/>
      <c r="JWL21" s="296"/>
      <c r="JWM21" s="296"/>
      <c r="JWN21" s="296"/>
      <c r="JWO21" s="296"/>
      <c r="JWP21" s="296"/>
      <c r="JWQ21" s="296"/>
      <c r="JWR21" s="296"/>
      <c r="JWS21" s="296"/>
      <c r="JWT21" s="296"/>
      <c r="JWU21" s="296"/>
      <c r="JWV21" s="296"/>
      <c r="JWW21" s="296"/>
      <c r="JWX21" s="296"/>
      <c r="JWY21" s="296"/>
      <c r="JWZ21" s="296"/>
      <c r="JXA21" s="296"/>
      <c r="JXB21" s="296"/>
      <c r="JXC21" s="296"/>
      <c r="JXD21" s="296"/>
      <c r="JXE21" s="296"/>
      <c r="JXF21" s="296"/>
      <c r="JXG21" s="296"/>
      <c r="JXH21" s="296"/>
      <c r="JXI21" s="296"/>
      <c r="JXJ21" s="296"/>
      <c r="JXK21" s="296"/>
      <c r="JXL21" s="296"/>
      <c r="JXM21" s="296"/>
      <c r="JXN21" s="296"/>
      <c r="JXO21" s="296"/>
      <c r="JXP21" s="296"/>
      <c r="JXQ21" s="296"/>
      <c r="JXR21" s="296"/>
      <c r="JXS21" s="296"/>
      <c r="JXT21" s="296"/>
      <c r="JXU21" s="296"/>
      <c r="JXV21" s="296"/>
      <c r="JXW21" s="296"/>
      <c r="JXX21" s="296"/>
      <c r="JXY21" s="296"/>
      <c r="JXZ21" s="296"/>
      <c r="JYA21" s="296"/>
      <c r="JYB21" s="296"/>
      <c r="JYC21" s="296"/>
      <c r="JYD21" s="296"/>
      <c r="JYE21" s="296"/>
      <c r="JYF21" s="296"/>
      <c r="JYG21" s="296"/>
      <c r="JYH21" s="296"/>
      <c r="JYI21" s="296"/>
      <c r="JYJ21" s="296"/>
      <c r="JYK21" s="296"/>
      <c r="JYL21" s="296"/>
      <c r="JYM21" s="296"/>
      <c r="JYN21" s="296"/>
      <c r="JYO21" s="296"/>
      <c r="JYP21" s="296"/>
      <c r="JYQ21" s="296"/>
      <c r="JYR21" s="296"/>
      <c r="JYS21" s="296"/>
      <c r="JYT21" s="296"/>
      <c r="JYU21" s="296"/>
      <c r="JYV21" s="296"/>
      <c r="JYW21" s="296"/>
      <c r="JYX21" s="296"/>
      <c r="JYY21" s="296"/>
      <c r="JYZ21" s="296"/>
      <c r="JZA21" s="296"/>
      <c r="JZB21" s="296"/>
      <c r="JZC21" s="296"/>
      <c r="JZD21" s="296"/>
      <c r="JZE21" s="296"/>
      <c r="JZF21" s="296"/>
      <c r="JZG21" s="296"/>
      <c r="JZH21" s="296"/>
      <c r="JZI21" s="296"/>
      <c r="JZJ21" s="296"/>
      <c r="JZK21" s="296"/>
      <c r="JZL21" s="296"/>
      <c r="JZM21" s="296"/>
      <c r="JZN21" s="296"/>
      <c r="JZO21" s="296"/>
      <c r="JZP21" s="296"/>
      <c r="JZQ21" s="296"/>
      <c r="JZR21" s="296"/>
      <c r="JZS21" s="296"/>
      <c r="JZT21" s="296"/>
      <c r="JZU21" s="296"/>
      <c r="JZV21" s="296"/>
      <c r="JZW21" s="296"/>
      <c r="JZX21" s="296"/>
      <c r="JZY21" s="296"/>
      <c r="JZZ21" s="296"/>
      <c r="KAA21" s="296"/>
      <c r="KAB21" s="296"/>
      <c r="KAC21" s="296"/>
      <c r="KAD21" s="296"/>
      <c r="KAE21" s="296"/>
      <c r="KAF21" s="296"/>
      <c r="KAG21" s="296"/>
      <c r="KAH21" s="296"/>
      <c r="KAI21" s="296"/>
      <c r="KAJ21" s="296"/>
      <c r="KAK21" s="296"/>
      <c r="KAL21" s="296"/>
      <c r="KAM21" s="296"/>
      <c r="KAN21" s="296"/>
      <c r="KAO21" s="296"/>
      <c r="KAP21" s="296"/>
      <c r="KAQ21" s="296"/>
      <c r="KAR21" s="296"/>
      <c r="KAS21" s="296"/>
      <c r="KAT21" s="296"/>
      <c r="KAU21" s="296"/>
      <c r="KAV21" s="296"/>
      <c r="KAW21" s="296"/>
      <c r="KAX21" s="296"/>
      <c r="KAY21" s="296"/>
      <c r="KAZ21" s="296"/>
      <c r="KBA21" s="296"/>
      <c r="KBB21" s="296"/>
      <c r="KBC21" s="296"/>
      <c r="KBD21" s="296"/>
      <c r="KBE21" s="296"/>
      <c r="KBF21" s="296"/>
      <c r="KBG21" s="296"/>
      <c r="KBH21" s="296"/>
      <c r="KBI21" s="296"/>
      <c r="KBJ21" s="296"/>
      <c r="KBK21" s="296"/>
      <c r="KBL21" s="296"/>
      <c r="KBM21" s="296"/>
      <c r="KBN21" s="296"/>
      <c r="KBO21" s="296"/>
      <c r="KBP21" s="296"/>
      <c r="KBQ21" s="296"/>
      <c r="KBR21" s="296"/>
      <c r="KBS21" s="296"/>
      <c r="KBT21" s="296"/>
      <c r="KBU21" s="296"/>
      <c r="KBV21" s="296"/>
      <c r="KBW21" s="296"/>
      <c r="KBX21" s="296"/>
      <c r="KBY21" s="296"/>
      <c r="KBZ21" s="296"/>
      <c r="KCA21" s="296"/>
      <c r="KCB21" s="296"/>
      <c r="KCC21" s="296"/>
      <c r="KCD21" s="296"/>
      <c r="KCE21" s="296"/>
      <c r="KCF21" s="296"/>
      <c r="KCG21" s="296"/>
      <c r="KCH21" s="296"/>
      <c r="KCI21" s="296"/>
      <c r="KCJ21" s="296"/>
      <c r="KCK21" s="296"/>
      <c r="KCL21" s="296"/>
      <c r="KCM21" s="296"/>
      <c r="KCN21" s="296"/>
      <c r="KCO21" s="296"/>
      <c r="KCP21" s="296"/>
      <c r="KCQ21" s="296"/>
      <c r="KCR21" s="296"/>
      <c r="KCS21" s="296"/>
      <c r="KCT21" s="296"/>
      <c r="KCU21" s="296"/>
      <c r="KCV21" s="296"/>
      <c r="KCW21" s="296"/>
      <c r="KCX21" s="296"/>
      <c r="KCY21" s="296"/>
      <c r="KCZ21" s="296"/>
      <c r="KDA21" s="296"/>
      <c r="KDB21" s="296"/>
      <c r="KDC21" s="296"/>
      <c r="KDD21" s="296"/>
      <c r="KDE21" s="296"/>
      <c r="KDF21" s="296"/>
      <c r="KDG21" s="296"/>
      <c r="KDH21" s="296"/>
      <c r="KDI21" s="296"/>
      <c r="KDJ21" s="296"/>
      <c r="KDK21" s="296"/>
      <c r="KDL21" s="296"/>
      <c r="KDM21" s="296"/>
      <c r="KDN21" s="296"/>
      <c r="KDO21" s="296"/>
      <c r="KDP21" s="296"/>
      <c r="KDQ21" s="296"/>
      <c r="KDR21" s="296"/>
      <c r="KDS21" s="296"/>
      <c r="KDT21" s="296"/>
      <c r="KDU21" s="296"/>
      <c r="KDV21" s="296"/>
      <c r="KDW21" s="296"/>
      <c r="KDX21" s="296"/>
      <c r="KDY21" s="296"/>
      <c r="KDZ21" s="296"/>
      <c r="KEA21" s="296"/>
      <c r="KEB21" s="296"/>
      <c r="KEC21" s="296"/>
      <c r="KED21" s="296"/>
      <c r="KEE21" s="296"/>
      <c r="KEF21" s="296"/>
      <c r="KEG21" s="296"/>
      <c r="KEH21" s="296"/>
      <c r="KEI21" s="296"/>
      <c r="KEJ21" s="296"/>
      <c r="KEK21" s="296"/>
      <c r="KEL21" s="296"/>
      <c r="KEM21" s="296"/>
      <c r="KEN21" s="296"/>
      <c r="KEO21" s="296"/>
      <c r="KEP21" s="296"/>
      <c r="KEQ21" s="296"/>
      <c r="KER21" s="296"/>
      <c r="KES21" s="296"/>
      <c r="KET21" s="296"/>
      <c r="KEU21" s="296"/>
      <c r="KEV21" s="296"/>
      <c r="KEW21" s="296"/>
      <c r="KEX21" s="296"/>
      <c r="KEY21" s="296"/>
      <c r="KEZ21" s="296"/>
      <c r="KFA21" s="296"/>
      <c r="KFB21" s="296"/>
      <c r="KFC21" s="296"/>
      <c r="KFD21" s="296"/>
      <c r="KFE21" s="296"/>
      <c r="KFF21" s="296"/>
      <c r="KFG21" s="296"/>
      <c r="KFH21" s="296"/>
      <c r="KFI21" s="296"/>
      <c r="KFJ21" s="296"/>
      <c r="KFK21" s="296"/>
      <c r="KFL21" s="296"/>
      <c r="KFM21" s="296"/>
      <c r="KFN21" s="296"/>
      <c r="KFO21" s="296"/>
      <c r="KFP21" s="296"/>
      <c r="KFQ21" s="296"/>
      <c r="KFR21" s="296"/>
      <c r="KFS21" s="296"/>
      <c r="KFT21" s="296"/>
      <c r="KFU21" s="296"/>
      <c r="KFV21" s="296"/>
      <c r="KFW21" s="296"/>
      <c r="KFX21" s="296"/>
      <c r="KFY21" s="296"/>
      <c r="KFZ21" s="296"/>
      <c r="KGA21" s="296"/>
      <c r="KGB21" s="296"/>
      <c r="KGC21" s="296"/>
      <c r="KGD21" s="296"/>
      <c r="KGE21" s="296"/>
      <c r="KGF21" s="296"/>
      <c r="KGG21" s="296"/>
      <c r="KGH21" s="296"/>
      <c r="KGI21" s="296"/>
      <c r="KGJ21" s="296"/>
      <c r="KGK21" s="296"/>
      <c r="KGL21" s="296"/>
      <c r="KGM21" s="296"/>
      <c r="KGN21" s="296"/>
      <c r="KGO21" s="296"/>
      <c r="KGP21" s="296"/>
      <c r="KGQ21" s="296"/>
      <c r="KGR21" s="296"/>
      <c r="KGS21" s="296"/>
      <c r="KGT21" s="296"/>
      <c r="KGU21" s="296"/>
      <c r="KGV21" s="296"/>
      <c r="KGW21" s="296"/>
      <c r="KGX21" s="296"/>
      <c r="KGY21" s="296"/>
      <c r="KGZ21" s="296"/>
      <c r="KHA21" s="296"/>
      <c r="KHB21" s="296"/>
      <c r="KHC21" s="296"/>
      <c r="KHD21" s="296"/>
      <c r="KHE21" s="296"/>
      <c r="KHF21" s="296"/>
      <c r="KHG21" s="296"/>
      <c r="KHH21" s="296"/>
      <c r="KHI21" s="296"/>
      <c r="KHJ21" s="296"/>
      <c r="KHK21" s="296"/>
      <c r="KHL21" s="296"/>
      <c r="KHM21" s="296"/>
      <c r="KHN21" s="296"/>
      <c r="KHO21" s="296"/>
      <c r="KHP21" s="296"/>
      <c r="KHQ21" s="296"/>
      <c r="KHR21" s="296"/>
      <c r="KHS21" s="296"/>
      <c r="KHT21" s="296"/>
      <c r="KHU21" s="296"/>
      <c r="KHV21" s="296"/>
      <c r="KHW21" s="296"/>
      <c r="KHX21" s="296"/>
      <c r="KHY21" s="296"/>
      <c r="KHZ21" s="296"/>
      <c r="KIA21" s="296"/>
      <c r="KIB21" s="296"/>
      <c r="KIC21" s="296"/>
      <c r="KID21" s="296"/>
      <c r="KIE21" s="296"/>
      <c r="KIF21" s="296"/>
      <c r="KIG21" s="296"/>
      <c r="KIH21" s="296"/>
      <c r="KII21" s="296"/>
      <c r="KIJ21" s="296"/>
      <c r="KIK21" s="296"/>
      <c r="KIL21" s="296"/>
      <c r="KIM21" s="296"/>
      <c r="KIN21" s="296"/>
      <c r="KIO21" s="296"/>
      <c r="KIP21" s="296"/>
      <c r="KIQ21" s="296"/>
      <c r="KIR21" s="296"/>
      <c r="KIS21" s="296"/>
      <c r="KIT21" s="296"/>
      <c r="KIU21" s="296"/>
      <c r="KIV21" s="296"/>
      <c r="KIW21" s="296"/>
      <c r="KIX21" s="296"/>
      <c r="KIY21" s="296"/>
      <c r="KIZ21" s="296"/>
      <c r="KJA21" s="296"/>
      <c r="KJB21" s="296"/>
      <c r="KJC21" s="296"/>
      <c r="KJD21" s="296"/>
      <c r="KJE21" s="296"/>
      <c r="KJF21" s="296"/>
      <c r="KJG21" s="296"/>
      <c r="KJH21" s="296"/>
      <c r="KJI21" s="296"/>
      <c r="KJJ21" s="296"/>
      <c r="KJK21" s="296"/>
      <c r="KJL21" s="296"/>
      <c r="KJM21" s="296"/>
      <c r="KJN21" s="296"/>
      <c r="KJO21" s="296"/>
      <c r="KJP21" s="296"/>
      <c r="KJQ21" s="296"/>
      <c r="KJR21" s="296"/>
      <c r="KJS21" s="296"/>
      <c r="KJT21" s="296"/>
      <c r="KJU21" s="296"/>
      <c r="KJV21" s="296"/>
      <c r="KJW21" s="296"/>
      <c r="KJX21" s="296"/>
      <c r="KJY21" s="296"/>
      <c r="KJZ21" s="296"/>
      <c r="KKA21" s="296"/>
      <c r="KKB21" s="296"/>
      <c r="KKC21" s="296"/>
      <c r="KKD21" s="296"/>
      <c r="KKE21" s="296"/>
      <c r="KKF21" s="296"/>
      <c r="KKG21" s="296"/>
      <c r="KKH21" s="296"/>
      <c r="KKI21" s="296"/>
      <c r="KKJ21" s="296"/>
      <c r="KKK21" s="296"/>
      <c r="KKL21" s="296"/>
      <c r="KKM21" s="296"/>
      <c r="KKN21" s="296"/>
      <c r="KKO21" s="296"/>
      <c r="KKP21" s="296"/>
      <c r="KKQ21" s="296"/>
      <c r="KKR21" s="296"/>
      <c r="KKS21" s="296"/>
      <c r="KKT21" s="296"/>
      <c r="KKU21" s="296"/>
      <c r="KKV21" s="296"/>
      <c r="KKW21" s="296"/>
      <c r="KKX21" s="296"/>
      <c r="KKY21" s="296"/>
      <c r="KKZ21" s="296"/>
      <c r="KLA21" s="296"/>
      <c r="KLB21" s="296"/>
      <c r="KLC21" s="296"/>
      <c r="KLD21" s="296"/>
      <c r="KLE21" s="296"/>
      <c r="KLF21" s="296"/>
      <c r="KLG21" s="296"/>
      <c r="KLH21" s="296"/>
      <c r="KLI21" s="296"/>
      <c r="KLJ21" s="296"/>
      <c r="KLK21" s="296"/>
      <c r="KLL21" s="296"/>
      <c r="KLM21" s="296"/>
      <c r="KLN21" s="296"/>
      <c r="KLO21" s="296"/>
      <c r="KLP21" s="296"/>
      <c r="KLQ21" s="296"/>
      <c r="KLR21" s="296"/>
      <c r="KLS21" s="296"/>
      <c r="KLT21" s="296"/>
      <c r="KLU21" s="296"/>
      <c r="KLV21" s="296"/>
      <c r="KLW21" s="296"/>
      <c r="KLX21" s="296"/>
      <c r="KLY21" s="296"/>
      <c r="KLZ21" s="296"/>
      <c r="KMA21" s="296"/>
      <c r="KMB21" s="296"/>
      <c r="KMC21" s="296"/>
      <c r="KMD21" s="296"/>
      <c r="KME21" s="296"/>
      <c r="KMF21" s="296"/>
      <c r="KMG21" s="296"/>
      <c r="KMH21" s="296"/>
      <c r="KMI21" s="296"/>
      <c r="KMJ21" s="296"/>
      <c r="KMK21" s="296"/>
      <c r="KML21" s="296"/>
      <c r="KMM21" s="296"/>
      <c r="KMN21" s="296"/>
      <c r="KMO21" s="296"/>
      <c r="KMP21" s="296"/>
      <c r="KMQ21" s="296"/>
      <c r="KMR21" s="296"/>
      <c r="KMS21" s="296"/>
      <c r="KMT21" s="296"/>
      <c r="KMU21" s="296"/>
      <c r="KMV21" s="296"/>
      <c r="KMW21" s="296"/>
      <c r="KMX21" s="296"/>
      <c r="KMY21" s="296"/>
      <c r="KMZ21" s="296"/>
      <c r="KNA21" s="296"/>
      <c r="KNB21" s="296"/>
      <c r="KNC21" s="296"/>
      <c r="KND21" s="296"/>
      <c r="KNE21" s="296"/>
      <c r="KNF21" s="296"/>
      <c r="KNG21" s="296"/>
      <c r="KNH21" s="296"/>
      <c r="KNI21" s="296"/>
      <c r="KNJ21" s="296"/>
      <c r="KNK21" s="296"/>
      <c r="KNL21" s="296"/>
      <c r="KNM21" s="296"/>
      <c r="KNN21" s="296"/>
      <c r="KNO21" s="296"/>
      <c r="KNP21" s="296"/>
      <c r="KNQ21" s="296"/>
      <c r="KNR21" s="296"/>
      <c r="KNS21" s="296"/>
      <c r="KNT21" s="296"/>
      <c r="KNU21" s="296"/>
      <c r="KNV21" s="296"/>
      <c r="KNW21" s="296"/>
      <c r="KNX21" s="296"/>
      <c r="KNY21" s="296"/>
      <c r="KNZ21" s="296"/>
      <c r="KOA21" s="296"/>
      <c r="KOB21" s="296"/>
      <c r="KOC21" s="296"/>
      <c r="KOD21" s="296"/>
      <c r="KOE21" s="296"/>
      <c r="KOF21" s="296"/>
      <c r="KOG21" s="296"/>
      <c r="KOH21" s="296"/>
      <c r="KOI21" s="296"/>
      <c r="KOJ21" s="296"/>
      <c r="KOK21" s="296"/>
      <c r="KOL21" s="296"/>
      <c r="KOM21" s="296"/>
      <c r="KON21" s="296"/>
      <c r="KOO21" s="296"/>
      <c r="KOP21" s="296"/>
      <c r="KOQ21" s="296"/>
      <c r="KOR21" s="296"/>
      <c r="KOS21" s="296"/>
      <c r="KOT21" s="296"/>
      <c r="KOU21" s="296"/>
      <c r="KOV21" s="296"/>
      <c r="KOW21" s="296"/>
      <c r="KOX21" s="296"/>
      <c r="KOY21" s="296"/>
      <c r="KOZ21" s="296"/>
      <c r="KPA21" s="296"/>
      <c r="KPB21" s="296"/>
      <c r="KPC21" s="296"/>
      <c r="KPD21" s="296"/>
      <c r="KPE21" s="296"/>
      <c r="KPF21" s="296"/>
      <c r="KPG21" s="296"/>
      <c r="KPH21" s="296"/>
      <c r="KPI21" s="296"/>
      <c r="KPJ21" s="296"/>
      <c r="KPK21" s="296"/>
      <c r="KPL21" s="296"/>
      <c r="KPM21" s="296"/>
      <c r="KPN21" s="296"/>
      <c r="KPO21" s="296"/>
      <c r="KPP21" s="296"/>
      <c r="KPQ21" s="296"/>
      <c r="KPR21" s="296"/>
      <c r="KPS21" s="296"/>
      <c r="KPT21" s="296"/>
      <c r="KPU21" s="296"/>
      <c r="KPV21" s="296"/>
      <c r="KPW21" s="296"/>
      <c r="KPX21" s="296"/>
      <c r="KPY21" s="296"/>
      <c r="KPZ21" s="296"/>
      <c r="KQA21" s="296"/>
      <c r="KQB21" s="296"/>
      <c r="KQC21" s="296"/>
      <c r="KQD21" s="296"/>
      <c r="KQE21" s="296"/>
      <c r="KQF21" s="296"/>
      <c r="KQG21" s="296"/>
      <c r="KQH21" s="296"/>
      <c r="KQI21" s="296"/>
      <c r="KQJ21" s="296"/>
      <c r="KQK21" s="296"/>
      <c r="KQL21" s="296"/>
      <c r="KQM21" s="296"/>
      <c r="KQN21" s="296"/>
      <c r="KQO21" s="296"/>
      <c r="KQP21" s="296"/>
      <c r="KQQ21" s="296"/>
      <c r="KQR21" s="296"/>
      <c r="KQS21" s="296"/>
      <c r="KQT21" s="296"/>
      <c r="KQU21" s="296"/>
      <c r="KQV21" s="296"/>
      <c r="KQW21" s="296"/>
      <c r="KQX21" s="296"/>
      <c r="KQY21" s="296"/>
      <c r="KQZ21" s="296"/>
      <c r="KRA21" s="296"/>
      <c r="KRB21" s="296"/>
      <c r="KRC21" s="296"/>
      <c r="KRD21" s="296"/>
      <c r="KRE21" s="296"/>
      <c r="KRF21" s="296"/>
      <c r="KRG21" s="296"/>
      <c r="KRH21" s="296"/>
      <c r="KRI21" s="296"/>
      <c r="KRJ21" s="296"/>
      <c r="KRK21" s="296"/>
      <c r="KRL21" s="296"/>
      <c r="KRM21" s="296"/>
      <c r="KRN21" s="296"/>
      <c r="KRO21" s="296"/>
      <c r="KRP21" s="296"/>
      <c r="KRQ21" s="296"/>
      <c r="KRR21" s="296"/>
      <c r="KRS21" s="296"/>
      <c r="KRT21" s="296"/>
      <c r="KRU21" s="296"/>
      <c r="KRV21" s="296"/>
      <c r="KRW21" s="296"/>
      <c r="KRX21" s="296"/>
      <c r="KRY21" s="296"/>
      <c r="KRZ21" s="296"/>
      <c r="KSA21" s="296"/>
      <c r="KSB21" s="296"/>
      <c r="KSC21" s="296"/>
      <c r="KSD21" s="296"/>
      <c r="KSE21" s="296"/>
      <c r="KSF21" s="296"/>
      <c r="KSG21" s="296"/>
      <c r="KSH21" s="296"/>
      <c r="KSI21" s="296"/>
      <c r="KSJ21" s="296"/>
      <c r="KSK21" s="296"/>
      <c r="KSL21" s="296"/>
      <c r="KSM21" s="296"/>
      <c r="KSN21" s="296"/>
      <c r="KSO21" s="296"/>
      <c r="KSP21" s="296"/>
      <c r="KSQ21" s="296"/>
      <c r="KSR21" s="296"/>
      <c r="KSS21" s="296"/>
      <c r="KST21" s="296"/>
      <c r="KSU21" s="296"/>
      <c r="KSV21" s="296"/>
      <c r="KSW21" s="296"/>
      <c r="KSX21" s="296"/>
      <c r="KSY21" s="296"/>
      <c r="KSZ21" s="296"/>
      <c r="KTA21" s="296"/>
      <c r="KTB21" s="296"/>
      <c r="KTC21" s="296"/>
      <c r="KTD21" s="296"/>
      <c r="KTE21" s="296"/>
      <c r="KTF21" s="296"/>
      <c r="KTG21" s="296"/>
      <c r="KTH21" s="296"/>
      <c r="KTI21" s="296"/>
      <c r="KTJ21" s="296"/>
      <c r="KTK21" s="296"/>
      <c r="KTL21" s="296"/>
      <c r="KTM21" s="296"/>
      <c r="KTN21" s="296"/>
      <c r="KTO21" s="296"/>
      <c r="KTP21" s="296"/>
      <c r="KTQ21" s="296"/>
      <c r="KTR21" s="296"/>
      <c r="KTS21" s="296"/>
      <c r="KTT21" s="296"/>
      <c r="KTU21" s="296"/>
      <c r="KTV21" s="296"/>
      <c r="KTW21" s="296"/>
      <c r="KTX21" s="296"/>
      <c r="KTY21" s="296"/>
      <c r="KTZ21" s="296"/>
      <c r="KUA21" s="296"/>
      <c r="KUB21" s="296"/>
      <c r="KUC21" s="296"/>
      <c r="KUD21" s="296"/>
      <c r="KUE21" s="296"/>
      <c r="KUF21" s="296"/>
      <c r="KUG21" s="296"/>
      <c r="KUH21" s="296"/>
      <c r="KUI21" s="296"/>
      <c r="KUJ21" s="296"/>
      <c r="KUK21" s="296"/>
      <c r="KUL21" s="296"/>
      <c r="KUM21" s="296"/>
      <c r="KUN21" s="296"/>
      <c r="KUO21" s="296"/>
      <c r="KUP21" s="296"/>
      <c r="KUQ21" s="296"/>
      <c r="KUR21" s="296"/>
      <c r="KUS21" s="296"/>
      <c r="KUT21" s="296"/>
      <c r="KUU21" s="296"/>
      <c r="KUV21" s="296"/>
      <c r="KUW21" s="296"/>
      <c r="KUX21" s="296"/>
      <c r="KUY21" s="296"/>
      <c r="KUZ21" s="296"/>
      <c r="KVA21" s="296"/>
      <c r="KVB21" s="296"/>
      <c r="KVC21" s="296"/>
      <c r="KVD21" s="296"/>
      <c r="KVE21" s="296"/>
      <c r="KVF21" s="296"/>
      <c r="KVG21" s="296"/>
      <c r="KVH21" s="296"/>
      <c r="KVI21" s="296"/>
      <c r="KVJ21" s="296"/>
      <c r="KVK21" s="296"/>
      <c r="KVL21" s="296"/>
      <c r="KVM21" s="296"/>
      <c r="KVN21" s="296"/>
      <c r="KVO21" s="296"/>
      <c r="KVP21" s="296"/>
      <c r="KVQ21" s="296"/>
      <c r="KVR21" s="296"/>
      <c r="KVS21" s="296"/>
      <c r="KVT21" s="296"/>
      <c r="KVU21" s="296"/>
      <c r="KVV21" s="296"/>
      <c r="KVW21" s="296"/>
      <c r="KVX21" s="296"/>
      <c r="KVY21" s="296"/>
      <c r="KVZ21" s="296"/>
      <c r="KWA21" s="296"/>
      <c r="KWB21" s="296"/>
      <c r="KWC21" s="296"/>
      <c r="KWD21" s="296"/>
      <c r="KWE21" s="296"/>
      <c r="KWF21" s="296"/>
      <c r="KWG21" s="296"/>
      <c r="KWH21" s="296"/>
      <c r="KWI21" s="296"/>
      <c r="KWJ21" s="296"/>
      <c r="KWK21" s="296"/>
      <c r="KWL21" s="296"/>
      <c r="KWM21" s="296"/>
      <c r="KWN21" s="296"/>
      <c r="KWO21" s="296"/>
      <c r="KWP21" s="296"/>
      <c r="KWQ21" s="296"/>
      <c r="KWR21" s="296"/>
      <c r="KWS21" s="296"/>
      <c r="KWT21" s="296"/>
      <c r="KWU21" s="296"/>
      <c r="KWV21" s="296"/>
      <c r="KWW21" s="296"/>
      <c r="KWX21" s="296"/>
      <c r="KWY21" s="296"/>
      <c r="KWZ21" s="296"/>
      <c r="KXA21" s="296"/>
      <c r="KXB21" s="296"/>
      <c r="KXC21" s="296"/>
      <c r="KXD21" s="296"/>
      <c r="KXE21" s="296"/>
      <c r="KXF21" s="296"/>
      <c r="KXG21" s="296"/>
      <c r="KXH21" s="296"/>
      <c r="KXI21" s="296"/>
      <c r="KXJ21" s="296"/>
      <c r="KXK21" s="296"/>
      <c r="KXL21" s="296"/>
      <c r="KXM21" s="296"/>
      <c r="KXN21" s="296"/>
      <c r="KXO21" s="296"/>
      <c r="KXP21" s="296"/>
      <c r="KXQ21" s="296"/>
      <c r="KXR21" s="296"/>
      <c r="KXS21" s="296"/>
      <c r="KXT21" s="296"/>
      <c r="KXU21" s="296"/>
      <c r="KXV21" s="296"/>
      <c r="KXW21" s="296"/>
      <c r="KXX21" s="296"/>
      <c r="KXY21" s="296"/>
      <c r="KXZ21" s="296"/>
      <c r="KYA21" s="296"/>
      <c r="KYB21" s="296"/>
      <c r="KYC21" s="296"/>
      <c r="KYD21" s="296"/>
      <c r="KYE21" s="296"/>
      <c r="KYF21" s="296"/>
      <c r="KYG21" s="296"/>
      <c r="KYH21" s="296"/>
      <c r="KYI21" s="296"/>
      <c r="KYJ21" s="296"/>
      <c r="KYK21" s="296"/>
      <c r="KYL21" s="296"/>
      <c r="KYM21" s="296"/>
      <c r="KYN21" s="296"/>
      <c r="KYO21" s="296"/>
      <c r="KYP21" s="296"/>
      <c r="KYQ21" s="296"/>
      <c r="KYR21" s="296"/>
      <c r="KYS21" s="296"/>
      <c r="KYT21" s="296"/>
      <c r="KYU21" s="296"/>
      <c r="KYV21" s="296"/>
      <c r="KYW21" s="296"/>
      <c r="KYX21" s="296"/>
      <c r="KYY21" s="296"/>
      <c r="KYZ21" s="296"/>
      <c r="KZA21" s="296"/>
      <c r="KZB21" s="296"/>
      <c r="KZC21" s="296"/>
      <c r="KZD21" s="296"/>
      <c r="KZE21" s="296"/>
      <c r="KZF21" s="296"/>
      <c r="KZG21" s="296"/>
      <c r="KZH21" s="296"/>
      <c r="KZI21" s="296"/>
      <c r="KZJ21" s="296"/>
      <c r="KZK21" s="296"/>
      <c r="KZL21" s="296"/>
      <c r="KZM21" s="296"/>
      <c r="KZN21" s="296"/>
      <c r="KZO21" s="296"/>
      <c r="KZP21" s="296"/>
      <c r="KZQ21" s="296"/>
      <c r="KZR21" s="296"/>
      <c r="KZS21" s="296"/>
      <c r="KZT21" s="296"/>
      <c r="KZU21" s="296"/>
      <c r="KZV21" s="296"/>
      <c r="KZW21" s="296"/>
      <c r="KZX21" s="296"/>
      <c r="KZY21" s="296"/>
      <c r="KZZ21" s="296"/>
      <c r="LAA21" s="296"/>
      <c r="LAB21" s="296"/>
      <c r="LAC21" s="296"/>
      <c r="LAD21" s="296"/>
      <c r="LAE21" s="296"/>
      <c r="LAF21" s="296"/>
      <c r="LAG21" s="296"/>
      <c r="LAH21" s="296"/>
      <c r="LAI21" s="296"/>
      <c r="LAJ21" s="296"/>
      <c r="LAK21" s="296"/>
      <c r="LAL21" s="296"/>
      <c r="LAM21" s="296"/>
      <c r="LAN21" s="296"/>
      <c r="LAO21" s="296"/>
      <c r="LAP21" s="296"/>
      <c r="LAQ21" s="296"/>
      <c r="LAR21" s="296"/>
      <c r="LAS21" s="296"/>
      <c r="LAT21" s="296"/>
      <c r="LAU21" s="296"/>
      <c r="LAV21" s="296"/>
      <c r="LAW21" s="296"/>
      <c r="LAX21" s="296"/>
      <c r="LAY21" s="296"/>
      <c r="LAZ21" s="296"/>
      <c r="LBA21" s="296"/>
      <c r="LBB21" s="296"/>
      <c r="LBC21" s="296"/>
      <c r="LBD21" s="296"/>
      <c r="LBE21" s="296"/>
      <c r="LBF21" s="296"/>
      <c r="LBG21" s="296"/>
      <c r="LBH21" s="296"/>
      <c r="LBI21" s="296"/>
      <c r="LBJ21" s="296"/>
      <c r="LBK21" s="296"/>
      <c r="LBL21" s="296"/>
      <c r="LBM21" s="296"/>
      <c r="LBN21" s="296"/>
      <c r="LBO21" s="296"/>
      <c r="LBP21" s="296"/>
      <c r="LBQ21" s="296"/>
      <c r="LBR21" s="296"/>
      <c r="LBS21" s="296"/>
      <c r="LBT21" s="296"/>
      <c r="LBU21" s="296"/>
      <c r="LBV21" s="296"/>
      <c r="LBW21" s="296"/>
      <c r="LBX21" s="296"/>
      <c r="LBY21" s="296"/>
      <c r="LBZ21" s="296"/>
      <c r="LCA21" s="296"/>
      <c r="LCB21" s="296"/>
      <c r="LCC21" s="296"/>
      <c r="LCD21" s="296"/>
      <c r="LCE21" s="296"/>
      <c r="LCF21" s="296"/>
      <c r="LCG21" s="296"/>
      <c r="LCH21" s="296"/>
      <c r="LCI21" s="296"/>
      <c r="LCJ21" s="296"/>
      <c r="LCK21" s="296"/>
      <c r="LCL21" s="296"/>
      <c r="LCM21" s="296"/>
      <c r="LCN21" s="296"/>
      <c r="LCO21" s="296"/>
      <c r="LCP21" s="296"/>
      <c r="LCQ21" s="296"/>
      <c r="LCR21" s="296"/>
      <c r="LCS21" s="296"/>
      <c r="LCT21" s="296"/>
      <c r="LCU21" s="296"/>
      <c r="LCV21" s="296"/>
      <c r="LCW21" s="296"/>
      <c r="LCX21" s="296"/>
      <c r="LCY21" s="296"/>
      <c r="LCZ21" s="296"/>
      <c r="LDA21" s="296"/>
      <c r="LDB21" s="296"/>
      <c r="LDC21" s="296"/>
      <c r="LDD21" s="296"/>
      <c r="LDE21" s="296"/>
      <c r="LDF21" s="296"/>
      <c r="LDG21" s="296"/>
      <c r="LDH21" s="296"/>
      <c r="LDI21" s="296"/>
      <c r="LDJ21" s="296"/>
      <c r="LDK21" s="296"/>
      <c r="LDL21" s="296"/>
      <c r="LDM21" s="296"/>
      <c r="LDN21" s="296"/>
      <c r="LDO21" s="296"/>
      <c r="LDP21" s="296"/>
      <c r="LDQ21" s="296"/>
      <c r="LDR21" s="296"/>
      <c r="LDS21" s="296"/>
      <c r="LDT21" s="296"/>
      <c r="LDU21" s="296"/>
      <c r="LDV21" s="296"/>
      <c r="LDW21" s="296"/>
      <c r="LDX21" s="296"/>
      <c r="LDY21" s="296"/>
      <c r="LDZ21" s="296"/>
      <c r="LEA21" s="296"/>
      <c r="LEB21" s="296"/>
      <c r="LEC21" s="296"/>
      <c r="LED21" s="296"/>
      <c r="LEE21" s="296"/>
      <c r="LEF21" s="296"/>
      <c r="LEG21" s="296"/>
      <c r="LEH21" s="296"/>
      <c r="LEI21" s="296"/>
      <c r="LEJ21" s="296"/>
      <c r="LEK21" s="296"/>
      <c r="LEL21" s="296"/>
      <c r="LEM21" s="296"/>
      <c r="LEN21" s="296"/>
      <c r="LEO21" s="296"/>
      <c r="LEP21" s="296"/>
      <c r="LEQ21" s="296"/>
      <c r="LER21" s="296"/>
      <c r="LES21" s="296"/>
      <c r="LET21" s="296"/>
      <c r="LEU21" s="296"/>
      <c r="LEV21" s="296"/>
      <c r="LEW21" s="296"/>
      <c r="LEX21" s="296"/>
      <c r="LEY21" s="296"/>
      <c r="LEZ21" s="296"/>
      <c r="LFA21" s="296"/>
      <c r="LFB21" s="296"/>
      <c r="LFC21" s="296"/>
      <c r="LFD21" s="296"/>
      <c r="LFE21" s="296"/>
      <c r="LFF21" s="296"/>
      <c r="LFG21" s="296"/>
      <c r="LFH21" s="296"/>
      <c r="LFI21" s="296"/>
      <c r="LFJ21" s="296"/>
      <c r="LFK21" s="296"/>
      <c r="LFL21" s="296"/>
      <c r="LFM21" s="296"/>
      <c r="LFN21" s="296"/>
      <c r="LFO21" s="296"/>
      <c r="LFP21" s="296"/>
      <c r="LFQ21" s="296"/>
      <c r="LFR21" s="296"/>
      <c r="LFS21" s="296"/>
      <c r="LFT21" s="296"/>
      <c r="LFU21" s="296"/>
      <c r="LFV21" s="296"/>
      <c r="LFW21" s="296"/>
      <c r="LFX21" s="296"/>
      <c r="LFY21" s="296"/>
      <c r="LFZ21" s="296"/>
      <c r="LGA21" s="296"/>
      <c r="LGB21" s="296"/>
      <c r="LGC21" s="296"/>
      <c r="LGD21" s="296"/>
      <c r="LGE21" s="296"/>
      <c r="LGF21" s="296"/>
      <c r="LGG21" s="296"/>
      <c r="LGH21" s="296"/>
      <c r="LGI21" s="296"/>
      <c r="LGJ21" s="296"/>
      <c r="LGK21" s="296"/>
      <c r="LGL21" s="296"/>
      <c r="LGM21" s="296"/>
      <c r="LGN21" s="296"/>
      <c r="LGO21" s="296"/>
      <c r="LGP21" s="296"/>
      <c r="LGQ21" s="296"/>
      <c r="LGR21" s="296"/>
      <c r="LGS21" s="296"/>
      <c r="LGT21" s="296"/>
      <c r="LGU21" s="296"/>
      <c r="LGV21" s="296"/>
      <c r="LGW21" s="296"/>
      <c r="LGX21" s="296"/>
      <c r="LGY21" s="296"/>
      <c r="LGZ21" s="296"/>
      <c r="LHA21" s="296"/>
      <c r="LHB21" s="296"/>
      <c r="LHC21" s="296"/>
      <c r="LHD21" s="296"/>
      <c r="LHE21" s="296"/>
      <c r="LHF21" s="296"/>
      <c r="LHG21" s="296"/>
      <c r="LHH21" s="296"/>
      <c r="LHI21" s="296"/>
      <c r="LHJ21" s="296"/>
      <c r="LHK21" s="296"/>
      <c r="LHL21" s="296"/>
      <c r="LHM21" s="296"/>
      <c r="LHN21" s="296"/>
      <c r="LHO21" s="296"/>
      <c r="LHP21" s="296"/>
      <c r="LHQ21" s="296"/>
      <c r="LHR21" s="296"/>
      <c r="LHS21" s="296"/>
      <c r="LHT21" s="296"/>
      <c r="LHU21" s="296"/>
      <c r="LHV21" s="296"/>
      <c r="LHW21" s="296"/>
      <c r="LHX21" s="296"/>
      <c r="LHY21" s="296"/>
      <c r="LHZ21" s="296"/>
      <c r="LIA21" s="296"/>
      <c r="LIB21" s="296"/>
      <c r="LIC21" s="296"/>
      <c r="LID21" s="296"/>
      <c r="LIE21" s="296"/>
      <c r="LIF21" s="296"/>
      <c r="LIG21" s="296"/>
      <c r="LIH21" s="296"/>
      <c r="LII21" s="296"/>
      <c r="LIJ21" s="296"/>
      <c r="LIK21" s="296"/>
      <c r="LIL21" s="296"/>
      <c r="LIM21" s="296"/>
      <c r="LIN21" s="296"/>
      <c r="LIO21" s="296"/>
      <c r="LIP21" s="296"/>
      <c r="LIQ21" s="296"/>
      <c r="LIR21" s="296"/>
      <c r="LIS21" s="296"/>
      <c r="LIT21" s="296"/>
      <c r="LIU21" s="296"/>
      <c r="LIV21" s="296"/>
      <c r="LIW21" s="296"/>
      <c r="LIX21" s="296"/>
      <c r="LIY21" s="296"/>
      <c r="LIZ21" s="296"/>
      <c r="LJA21" s="296"/>
      <c r="LJB21" s="296"/>
      <c r="LJC21" s="296"/>
      <c r="LJD21" s="296"/>
      <c r="LJE21" s="296"/>
      <c r="LJF21" s="296"/>
      <c r="LJG21" s="296"/>
      <c r="LJH21" s="296"/>
      <c r="LJI21" s="296"/>
      <c r="LJJ21" s="296"/>
      <c r="LJK21" s="296"/>
      <c r="LJL21" s="296"/>
      <c r="LJM21" s="296"/>
      <c r="LJN21" s="296"/>
      <c r="LJO21" s="296"/>
      <c r="LJP21" s="296"/>
      <c r="LJQ21" s="296"/>
      <c r="LJR21" s="296"/>
      <c r="LJS21" s="296"/>
      <c r="LJT21" s="296"/>
      <c r="LJU21" s="296"/>
      <c r="LJV21" s="296"/>
      <c r="LJW21" s="296"/>
      <c r="LJX21" s="296"/>
      <c r="LJY21" s="296"/>
      <c r="LJZ21" s="296"/>
      <c r="LKA21" s="296"/>
      <c r="LKB21" s="296"/>
      <c r="LKC21" s="296"/>
      <c r="LKD21" s="296"/>
      <c r="LKE21" s="296"/>
      <c r="LKF21" s="296"/>
      <c r="LKG21" s="296"/>
      <c r="LKH21" s="296"/>
      <c r="LKI21" s="296"/>
      <c r="LKJ21" s="296"/>
      <c r="LKK21" s="296"/>
      <c r="LKL21" s="296"/>
      <c r="LKM21" s="296"/>
      <c r="LKN21" s="296"/>
      <c r="LKO21" s="296"/>
      <c r="LKP21" s="296"/>
      <c r="LKQ21" s="296"/>
      <c r="LKR21" s="296"/>
      <c r="LKS21" s="296"/>
      <c r="LKT21" s="296"/>
      <c r="LKU21" s="296"/>
      <c r="LKV21" s="296"/>
      <c r="LKW21" s="296"/>
      <c r="LKX21" s="296"/>
      <c r="LKY21" s="296"/>
      <c r="LKZ21" s="296"/>
      <c r="LLA21" s="296"/>
      <c r="LLB21" s="296"/>
      <c r="LLC21" s="296"/>
      <c r="LLD21" s="296"/>
      <c r="LLE21" s="296"/>
      <c r="LLF21" s="296"/>
      <c r="LLG21" s="296"/>
      <c r="LLH21" s="296"/>
      <c r="LLI21" s="296"/>
      <c r="LLJ21" s="296"/>
      <c r="LLK21" s="296"/>
      <c r="LLL21" s="296"/>
      <c r="LLM21" s="296"/>
      <c r="LLN21" s="296"/>
      <c r="LLO21" s="296"/>
      <c r="LLP21" s="296"/>
      <c r="LLQ21" s="296"/>
      <c r="LLR21" s="296"/>
      <c r="LLS21" s="296"/>
      <c r="LLT21" s="296"/>
      <c r="LLU21" s="296"/>
      <c r="LLV21" s="296"/>
      <c r="LLW21" s="296"/>
      <c r="LLX21" s="296"/>
      <c r="LLY21" s="296"/>
      <c r="LLZ21" s="296"/>
      <c r="LMA21" s="296"/>
      <c r="LMB21" s="296"/>
      <c r="LMC21" s="296"/>
      <c r="LMD21" s="296"/>
      <c r="LME21" s="296"/>
      <c r="LMF21" s="296"/>
      <c r="LMG21" s="296"/>
      <c r="LMH21" s="296"/>
      <c r="LMI21" s="296"/>
      <c r="LMJ21" s="296"/>
      <c r="LMK21" s="296"/>
      <c r="LML21" s="296"/>
      <c r="LMM21" s="296"/>
      <c r="LMN21" s="296"/>
      <c r="LMO21" s="296"/>
      <c r="LMP21" s="296"/>
      <c r="LMQ21" s="296"/>
      <c r="LMR21" s="296"/>
      <c r="LMS21" s="296"/>
      <c r="LMT21" s="296"/>
      <c r="LMU21" s="296"/>
      <c r="LMV21" s="296"/>
      <c r="LMW21" s="296"/>
      <c r="LMX21" s="296"/>
      <c r="LMY21" s="296"/>
      <c r="LMZ21" s="296"/>
      <c r="LNA21" s="296"/>
      <c r="LNB21" s="296"/>
      <c r="LNC21" s="296"/>
      <c r="LND21" s="296"/>
      <c r="LNE21" s="296"/>
      <c r="LNF21" s="296"/>
      <c r="LNG21" s="296"/>
      <c r="LNH21" s="296"/>
      <c r="LNI21" s="296"/>
      <c r="LNJ21" s="296"/>
      <c r="LNK21" s="296"/>
      <c r="LNL21" s="296"/>
      <c r="LNM21" s="296"/>
      <c r="LNN21" s="296"/>
      <c r="LNO21" s="296"/>
      <c r="LNP21" s="296"/>
      <c r="LNQ21" s="296"/>
      <c r="LNR21" s="296"/>
      <c r="LNS21" s="296"/>
      <c r="LNT21" s="296"/>
      <c r="LNU21" s="296"/>
      <c r="LNV21" s="296"/>
      <c r="LNW21" s="296"/>
      <c r="LNX21" s="296"/>
      <c r="LNY21" s="296"/>
      <c r="LNZ21" s="296"/>
      <c r="LOA21" s="296"/>
      <c r="LOB21" s="296"/>
      <c r="LOC21" s="296"/>
      <c r="LOD21" s="296"/>
      <c r="LOE21" s="296"/>
      <c r="LOF21" s="296"/>
      <c r="LOG21" s="296"/>
      <c r="LOH21" s="296"/>
      <c r="LOI21" s="296"/>
      <c r="LOJ21" s="296"/>
      <c r="LOK21" s="296"/>
      <c r="LOL21" s="296"/>
      <c r="LOM21" s="296"/>
      <c r="LON21" s="296"/>
      <c r="LOO21" s="296"/>
      <c r="LOP21" s="296"/>
      <c r="LOQ21" s="296"/>
      <c r="LOR21" s="296"/>
      <c r="LOS21" s="296"/>
      <c r="LOT21" s="296"/>
      <c r="LOU21" s="296"/>
      <c r="LOV21" s="296"/>
      <c r="LOW21" s="296"/>
      <c r="LOX21" s="296"/>
      <c r="LOY21" s="296"/>
      <c r="LOZ21" s="296"/>
      <c r="LPA21" s="296"/>
      <c r="LPB21" s="296"/>
      <c r="LPC21" s="296"/>
      <c r="LPD21" s="296"/>
      <c r="LPE21" s="296"/>
      <c r="LPF21" s="296"/>
      <c r="LPG21" s="296"/>
      <c r="LPH21" s="296"/>
      <c r="LPI21" s="296"/>
      <c r="LPJ21" s="296"/>
      <c r="LPK21" s="296"/>
      <c r="LPL21" s="296"/>
      <c r="LPM21" s="296"/>
      <c r="LPN21" s="296"/>
      <c r="LPO21" s="296"/>
      <c r="LPP21" s="296"/>
      <c r="LPQ21" s="296"/>
      <c r="LPR21" s="296"/>
      <c r="LPS21" s="296"/>
      <c r="LPT21" s="296"/>
      <c r="LPU21" s="296"/>
      <c r="LPV21" s="296"/>
      <c r="LPW21" s="296"/>
      <c r="LPX21" s="296"/>
      <c r="LPY21" s="296"/>
      <c r="LPZ21" s="296"/>
      <c r="LQA21" s="296"/>
      <c r="LQB21" s="296"/>
      <c r="LQC21" s="296"/>
      <c r="LQD21" s="296"/>
      <c r="LQE21" s="296"/>
      <c r="LQF21" s="296"/>
      <c r="LQG21" s="296"/>
      <c r="LQH21" s="296"/>
      <c r="LQI21" s="296"/>
      <c r="LQJ21" s="296"/>
      <c r="LQK21" s="296"/>
      <c r="LQL21" s="296"/>
      <c r="LQM21" s="296"/>
      <c r="LQN21" s="296"/>
      <c r="LQO21" s="296"/>
      <c r="LQP21" s="296"/>
      <c r="LQQ21" s="296"/>
      <c r="LQR21" s="296"/>
      <c r="LQS21" s="296"/>
      <c r="LQT21" s="296"/>
      <c r="LQU21" s="296"/>
      <c r="LQV21" s="296"/>
      <c r="LQW21" s="296"/>
      <c r="LQX21" s="296"/>
      <c r="LQY21" s="296"/>
      <c r="LQZ21" s="296"/>
      <c r="LRA21" s="296"/>
      <c r="LRB21" s="296"/>
      <c r="LRC21" s="296"/>
      <c r="LRD21" s="296"/>
      <c r="LRE21" s="296"/>
      <c r="LRF21" s="296"/>
      <c r="LRG21" s="296"/>
      <c r="LRH21" s="296"/>
      <c r="LRI21" s="296"/>
      <c r="LRJ21" s="296"/>
      <c r="LRK21" s="296"/>
      <c r="LRL21" s="296"/>
      <c r="LRM21" s="296"/>
      <c r="LRN21" s="296"/>
      <c r="LRO21" s="296"/>
      <c r="LRP21" s="296"/>
      <c r="LRQ21" s="296"/>
      <c r="LRR21" s="296"/>
      <c r="LRS21" s="296"/>
      <c r="LRT21" s="296"/>
      <c r="LRU21" s="296"/>
      <c r="LRV21" s="296"/>
      <c r="LRW21" s="296"/>
      <c r="LRX21" s="296"/>
      <c r="LRY21" s="296"/>
      <c r="LRZ21" s="296"/>
      <c r="LSA21" s="296"/>
      <c r="LSB21" s="296"/>
      <c r="LSC21" s="296"/>
      <c r="LSD21" s="296"/>
      <c r="LSE21" s="296"/>
      <c r="LSF21" s="296"/>
      <c r="LSG21" s="296"/>
      <c r="LSH21" s="296"/>
      <c r="LSI21" s="296"/>
      <c r="LSJ21" s="296"/>
      <c r="LSK21" s="296"/>
      <c r="LSL21" s="296"/>
      <c r="LSM21" s="296"/>
      <c r="LSN21" s="296"/>
      <c r="LSO21" s="296"/>
      <c r="LSP21" s="296"/>
      <c r="LSQ21" s="296"/>
      <c r="LSR21" s="296"/>
      <c r="LSS21" s="296"/>
      <c r="LST21" s="296"/>
      <c r="LSU21" s="296"/>
      <c r="LSV21" s="296"/>
      <c r="LSW21" s="296"/>
      <c r="LSX21" s="296"/>
      <c r="LSY21" s="296"/>
      <c r="LSZ21" s="296"/>
      <c r="LTA21" s="296"/>
      <c r="LTB21" s="296"/>
      <c r="LTC21" s="296"/>
      <c r="LTD21" s="296"/>
      <c r="LTE21" s="296"/>
      <c r="LTF21" s="296"/>
      <c r="LTG21" s="296"/>
      <c r="LTH21" s="296"/>
      <c r="LTI21" s="296"/>
      <c r="LTJ21" s="296"/>
      <c r="LTK21" s="296"/>
      <c r="LTL21" s="296"/>
      <c r="LTM21" s="296"/>
      <c r="LTN21" s="296"/>
      <c r="LTO21" s="296"/>
      <c r="LTP21" s="296"/>
      <c r="LTQ21" s="296"/>
      <c r="LTR21" s="296"/>
      <c r="LTS21" s="296"/>
      <c r="LTT21" s="296"/>
      <c r="LTU21" s="296"/>
      <c r="LTV21" s="296"/>
      <c r="LTW21" s="296"/>
      <c r="LTX21" s="296"/>
      <c r="LTY21" s="296"/>
      <c r="LTZ21" s="296"/>
      <c r="LUA21" s="296"/>
      <c r="LUB21" s="296"/>
      <c r="LUC21" s="296"/>
      <c r="LUD21" s="296"/>
      <c r="LUE21" s="296"/>
      <c r="LUF21" s="296"/>
      <c r="LUG21" s="296"/>
      <c r="LUH21" s="296"/>
      <c r="LUI21" s="296"/>
      <c r="LUJ21" s="296"/>
      <c r="LUK21" s="296"/>
      <c r="LUL21" s="296"/>
      <c r="LUM21" s="296"/>
      <c r="LUN21" s="296"/>
      <c r="LUO21" s="296"/>
      <c r="LUP21" s="296"/>
      <c r="LUQ21" s="296"/>
      <c r="LUR21" s="296"/>
      <c r="LUS21" s="296"/>
      <c r="LUT21" s="296"/>
      <c r="LUU21" s="296"/>
      <c r="LUV21" s="296"/>
      <c r="LUW21" s="296"/>
      <c r="LUX21" s="296"/>
      <c r="LUY21" s="296"/>
      <c r="LUZ21" s="296"/>
      <c r="LVA21" s="296"/>
      <c r="LVB21" s="296"/>
      <c r="LVC21" s="296"/>
      <c r="LVD21" s="296"/>
      <c r="LVE21" s="296"/>
      <c r="LVF21" s="296"/>
      <c r="LVG21" s="296"/>
      <c r="LVH21" s="296"/>
      <c r="LVI21" s="296"/>
      <c r="LVJ21" s="296"/>
      <c r="LVK21" s="296"/>
      <c r="LVL21" s="296"/>
      <c r="LVM21" s="296"/>
      <c r="LVN21" s="296"/>
      <c r="LVO21" s="296"/>
      <c r="LVP21" s="296"/>
      <c r="LVQ21" s="296"/>
      <c r="LVR21" s="296"/>
      <c r="LVS21" s="296"/>
      <c r="LVT21" s="296"/>
      <c r="LVU21" s="296"/>
      <c r="LVV21" s="296"/>
      <c r="LVW21" s="296"/>
      <c r="LVX21" s="296"/>
      <c r="LVY21" s="296"/>
      <c r="LVZ21" s="296"/>
      <c r="LWA21" s="296"/>
      <c r="LWB21" s="296"/>
      <c r="LWC21" s="296"/>
      <c r="LWD21" s="296"/>
      <c r="LWE21" s="296"/>
      <c r="LWF21" s="296"/>
      <c r="LWG21" s="296"/>
      <c r="LWH21" s="296"/>
      <c r="LWI21" s="296"/>
      <c r="LWJ21" s="296"/>
      <c r="LWK21" s="296"/>
      <c r="LWL21" s="296"/>
      <c r="LWM21" s="296"/>
      <c r="LWN21" s="296"/>
      <c r="LWO21" s="296"/>
      <c r="LWP21" s="296"/>
      <c r="LWQ21" s="296"/>
      <c r="LWR21" s="296"/>
      <c r="LWS21" s="296"/>
      <c r="LWT21" s="296"/>
      <c r="LWU21" s="296"/>
      <c r="LWV21" s="296"/>
      <c r="LWW21" s="296"/>
      <c r="LWX21" s="296"/>
      <c r="LWY21" s="296"/>
      <c r="LWZ21" s="296"/>
      <c r="LXA21" s="296"/>
      <c r="LXB21" s="296"/>
      <c r="LXC21" s="296"/>
      <c r="LXD21" s="296"/>
      <c r="LXE21" s="296"/>
      <c r="LXF21" s="296"/>
      <c r="LXG21" s="296"/>
      <c r="LXH21" s="296"/>
      <c r="LXI21" s="296"/>
      <c r="LXJ21" s="296"/>
      <c r="LXK21" s="296"/>
      <c r="LXL21" s="296"/>
      <c r="LXM21" s="296"/>
      <c r="LXN21" s="296"/>
      <c r="LXO21" s="296"/>
      <c r="LXP21" s="296"/>
      <c r="LXQ21" s="296"/>
      <c r="LXR21" s="296"/>
      <c r="LXS21" s="296"/>
      <c r="LXT21" s="296"/>
      <c r="LXU21" s="296"/>
      <c r="LXV21" s="296"/>
      <c r="LXW21" s="296"/>
      <c r="LXX21" s="296"/>
      <c r="LXY21" s="296"/>
      <c r="LXZ21" s="296"/>
      <c r="LYA21" s="296"/>
      <c r="LYB21" s="296"/>
      <c r="LYC21" s="296"/>
      <c r="LYD21" s="296"/>
      <c r="LYE21" s="296"/>
      <c r="LYF21" s="296"/>
      <c r="LYG21" s="296"/>
      <c r="LYH21" s="296"/>
      <c r="LYI21" s="296"/>
      <c r="LYJ21" s="296"/>
      <c r="LYK21" s="296"/>
      <c r="LYL21" s="296"/>
      <c r="LYM21" s="296"/>
      <c r="LYN21" s="296"/>
      <c r="LYO21" s="296"/>
      <c r="LYP21" s="296"/>
      <c r="LYQ21" s="296"/>
      <c r="LYR21" s="296"/>
      <c r="LYS21" s="296"/>
      <c r="LYT21" s="296"/>
      <c r="LYU21" s="296"/>
      <c r="LYV21" s="296"/>
      <c r="LYW21" s="296"/>
      <c r="LYX21" s="296"/>
      <c r="LYY21" s="296"/>
      <c r="LYZ21" s="296"/>
      <c r="LZA21" s="296"/>
      <c r="LZB21" s="296"/>
      <c r="LZC21" s="296"/>
      <c r="LZD21" s="296"/>
      <c r="LZE21" s="296"/>
      <c r="LZF21" s="296"/>
      <c r="LZG21" s="296"/>
      <c r="LZH21" s="296"/>
      <c r="LZI21" s="296"/>
      <c r="LZJ21" s="296"/>
      <c r="LZK21" s="296"/>
      <c r="LZL21" s="296"/>
      <c r="LZM21" s="296"/>
      <c r="LZN21" s="296"/>
      <c r="LZO21" s="296"/>
      <c r="LZP21" s="296"/>
      <c r="LZQ21" s="296"/>
      <c r="LZR21" s="296"/>
      <c r="LZS21" s="296"/>
      <c r="LZT21" s="296"/>
      <c r="LZU21" s="296"/>
      <c r="LZV21" s="296"/>
      <c r="LZW21" s="296"/>
      <c r="LZX21" s="296"/>
      <c r="LZY21" s="296"/>
      <c r="LZZ21" s="296"/>
      <c r="MAA21" s="296"/>
      <c r="MAB21" s="296"/>
      <c r="MAC21" s="296"/>
      <c r="MAD21" s="296"/>
      <c r="MAE21" s="296"/>
      <c r="MAF21" s="296"/>
      <c r="MAG21" s="296"/>
      <c r="MAH21" s="296"/>
      <c r="MAI21" s="296"/>
      <c r="MAJ21" s="296"/>
      <c r="MAK21" s="296"/>
      <c r="MAL21" s="296"/>
      <c r="MAM21" s="296"/>
      <c r="MAN21" s="296"/>
      <c r="MAO21" s="296"/>
      <c r="MAP21" s="296"/>
      <c r="MAQ21" s="296"/>
      <c r="MAR21" s="296"/>
      <c r="MAS21" s="296"/>
      <c r="MAT21" s="296"/>
      <c r="MAU21" s="296"/>
      <c r="MAV21" s="296"/>
      <c r="MAW21" s="296"/>
      <c r="MAX21" s="296"/>
      <c r="MAY21" s="296"/>
      <c r="MAZ21" s="296"/>
      <c r="MBA21" s="296"/>
      <c r="MBB21" s="296"/>
      <c r="MBC21" s="296"/>
      <c r="MBD21" s="296"/>
      <c r="MBE21" s="296"/>
      <c r="MBF21" s="296"/>
      <c r="MBG21" s="296"/>
      <c r="MBH21" s="296"/>
      <c r="MBI21" s="296"/>
      <c r="MBJ21" s="296"/>
      <c r="MBK21" s="296"/>
      <c r="MBL21" s="296"/>
      <c r="MBM21" s="296"/>
      <c r="MBN21" s="296"/>
      <c r="MBO21" s="296"/>
      <c r="MBP21" s="296"/>
      <c r="MBQ21" s="296"/>
      <c r="MBR21" s="296"/>
      <c r="MBS21" s="296"/>
      <c r="MBT21" s="296"/>
      <c r="MBU21" s="296"/>
      <c r="MBV21" s="296"/>
      <c r="MBW21" s="296"/>
      <c r="MBX21" s="296"/>
      <c r="MBY21" s="296"/>
      <c r="MBZ21" s="296"/>
      <c r="MCA21" s="296"/>
      <c r="MCB21" s="296"/>
      <c r="MCC21" s="296"/>
      <c r="MCD21" s="296"/>
      <c r="MCE21" s="296"/>
      <c r="MCF21" s="296"/>
      <c r="MCG21" s="296"/>
      <c r="MCH21" s="296"/>
      <c r="MCI21" s="296"/>
      <c r="MCJ21" s="296"/>
      <c r="MCK21" s="296"/>
      <c r="MCL21" s="296"/>
      <c r="MCM21" s="296"/>
      <c r="MCN21" s="296"/>
      <c r="MCO21" s="296"/>
      <c r="MCP21" s="296"/>
      <c r="MCQ21" s="296"/>
      <c r="MCR21" s="296"/>
      <c r="MCS21" s="296"/>
      <c r="MCT21" s="296"/>
      <c r="MCU21" s="296"/>
      <c r="MCV21" s="296"/>
      <c r="MCW21" s="296"/>
      <c r="MCX21" s="296"/>
      <c r="MCY21" s="296"/>
      <c r="MCZ21" s="296"/>
      <c r="MDA21" s="296"/>
      <c r="MDB21" s="296"/>
      <c r="MDC21" s="296"/>
      <c r="MDD21" s="296"/>
      <c r="MDE21" s="296"/>
      <c r="MDF21" s="296"/>
      <c r="MDG21" s="296"/>
      <c r="MDH21" s="296"/>
      <c r="MDI21" s="296"/>
      <c r="MDJ21" s="296"/>
      <c r="MDK21" s="296"/>
      <c r="MDL21" s="296"/>
      <c r="MDM21" s="296"/>
      <c r="MDN21" s="296"/>
      <c r="MDO21" s="296"/>
      <c r="MDP21" s="296"/>
      <c r="MDQ21" s="296"/>
      <c r="MDR21" s="296"/>
      <c r="MDS21" s="296"/>
      <c r="MDT21" s="296"/>
      <c r="MDU21" s="296"/>
      <c r="MDV21" s="296"/>
      <c r="MDW21" s="296"/>
      <c r="MDX21" s="296"/>
      <c r="MDY21" s="296"/>
      <c r="MDZ21" s="296"/>
      <c r="MEA21" s="296"/>
      <c r="MEB21" s="296"/>
      <c r="MEC21" s="296"/>
      <c r="MED21" s="296"/>
      <c r="MEE21" s="296"/>
      <c r="MEF21" s="296"/>
      <c r="MEG21" s="296"/>
      <c r="MEH21" s="296"/>
      <c r="MEI21" s="296"/>
      <c r="MEJ21" s="296"/>
      <c r="MEK21" s="296"/>
      <c r="MEL21" s="296"/>
      <c r="MEM21" s="296"/>
      <c r="MEN21" s="296"/>
      <c r="MEO21" s="296"/>
      <c r="MEP21" s="296"/>
      <c r="MEQ21" s="296"/>
      <c r="MER21" s="296"/>
      <c r="MES21" s="296"/>
      <c r="MET21" s="296"/>
      <c r="MEU21" s="296"/>
      <c r="MEV21" s="296"/>
      <c r="MEW21" s="296"/>
      <c r="MEX21" s="296"/>
      <c r="MEY21" s="296"/>
      <c r="MEZ21" s="296"/>
      <c r="MFA21" s="296"/>
      <c r="MFB21" s="296"/>
      <c r="MFC21" s="296"/>
      <c r="MFD21" s="296"/>
      <c r="MFE21" s="296"/>
      <c r="MFF21" s="296"/>
      <c r="MFG21" s="296"/>
      <c r="MFH21" s="296"/>
      <c r="MFI21" s="296"/>
      <c r="MFJ21" s="296"/>
      <c r="MFK21" s="296"/>
      <c r="MFL21" s="296"/>
      <c r="MFM21" s="296"/>
      <c r="MFN21" s="296"/>
      <c r="MFO21" s="296"/>
      <c r="MFP21" s="296"/>
      <c r="MFQ21" s="296"/>
      <c r="MFR21" s="296"/>
      <c r="MFS21" s="296"/>
      <c r="MFT21" s="296"/>
      <c r="MFU21" s="296"/>
      <c r="MFV21" s="296"/>
      <c r="MFW21" s="296"/>
      <c r="MFX21" s="296"/>
      <c r="MFY21" s="296"/>
      <c r="MFZ21" s="296"/>
      <c r="MGA21" s="296"/>
      <c r="MGB21" s="296"/>
      <c r="MGC21" s="296"/>
      <c r="MGD21" s="296"/>
      <c r="MGE21" s="296"/>
      <c r="MGF21" s="296"/>
      <c r="MGG21" s="296"/>
      <c r="MGH21" s="296"/>
      <c r="MGI21" s="296"/>
      <c r="MGJ21" s="296"/>
      <c r="MGK21" s="296"/>
      <c r="MGL21" s="296"/>
      <c r="MGM21" s="296"/>
      <c r="MGN21" s="296"/>
      <c r="MGO21" s="296"/>
      <c r="MGP21" s="296"/>
      <c r="MGQ21" s="296"/>
      <c r="MGR21" s="296"/>
      <c r="MGS21" s="296"/>
      <c r="MGT21" s="296"/>
      <c r="MGU21" s="296"/>
      <c r="MGV21" s="296"/>
      <c r="MGW21" s="296"/>
      <c r="MGX21" s="296"/>
      <c r="MGY21" s="296"/>
      <c r="MGZ21" s="296"/>
      <c r="MHA21" s="296"/>
      <c r="MHB21" s="296"/>
      <c r="MHC21" s="296"/>
      <c r="MHD21" s="296"/>
      <c r="MHE21" s="296"/>
      <c r="MHF21" s="296"/>
      <c r="MHG21" s="296"/>
      <c r="MHH21" s="296"/>
      <c r="MHI21" s="296"/>
      <c r="MHJ21" s="296"/>
      <c r="MHK21" s="296"/>
      <c r="MHL21" s="296"/>
      <c r="MHM21" s="296"/>
      <c r="MHN21" s="296"/>
      <c r="MHO21" s="296"/>
      <c r="MHP21" s="296"/>
      <c r="MHQ21" s="296"/>
      <c r="MHR21" s="296"/>
      <c r="MHS21" s="296"/>
      <c r="MHT21" s="296"/>
      <c r="MHU21" s="296"/>
      <c r="MHV21" s="296"/>
      <c r="MHW21" s="296"/>
      <c r="MHX21" s="296"/>
      <c r="MHY21" s="296"/>
      <c r="MHZ21" s="296"/>
      <c r="MIA21" s="296"/>
      <c r="MIB21" s="296"/>
      <c r="MIC21" s="296"/>
      <c r="MID21" s="296"/>
      <c r="MIE21" s="296"/>
      <c r="MIF21" s="296"/>
      <c r="MIG21" s="296"/>
      <c r="MIH21" s="296"/>
      <c r="MII21" s="296"/>
      <c r="MIJ21" s="296"/>
      <c r="MIK21" s="296"/>
      <c r="MIL21" s="296"/>
      <c r="MIM21" s="296"/>
      <c r="MIN21" s="296"/>
      <c r="MIO21" s="296"/>
      <c r="MIP21" s="296"/>
      <c r="MIQ21" s="296"/>
      <c r="MIR21" s="296"/>
      <c r="MIS21" s="296"/>
      <c r="MIT21" s="296"/>
      <c r="MIU21" s="296"/>
      <c r="MIV21" s="296"/>
      <c r="MIW21" s="296"/>
      <c r="MIX21" s="296"/>
      <c r="MIY21" s="296"/>
      <c r="MIZ21" s="296"/>
      <c r="MJA21" s="296"/>
      <c r="MJB21" s="296"/>
      <c r="MJC21" s="296"/>
      <c r="MJD21" s="296"/>
      <c r="MJE21" s="296"/>
      <c r="MJF21" s="296"/>
      <c r="MJG21" s="296"/>
      <c r="MJH21" s="296"/>
      <c r="MJI21" s="296"/>
      <c r="MJJ21" s="296"/>
      <c r="MJK21" s="296"/>
      <c r="MJL21" s="296"/>
      <c r="MJM21" s="296"/>
      <c r="MJN21" s="296"/>
      <c r="MJO21" s="296"/>
      <c r="MJP21" s="296"/>
      <c r="MJQ21" s="296"/>
      <c r="MJR21" s="296"/>
      <c r="MJS21" s="296"/>
      <c r="MJT21" s="296"/>
      <c r="MJU21" s="296"/>
      <c r="MJV21" s="296"/>
      <c r="MJW21" s="296"/>
      <c r="MJX21" s="296"/>
      <c r="MJY21" s="296"/>
      <c r="MJZ21" s="296"/>
      <c r="MKA21" s="296"/>
      <c r="MKB21" s="296"/>
      <c r="MKC21" s="296"/>
      <c r="MKD21" s="296"/>
      <c r="MKE21" s="296"/>
      <c r="MKF21" s="296"/>
      <c r="MKG21" s="296"/>
      <c r="MKH21" s="296"/>
      <c r="MKI21" s="296"/>
      <c r="MKJ21" s="296"/>
      <c r="MKK21" s="296"/>
      <c r="MKL21" s="296"/>
      <c r="MKM21" s="296"/>
      <c r="MKN21" s="296"/>
      <c r="MKO21" s="296"/>
      <c r="MKP21" s="296"/>
      <c r="MKQ21" s="296"/>
      <c r="MKR21" s="296"/>
      <c r="MKS21" s="296"/>
      <c r="MKT21" s="296"/>
      <c r="MKU21" s="296"/>
      <c r="MKV21" s="296"/>
      <c r="MKW21" s="296"/>
      <c r="MKX21" s="296"/>
      <c r="MKY21" s="296"/>
      <c r="MKZ21" s="296"/>
      <c r="MLA21" s="296"/>
      <c r="MLB21" s="296"/>
      <c r="MLC21" s="296"/>
      <c r="MLD21" s="296"/>
      <c r="MLE21" s="296"/>
      <c r="MLF21" s="296"/>
      <c r="MLG21" s="296"/>
      <c r="MLH21" s="296"/>
      <c r="MLI21" s="296"/>
      <c r="MLJ21" s="296"/>
      <c r="MLK21" s="296"/>
      <c r="MLL21" s="296"/>
      <c r="MLM21" s="296"/>
      <c r="MLN21" s="296"/>
      <c r="MLO21" s="296"/>
      <c r="MLP21" s="296"/>
      <c r="MLQ21" s="296"/>
      <c r="MLR21" s="296"/>
      <c r="MLS21" s="296"/>
      <c r="MLT21" s="296"/>
      <c r="MLU21" s="296"/>
      <c r="MLV21" s="296"/>
      <c r="MLW21" s="296"/>
      <c r="MLX21" s="296"/>
      <c r="MLY21" s="296"/>
      <c r="MLZ21" s="296"/>
      <c r="MMA21" s="296"/>
      <c r="MMB21" s="296"/>
      <c r="MMC21" s="296"/>
      <c r="MMD21" s="296"/>
      <c r="MME21" s="296"/>
      <c r="MMF21" s="296"/>
      <c r="MMG21" s="296"/>
      <c r="MMH21" s="296"/>
      <c r="MMI21" s="296"/>
      <c r="MMJ21" s="296"/>
      <c r="MMK21" s="296"/>
      <c r="MML21" s="296"/>
      <c r="MMM21" s="296"/>
      <c r="MMN21" s="296"/>
      <c r="MMO21" s="296"/>
      <c r="MMP21" s="296"/>
      <c r="MMQ21" s="296"/>
      <c r="MMR21" s="296"/>
      <c r="MMS21" s="296"/>
      <c r="MMT21" s="296"/>
      <c r="MMU21" s="296"/>
      <c r="MMV21" s="296"/>
      <c r="MMW21" s="296"/>
      <c r="MMX21" s="296"/>
      <c r="MMY21" s="296"/>
      <c r="MMZ21" s="296"/>
      <c r="MNA21" s="296"/>
      <c r="MNB21" s="296"/>
      <c r="MNC21" s="296"/>
      <c r="MND21" s="296"/>
      <c r="MNE21" s="296"/>
      <c r="MNF21" s="296"/>
      <c r="MNG21" s="296"/>
      <c r="MNH21" s="296"/>
      <c r="MNI21" s="296"/>
      <c r="MNJ21" s="296"/>
      <c r="MNK21" s="296"/>
      <c r="MNL21" s="296"/>
      <c r="MNM21" s="296"/>
      <c r="MNN21" s="296"/>
      <c r="MNO21" s="296"/>
      <c r="MNP21" s="296"/>
      <c r="MNQ21" s="296"/>
      <c r="MNR21" s="296"/>
      <c r="MNS21" s="296"/>
      <c r="MNT21" s="296"/>
      <c r="MNU21" s="296"/>
      <c r="MNV21" s="296"/>
      <c r="MNW21" s="296"/>
      <c r="MNX21" s="296"/>
      <c r="MNY21" s="296"/>
      <c r="MNZ21" s="296"/>
      <c r="MOA21" s="296"/>
      <c r="MOB21" s="296"/>
      <c r="MOC21" s="296"/>
      <c r="MOD21" s="296"/>
      <c r="MOE21" s="296"/>
      <c r="MOF21" s="296"/>
      <c r="MOG21" s="296"/>
      <c r="MOH21" s="296"/>
      <c r="MOI21" s="296"/>
      <c r="MOJ21" s="296"/>
      <c r="MOK21" s="296"/>
      <c r="MOL21" s="296"/>
      <c r="MOM21" s="296"/>
      <c r="MON21" s="296"/>
      <c r="MOO21" s="296"/>
      <c r="MOP21" s="296"/>
      <c r="MOQ21" s="296"/>
      <c r="MOR21" s="296"/>
      <c r="MOS21" s="296"/>
      <c r="MOT21" s="296"/>
      <c r="MOU21" s="296"/>
      <c r="MOV21" s="296"/>
      <c r="MOW21" s="296"/>
      <c r="MOX21" s="296"/>
      <c r="MOY21" s="296"/>
      <c r="MOZ21" s="296"/>
      <c r="MPA21" s="296"/>
      <c r="MPB21" s="296"/>
      <c r="MPC21" s="296"/>
      <c r="MPD21" s="296"/>
      <c r="MPE21" s="296"/>
      <c r="MPF21" s="296"/>
      <c r="MPG21" s="296"/>
      <c r="MPH21" s="296"/>
      <c r="MPI21" s="296"/>
      <c r="MPJ21" s="296"/>
      <c r="MPK21" s="296"/>
      <c r="MPL21" s="296"/>
      <c r="MPM21" s="296"/>
      <c r="MPN21" s="296"/>
      <c r="MPO21" s="296"/>
      <c r="MPP21" s="296"/>
      <c r="MPQ21" s="296"/>
      <c r="MPR21" s="296"/>
      <c r="MPS21" s="296"/>
      <c r="MPT21" s="296"/>
      <c r="MPU21" s="296"/>
      <c r="MPV21" s="296"/>
      <c r="MPW21" s="296"/>
      <c r="MPX21" s="296"/>
      <c r="MPY21" s="296"/>
      <c r="MPZ21" s="296"/>
      <c r="MQA21" s="296"/>
      <c r="MQB21" s="296"/>
      <c r="MQC21" s="296"/>
      <c r="MQD21" s="296"/>
      <c r="MQE21" s="296"/>
      <c r="MQF21" s="296"/>
      <c r="MQG21" s="296"/>
      <c r="MQH21" s="296"/>
      <c r="MQI21" s="296"/>
      <c r="MQJ21" s="296"/>
      <c r="MQK21" s="296"/>
      <c r="MQL21" s="296"/>
      <c r="MQM21" s="296"/>
      <c r="MQN21" s="296"/>
      <c r="MQO21" s="296"/>
      <c r="MQP21" s="296"/>
      <c r="MQQ21" s="296"/>
      <c r="MQR21" s="296"/>
      <c r="MQS21" s="296"/>
      <c r="MQT21" s="296"/>
      <c r="MQU21" s="296"/>
      <c r="MQV21" s="296"/>
      <c r="MQW21" s="296"/>
      <c r="MQX21" s="296"/>
      <c r="MQY21" s="296"/>
      <c r="MQZ21" s="296"/>
      <c r="MRA21" s="296"/>
      <c r="MRB21" s="296"/>
      <c r="MRC21" s="296"/>
      <c r="MRD21" s="296"/>
      <c r="MRE21" s="296"/>
      <c r="MRF21" s="296"/>
      <c r="MRG21" s="296"/>
      <c r="MRH21" s="296"/>
      <c r="MRI21" s="296"/>
      <c r="MRJ21" s="296"/>
      <c r="MRK21" s="296"/>
      <c r="MRL21" s="296"/>
      <c r="MRM21" s="296"/>
      <c r="MRN21" s="296"/>
      <c r="MRO21" s="296"/>
      <c r="MRP21" s="296"/>
      <c r="MRQ21" s="296"/>
      <c r="MRR21" s="296"/>
      <c r="MRS21" s="296"/>
      <c r="MRT21" s="296"/>
      <c r="MRU21" s="296"/>
      <c r="MRV21" s="296"/>
      <c r="MRW21" s="296"/>
      <c r="MRX21" s="296"/>
      <c r="MRY21" s="296"/>
      <c r="MRZ21" s="296"/>
      <c r="MSA21" s="296"/>
      <c r="MSB21" s="296"/>
      <c r="MSC21" s="296"/>
      <c r="MSD21" s="296"/>
      <c r="MSE21" s="296"/>
      <c r="MSF21" s="296"/>
      <c r="MSG21" s="296"/>
      <c r="MSH21" s="296"/>
      <c r="MSI21" s="296"/>
      <c r="MSJ21" s="296"/>
      <c r="MSK21" s="296"/>
      <c r="MSL21" s="296"/>
      <c r="MSM21" s="296"/>
      <c r="MSN21" s="296"/>
      <c r="MSO21" s="296"/>
      <c r="MSP21" s="296"/>
      <c r="MSQ21" s="296"/>
      <c r="MSR21" s="296"/>
      <c r="MSS21" s="296"/>
      <c r="MST21" s="296"/>
      <c r="MSU21" s="296"/>
      <c r="MSV21" s="296"/>
      <c r="MSW21" s="296"/>
      <c r="MSX21" s="296"/>
      <c r="MSY21" s="296"/>
      <c r="MSZ21" s="296"/>
      <c r="MTA21" s="296"/>
      <c r="MTB21" s="296"/>
      <c r="MTC21" s="296"/>
      <c r="MTD21" s="296"/>
      <c r="MTE21" s="296"/>
      <c r="MTF21" s="296"/>
      <c r="MTG21" s="296"/>
      <c r="MTH21" s="296"/>
      <c r="MTI21" s="296"/>
      <c r="MTJ21" s="296"/>
      <c r="MTK21" s="296"/>
      <c r="MTL21" s="296"/>
      <c r="MTM21" s="296"/>
      <c r="MTN21" s="296"/>
      <c r="MTO21" s="296"/>
      <c r="MTP21" s="296"/>
      <c r="MTQ21" s="296"/>
      <c r="MTR21" s="296"/>
      <c r="MTS21" s="296"/>
      <c r="MTT21" s="296"/>
      <c r="MTU21" s="296"/>
      <c r="MTV21" s="296"/>
      <c r="MTW21" s="296"/>
      <c r="MTX21" s="296"/>
      <c r="MTY21" s="296"/>
      <c r="MTZ21" s="296"/>
      <c r="MUA21" s="296"/>
      <c r="MUB21" s="296"/>
      <c r="MUC21" s="296"/>
      <c r="MUD21" s="296"/>
      <c r="MUE21" s="296"/>
      <c r="MUF21" s="296"/>
      <c r="MUG21" s="296"/>
      <c r="MUH21" s="296"/>
      <c r="MUI21" s="296"/>
      <c r="MUJ21" s="296"/>
      <c r="MUK21" s="296"/>
      <c r="MUL21" s="296"/>
      <c r="MUM21" s="296"/>
      <c r="MUN21" s="296"/>
      <c r="MUO21" s="296"/>
      <c r="MUP21" s="296"/>
      <c r="MUQ21" s="296"/>
      <c r="MUR21" s="296"/>
      <c r="MUS21" s="296"/>
      <c r="MUT21" s="296"/>
      <c r="MUU21" s="296"/>
      <c r="MUV21" s="296"/>
      <c r="MUW21" s="296"/>
      <c r="MUX21" s="296"/>
      <c r="MUY21" s="296"/>
      <c r="MUZ21" s="296"/>
      <c r="MVA21" s="296"/>
      <c r="MVB21" s="296"/>
      <c r="MVC21" s="296"/>
      <c r="MVD21" s="296"/>
      <c r="MVE21" s="296"/>
      <c r="MVF21" s="296"/>
      <c r="MVG21" s="296"/>
      <c r="MVH21" s="296"/>
      <c r="MVI21" s="296"/>
      <c r="MVJ21" s="296"/>
      <c r="MVK21" s="296"/>
      <c r="MVL21" s="296"/>
      <c r="MVM21" s="296"/>
      <c r="MVN21" s="296"/>
      <c r="MVO21" s="296"/>
      <c r="MVP21" s="296"/>
      <c r="MVQ21" s="296"/>
      <c r="MVR21" s="296"/>
      <c r="MVS21" s="296"/>
      <c r="MVT21" s="296"/>
      <c r="MVU21" s="296"/>
      <c r="MVV21" s="296"/>
      <c r="MVW21" s="296"/>
      <c r="MVX21" s="296"/>
      <c r="MVY21" s="296"/>
      <c r="MVZ21" s="296"/>
      <c r="MWA21" s="296"/>
      <c r="MWB21" s="296"/>
      <c r="MWC21" s="296"/>
      <c r="MWD21" s="296"/>
      <c r="MWE21" s="296"/>
      <c r="MWF21" s="296"/>
      <c r="MWG21" s="296"/>
      <c r="MWH21" s="296"/>
      <c r="MWI21" s="296"/>
      <c r="MWJ21" s="296"/>
      <c r="MWK21" s="296"/>
      <c r="MWL21" s="296"/>
      <c r="MWM21" s="296"/>
      <c r="MWN21" s="296"/>
      <c r="MWO21" s="296"/>
      <c r="MWP21" s="296"/>
      <c r="MWQ21" s="296"/>
      <c r="MWR21" s="296"/>
      <c r="MWS21" s="296"/>
      <c r="MWT21" s="296"/>
      <c r="MWU21" s="296"/>
      <c r="MWV21" s="296"/>
      <c r="MWW21" s="296"/>
      <c r="MWX21" s="296"/>
      <c r="MWY21" s="296"/>
      <c r="MWZ21" s="296"/>
      <c r="MXA21" s="296"/>
      <c r="MXB21" s="296"/>
      <c r="MXC21" s="296"/>
      <c r="MXD21" s="296"/>
      <c r="MXE21" s="296"/>
      <c r="MXF21" s="296"/>
      <c r="MXG21" s="296"/>
      <c r="MXH21" s="296"/>
      <c r="MXI21" s="296"/>
      <c r="MXJ21" s="296"/>
      <c r="MXK21" s="296"/>
      <c r="MXL21" s="296"/>
      <c r="MXM21" s="296"/>
      <c r="MXN21" s="296"/>
      <c r="MXO21" s="296"/>
      <c r="MXP21" s="296"/>
      <c r="MXQ21" s="296"/>
      <c r="MXR21" s="296"/>
      <c r="MXS21" s="296"/>
      <c r="MXT21" s="296"/>
      <c r="MXU21" s="296"/>
      <c r="MXV21" s="296"/>
      <c r="MXW21" s="296"/>
      <c r="MXX21" s="296"/>
      <c r="MXY21" s="296"/>
      <c r="MXZ21" s="296"/>
      <c r="MYA21" s="296"/>
      <c r="MYB21" s="296"/>
      <c r="MYC21" s="296"/>
      <c r="MYD21" s="296"/>
      <c r="MYE21" s="296"/>
      <c r="MYF21" s="296"/>
      <c r="MYG21" s="296"/>
      <c r="MYH21" s="296"/>
      <c r="MYI21" s="296"/>
      <c r="MYJ21" s="296"/>
      <c r="MYK21" s="296"/>
      <c r="MYL21" s="296"/>
      <c r="MYM21" s="296"/>
      <c r="MYN21" s="296"/>
      <c r="MYO21" s="296"/>
      <c r="MYP21" s="296"/>
      <c r="MYQ21" s="296"/>
      <c r="MYR21" s="296"/>
      <c r="MYS21" s="296"/>
      <c r="MYT21" s="296"/>
      <c r="MYU21" s="296"/>
      <c r="MYV21" s="296"/>
      <c r="MYW21" s="296"/>
      <c r="MYX21" s="296"/>
      <c r="MYY21" s="296"/>
      <c r="MYZ21" s="296"/>
      <c r="MZA21" s="296"/>
      <c r="MZB21" s="296"/>
      <c r="MZC21" s="296"/>
      <c r="MZD21" s="296"/>
      <c r="MZE21" s="296"/>
      <c r="MZF21" s="296"/>
      <c r="MZG21" s="296"/>
      <c r="MZH21" s="296"/>
      <c r="MZI21" s="296"/>
      <c r="MZJ21" s="296"/>
      <c r="MZK21" s="296"/>
      <c r="MZL21" s="296"/>
      <c r="MZM21" s="296"/>
      <c r="MZN21" s="296"/>
      <c r="MZO21" s="296"/>
      <c r="MZP21" s="296"/>
      <c r="MZQ21" s="296"/>
      <c r="MZR21" s="296"/>
      <c r="MZS21" s="296"/>
      <c r="MZT21" s="296"/>
      <c r="MZU21" s="296"/>
      <c r="MZV21" s="296"/>
      <c r="MZW21" s="296"/>
      <c r="MZX21" s="296"/>
      <c r="MZY21" s="296"/>
      <c r="MZZ21" s="296"/>
      <c r="NAA21" s="296"/>
      <c r="NAB21" s="296"/>
      <c r="NAC21" s="296"/>
      <c r="NAD21" s="296"/>
      <c r="NAE21" s="296"/>
      <c r="NAF21" s="296"/>
      <c r="NAG21" s="296"/>
      <c r="NAH21" s="296"/>
      <c r="NAI21" s="296"/>
      <c r="NAJ21" s="296"/>
      <c r="NAK21" s="296"/>
      <c r="NAL21" s="296"/>
      <c r="NAM21" s="296"/>
      <c r="NAN21" s="296"/>
      <c r="NAO21" s="296"/>
      <c r="NAP21" s="296"/>
      <c r="NAQ21" s="296"/>
      <c r="NAR21" s="296"/>
      <c r="NAS21" s="296"/>
      <c r="NAT21" s="296"/>
      <c r="NAU21" s="296"/>
      <c r="NAV21" s="296"/>
      <c r="NAW21" s="296"/>
      <c r="NAX21" s="296"/>
      <c r="NAY21" s="296"/>
      <c r="NAZ21" s="296"/>
      <c r="NBA21" s="296"/>
      <c r="NBB21" s="296"/>
      <c r="NBC21" s="296"/>
      <c r="NBD21" s="296"/>
      <c r="NBE21" s="296"/>
      <c r="NBF21" s="296"/>
      <c r="NBG21" s="296"/>
      <c r="NBH21" s="296"/>
      <c r="NBI21" s="296"/>
      <c r="NBJ21" s="296"/>
      <c r="NBK21" s="296"/>
      <c r="NBL21" s="296"/>
      <c r="NBM21" s="296"/>
      <c r="NBN21" s="296"/>
      <c r="NBO21" s="296"/>
      <c r="NBP21" s="296"/>
      <c r="NBQ21" s="296"/>
      <c r="NBR21" s="296"/>
      <c r="NBS21" s="296"/>
      <c r="NBT21" s="296"/>
      <c r="NBU21" s="296"/>
      <c r="NBV21" s="296"/>
      <c r="NBW21" s="296"/>
      <c r="NBX21" s="296"/>
      <c r="NBY21" s="296"/>
      <c r="NBZ21" s="296"/>
      <c r="NCA21" s="296"/>
      <c r="NCB21" s="296"/>
      <c r="NCC21" s="296"/>
      <c r="NCD21" s="296"/>
      <c r="NCE21" s="296"/>
      <c r="NCF21" s="296"/>
      <c r="NCG21" s="296"/>
      <c r="NCH21" s="296"/>
      <c r="NCI21" s="296"/>
      <c r="NCJ21" s="296"/>
      <c r="NCK21" s="296"/>
      <c r="NCL21" s="296"/>
      <c r="NCM21" s="296"/>
      <c r="NCN21" s="296"/>
      <c r="NCO21" s="296"/>
      <c r="NCP21" s="296"/>
      <c r="NCQ21" s="296"/>
      <c r="NCR21" s="296"/>
      <c r="NCS21" s="296"/>
      <c r="NCT21" s="296"/>
      <c r="NCU21" s="296"/>
      <c r="NCV21" s="296"/>
      <c r="NCW21" s="296"/>
      <c r="NCX21" s="296"/>
      <c r="NCY21" s="296"/>
      <c r="NCZ21" s="296"/>
      <c r="NDA21" s="296"/>
      <c r="NDB21" s="296"/>
      <c r="NDC21" s="296"/>
      <c r="NDD21" s="296"/>
      <c r="NDE21" s="296"/>
      <c r="NDF21" s="296"/>
      <c r="NDG21" s="296"/>
      <c r="NDH21" s="296"/>
      <c r="NDI21" s="296"/>
      <c r="NDJ21" s="296"/>
      <c r="NDK21" s="296"/>
      <c r="NDL21" s="296"/>
      <c r="NDM21" s="296"/>
      <c r="NDN21" s="296"/>
      <c r="NDO21" s="296"/>
      <c r="NDP21" s="296"/>
      <c r="NDQ21" s="296"/>
      <c r="NDR21" s="296"/>
      <c r="NDS21" s="296"/>
      <c r="NDT21" s="296"/>
      <c r="NDU21" s="296"/>
      <c r="NDV21" s="296"/>
      <c r="NDW21" s="296"/>
      <c r="NDX21" s="296"/>
      <c r="NDY21" s="296"/>
      <c r="NDZ21" s="296"/>
      <c r="NEA21" s="296"/>
      <c r="NEB21" s="296"/>
      <c r="NEC21" s="296"/>
      <c r="NED21" s="296"/>
      <c r="NEE21" s="296"/>
      <c r="NEF21" s="296"/>
      <c r="NEG21" s="296"/>
      <c r="NEH21" s="296"/>
      <c r="NEI21" s="296"/>
      <c r="NEJ21" s="296"/>
      <c r="NEK21" s="296"/>
      <c r="NEL21" s="296"/>
      <c r="NEM21" s="296"/>
      <c r="NEN21" s="296"/>
      <c r="NEO21" s="296"/>
      <c r="NEP21" s="296"/>
      <c r="NEQ21" s="296"/>
      <c r="NER21" s="296"/>
      <c r="NES21" s="296"/>
      <c r="NET21" s="296"/>
      <c r="NEU21" s="296"/>
      <c r="NEV21" s="296"/>
      <c r="NEW21" s="296"/>
      <c r="NEX21" s="296"/>
      <c r="NEY21" s="296"/>
      <c r="NEZ21" s="296"/>
      <c r="NFA21" s="296"/>
      <c r="NFB21" s="296"/>
      <c r="NFC21" s="296"/>
      <c r="NFD21" s="296"/>
      <c r="NFE21" s="296"/>
      <c r="NFF21" s="296"/>
      <c r="NFG21" s="296"/>
      <c r="NFH21" s="296"/>
      <c r="NFI21" s="296"/>
      <c r="NFJ21" s="296"/>
      <c r="NFK21" s="296"/>
      <c r="NFL21" s="296"/>
      <c r="NFM21" s="296"/>
      <c r="NFN21" s="296"/>
      <c r="NFO21" s="296"/>
      <c r="NFP21" s="296"/>
      <c r="NFQ21" s="296"/>
      <c r="NFR21" s="296"/>
      <c r="NFS21" s="296"/>
      <c r="NFT21" s="296"/>
      <c r="NFU21" s="296"/>
      <c r="NFV21" s="296"/>
      <c r="NFW21" s="296"/>
      <c r="NFX21" s="296"/>
      <c r="NFY21" s="296"/>
      <c r="NFZ21" s="296"/>
      <c r="NGA21" s="296"/>
      <c r="NGB21" s="296"/>
      <c r="NGC21" s="296"/>
      <c r="NGD21" s="296"/>
      <c r="NGE21" s="296"/>
      <c r="NGF21" s="296"/>
      <c r="NGG21" s="296"/>
      <c r="NGH21" s="296"/>
      <c r="NGI21" s="296"/>
      <c r="NGJ21" s="296"/>
      <c r="NGK21" s="296"/>
      <c r="NGL21" s="296"/>
      <c r="NGM21" s="296"/>
      <c r="NGN21" s="296"/>
      <c r="NGO21" s="296"/>
      <c r="NGP21" s="296"/>
      <c r="NGQ21" s="296"/>
      <c r="NGR21" s="296"/>
      <c r="NGS21" s="296"/>
      <c r="NGT21" s="296"/>
      <c r="NGU21" s="296"/>
      <c r="NGV21" s="296"/>
      <c r="NGW21" s="296"/>
      <c r="NGX21" s="296"/>
      <c r="NGY21" s="296"/>
      <c r="NGZ21" s="296"/>
      <c r="NHA21" s="296"/>
      <c r="NHB21" s="296"/>
      <c r="NHC21" s="296"/>
      <c r="NHD21" s="296"/>
      <c r="NHE21" s="296"/>
      <c r="NHF21" s="296"/>
      <c r="NHG21" s="296"/>
      <c r="NHH21" s="296"/>
      <c r="NHI21" s="296"/>
      <c r="NHJ21" s="296"/>
      <c r="NHK21" s="296"/>
      <c r="NHL21" s="296"/>
      <c r="NHM21" s="296"/>
      <c r="NHN21" s="296"/>
      <c r="NHO21" s="296"/>
      <c r="NHP21" s="296"/>
      <c r="NHQ21" s="296"/>
      <c r="NHR21" s="296"/>
      <c r="NHS21" s="296"/>
      <c r="NHT21" s="296"/>
      <c r="NHU21" s="296"/>
      <c r="NHV21" s="296"/>
      <c r="NHW21" s="296"/>
      <c r="NHX21" s="296"/>
      <c r="NHY21" s="296"/>
      <c r="NHZ21" s="296"/>
      <c r="NIA21" s="296"/>
      <c r="NIB21" s="296"/>
      <c r="NIC21" s="296"/>
      <c r="NID21" s="296"/>
      <c r="NIE21" s="296"/>
      <c r="NIF21" s="296"/>
      <c r="NIG21" s="296"/>
      <c r="NIH21" s="296"/>
      <c r="NII21" s="296"/>
      <c r="NIJ21" s="296"/>
      <c r="NIK21" s="296"/>
      <c r="NIL21" s="296"/>
      <c r="NIM21" s="296"/>
      <c r="NIN21" s="296"/>
      <c r="NIO21" s="296"/>
      <c r="NIP21" s="296"/>
      <c r="NIQ21" s="296"/>
      <c r="NIR21" s="296"/>
      <c r="NIS21" s="296"/>
      <c r="NIT21" s="296"/>
      <c r="NIU21" s="296"/>
      <c r="NIV21" s="296"/>
      <c r="NIW21" s="296"/>
      <c r="NIX21" s="296"/>
      <c r="NIY21" s="296"/>
      <c r="NIZ21" s="296"/>
      <c r="NJA21" s="296"/>
      <c r="NJB21" s="296"/>
      <c r="NJC21" s="296"/>
      <c r="NJD21" s="296"/>
      <c r="NJE21" s="296"/>
      <c r="NJF21" s="296"/>
      <c r="NJG21" s="296"/>
      <c r="NJH21" s="296"/>
      <c r="NJI21" s="296"/>
      <c r="NJJ21" s="296"/>
      <c r="NJK21" s="296"/>
      <c r="NJL21" s="296"/>
      <c r="NJM21" s="296"/>
      <c r="NJN21" s="296"/>
      <c r="NJO21" s="296"/>
      <c r="NJP21" s="296"/>
      <c r="NJQ21" s="296"/>
      <c r="NJR21" s="296"/>
      <c r="NJS21" s="296"/>
      <c r="NJT21" s="296"/>
      <c r="NJU21" s="296"/>
      <c r="NJV21" s="296"/>
      <c r="NJW21" s="296"/>
      <c r="NJX21" s="296"/>
      <c r="NJY21" s="296"/>
      <c r="NJZ21" s="296"/>
      <c r="NKA21" s="296"/>
      <c r="NKB21" s="296"/>
      <c r="NKC21" s="296"/>
      <c r="NKD21" s="296"/>
      <c r="NKE21" s="296"/>
      <c r="NKF21" s="296"/>
      <c r="NKG21" s="296"/>
      <c r="NKH21" s="296"/>
      <c r="NKI21" s="296"/>
      <c r="NKJ21" s="296"/>
      <c r="NKK21" s="296"/>
      <c r="NKL21" s="296"/>
      <c r="NKM21" s="296"/>
      <c r="NKN21" s="296"/>
      <c r="NKO21" s="296"/>
      <c r="NKP21" s="296"/>
      <c r="NKQ21" s="296"/>
      <c r="NKR21" s="296"/>
      <c r="NKS21" s="296"/>
      <c r="NKT21" s="296"/>
      <c r="NKU21" s="296"/>
      <c r="NKV21" s="296"/>
      <c r="NKW21" s="296"/>
      <c r="NKX21" s="296"/>
      <c r="NKY21" s="296"/>
      <c r="NKZ21" s="296"/>
      <c r="NLA21" s="296"/>
      <c r="NLB21" s="296"/>
      <c r="NLC21" s="296"/>
      <c r="NLD21" s="296"/>
      <c r="NLE21" s="296"/>
      <c r="NLF21" s="296"/>
      <c r="NLG21" s="296"/>
      <c r="NLH21" s="296"/>
      <c r="NLI21" s="296"/>
      <c r="NLJ21" s="296"/>
      <c r="NLK21" s="296"/>
      <c r="NLL21" s="296"/>
      <c r="NLM21" s="296"/>
      <c r="NLN21" s="296"/>
      <c r="NLO21" s="296"/>
      <c r="NLP21" s="296"/>
      <c r="NLQ21" s="296"/>
      <c r="NLR21" s="296"/>
      <c r="NLS21" s="296"/>
      <c r="NLT21" s="296"/>
      <c r="NLU21" s="296"/>
      <c r="NLV21" s="296"/>
      <c r="NLW21" s="296"/>
      <c r="NLX21" s="296"/>
      <c r="NLY21" s="296"/>
      <c r="NLZ21" s="296"/>
      <c r="NMA21" s="296"/>
      <c r="NMB21" s="296"/>
      <c r="NMC21" s="296"/>
      <c r="NMD21" s="296"/>
      <c r="NME21" s="296"/>
      <c r="NMF21" s="296"/>
      <c r="NMG21" s="296"/>
      <c r="NMH21" s="296"/>
      <c r="NMI21" s="296"/>
      <c r="NMJ21" s="296"/>
      <c r="NMK21" s="296"/>
      <c r="NML21" s="296"/>
      <c r="NMM21" s="296"/>
      <c r="NMN21" s="296"/>
      <c r="NMO21" s="296"/>
      <c r="NMP21" s="296"/>
      <c r="NMQ21" s="296"/>
      <c r="NMR21" s="296"/>
      <c r="NMS21" s="296"/>
      <c r="NMT21" s="296"/>
      <c r="NMU21" s="296"/>
      <c r="NMV21" s="296"/>
      <c r="NMW21" s="296"/>
      <c r="NMX21" s="296"/>
      <c r="NMY21" s="296"/>
      <c r="NMZ21" s="296"/>
      <c r="NNA21" s="296"/>
      <c r="NNB21" s="296"/>
      <c r="NNC21" s="296"/>
      <c r="NND21" s="296"/>
      <c r="NNE21" s="296"/>
      <c r="NNF21" s="296"/>
      <c r="NNG21" s="296"/>
      <c r="NNH21" s="296"/>
      <c r="NNI21" s="296"/>
      <c r="NNJ21" s="296"/>
      <c r="NNK21" s="296"/>
      <c r="NNL21" s="296"/>
      <c r="NNM21" s="296"/>
      <c r="NNN21" s="296"/>
      <c r="NNO21" s="296"/>
      <c r="NNP21" s="296"/>
      <c r="NNQ21" s="296"/>
      <c r="NNR21" s="296"/>
      <c r="NNS21" s="296"/>
      <c r="NNT21" s="296"/>
      <c r="NNU21" s="296"/>
      <c r="NNV21" s="296"/>
      <c r="NNW21" s="296"/>
      <c r="NNX21" s="296"/>
      <c r="NNY21" s="296"/>
      <c r="NNZ21" s="296"/>
      <c r="NOA21" s="296"/>
      <c r="NOB21" s="296"/>
      <c r="NOC21" s="296"/>
      <c r="NOD21" s="296"/>
      <c r="NOE21" s="296"/>
      <c r="NOF21" s="296"/>
      <c r="NOG21" s="296"/>
      <c r="NOH21" s="296"/>
      <c r="NOI21" s="296"/>
      <c r="NOJ21" s="296"/>
      <c r="NOK21" s="296"/>
      <c r="NOL21" s="296"/>
      <c r="NOM21" s="296"/>
      <c r="NON21" s="296"/>
      <c r="NOO21" s="296"/>
      <c r="NOP21" s="296"/>
      <c r="NOQ21" s="296"/>
      <c r="NOR21" s="296"/>
      <c r="NOS21" s="296"/>
      <c r="NOT21" s="296"/>
      <c r="NOU21" s="296"/>
      <c r="NOV21" s="296"/>
      <c r="NOW21" s="296"/>
      <c r="NOX21" s="296"/>
      <c r="NOY21" s="296"/>
      <c r="NOZ21" s="296"/>
      <c r="NPA21" s="296"/>
      <c r="NPB21" s="296"/>
      <c r="NPC21" s="296"/>
      <c r="NPD21" s="296"/>
      <c r="NPE21" s="296"/>
      <c r="NPF21" s="296"/>
      <c r="NPG21" s="296"/>
      <c r="NPH21" s="296"/>
      <c r="NPI21" s="296"/>
      <c r="NPJ21" s="296"/>
      <c r="NPK21" s="296"/>
      <c r="NPL21" s="296"/>
      <c r="NPM21" s="296"/>
      <c r="NPN21" s="296"/>
      <c r="NPO21" s="296"/>
      <c r="NPP21" s="296"/>
      <c r="NPQ21" s="296"/>
      <c r="NPR21" s="296"/>
      <c r="NPS21" s="296"/>
      <c r="NPT21" s="296"/>
      <c r="NPU21" s="296"/>
      <c r="NPV21" s="296"/>
      <c r="NPW21" s="296"/>
      <c r="NPX21" s="296"/>
      <c r="NPY21" s="296"/>
      <c r="NPZ21" s="296"/>
      <c r="NQA21" s="296"/>
      <c r="NQB21" s="296"/>
      <c r="NQC21" s="296"/>
      <c r="NQD21" s="296"/>
      <c r="NQE21" s="296"/>
      <c r="NQF21" s="296"/>
      <c r="NQG21" s="296"/>
      <c r="NQH21" s="296"/>
      <c r="NQI21" s="296"/>
      <c r="NQJ21" s="296"/>
      <c r="NQK21" s="296"/>
      <c r="NQL21" s="296"/>
      <c r="NQM21" s="296"/>
      <c r="NQN21" s="296"/>
      <c r="NQO21" s="296"/>
      <c r="NQP21" s="296"/>
      <c r="NQQ21" s="296"/>
      <c r="NQR21" s="296"/>
      <c r="NQS21" s="296"/>
      <c r="NQT21" s="296"/>
      <c r="NQU21" s="296"/>
      <c r="NQV21" s="296"/>
      <c r="NQW21" s="296"/>
      <c r="NQX21" s="296"/>
      <c r="NQY21" s="296"/>
      <c r="NQZ21" s="296"/>
      <c r="NRA21" s="296"/>
      <c r="NRB21" s="296"/>
      <c r="NRC21" s="296"/>
      <c r="NRD21" s="296"/>
      <c r="NRE21" s="296"/>
      <c r="NRF21" s="296"/>
      <c r="NRG21" s="296"/>
      <c r="NRH21" s="296"/>
      <c r="NRI21" s="296"/>
      <c r="NRJ21" s="296"/>
      <c r="NRK21" s="296"/>
      <c r="NRL21" s="296"/>
      <c r="NRM21" s="296"/>
      <c r="NRN21" s="296"/>
      <c r="NRO21" s="296"/>
      <c r="NRP21" s="296"/>
      <c r="NRQ21" s="296"/>
      <c r="NRR21" s="296"/>
      <c r="NRS21" s="296"/>
      <c r="NRT21" s="296"/>
      <c r="NRU21" s="296"/>
      <c r="NRV21" s="296"/>
      <c r="NRW21" s="296"/>
      <c r="NRX21" s="296"/>
      <c r="NRY21" s="296"/>
      <c r="NRZ21" s="296"/>
      <c r="NSA21" s="296"/>
      <c r="NSB21" s="296"/>
      <c r="NSC21" s="296"/>
      <c r="NSD21" s="296"/>
      <c r="NSE21" s="296"/>
      <c r="NSF21" s="296"/>
      <c r="NSG21" s="296"/>
      <c r="NSH21" s="296"/>
      <c r="NSI21" s="296"/>
      <c r="NSJ21" s="296"/>
      <c r="NSK21" s="296"/>
      <c r="NSL21" s="296"/>
      <c r="NSM21" s="296"/>
      <c r="NSN21" s="296"/>
      <c r="NSO21" s="296"/>
      <c r="NSP21" s="296"/>
      <c r="NSQ21" s="296"/>
      <c r="NSR21" s="296"/>
      <c r="NSS21" s="296"/>
      <c r="NST21" s="296"/>
      <c r="NSU21" s="296"/>
      <c r="NSV21" s="296"/>
      <c r="NSW21" s="296"/>
      <c r="NSX21" s="296"/>
      <c r="NSY21" s="296"/>
      <c r="NSZ21" s="296"/>
      <c r="NTA21" s="296"/>
      <c r="NTB21" s="296"/>
      <c r="NTC21" s="296"/>
      <c r="NTD21" s="296"/>
      <c r="NTE21" s="296"/>
      <c r="NTF21" s="296"/>
      <c r="NTG21" s="296"/>
      <c r="NTH21" s="296"/>
      <c r="NTI21" s="296"/>
      <c r="NTJ21" s="296"/>
      <c r="NTK21" s="296"/>
      <c r="NTL21" s="296"/>
      <c r="NTM21" s="296"/>
      <c r="NTN21" s="296"/>
      <c r="NTO21" s="296"/>
      <c r="NTP21" s="296"/>
      <c r="NTQ21" s="296"/>
      <c r="NTR21" s="296"/>
      <c r="NTS21" s="296"/>
      <c r="NTT21" s="296"/>
      <c r="NTU21" s="296"/>
      <c r="NTV21" s="296"/>
      <c r="NTW21" s="296"/>
      <c r="NTX21" s="296"/>
      <c r="NTY21" s="296"/>
      <c r="NTZ21" s="296"/>
      <c r="NUA21" s="296"/>
      <c r="NUB21" s="296"/>
      <c r="NUC21" s="296"/>
      <c r="NUD21" s="296"/>
      <c r="NUE21" s="296"/>
      <c r="NUF21" s="296"/>
      <c r="NUG21" s="296"/>
      <c r="NUH21" s="296"/>
      <c r="NUI21" s="296"/>
      <c r="NUJ21" s="296"/>
      <c r="NUK21" s="296"/>
      <c r="NUL21" s="296"/>
      <c r="NUM21" s="296"/>
      <c r="NUN21" s="296"/>
      <c r="NUO21" s="296"/>
      <c r="NUP21" s="296"/>
      <c r="NUQ21" s="296"/>
      <c r="NUR21" s="296"/>
      <c r="NUS21" s="296"/>
      <c r="NUT21" s="296"/>
      <c r="NUU21" s="296"/>
      <c r="NUV21" s="296"/>
      <c r="NUW21" s="296"/>
      <c r="NUX21" s="296"/>
      <c r="NUY21" s="296"/>
      <c r="NUZ21" s="296"/>
      <c r="NVA21" s="296"/>
      <c r="NVB21" s="296"/>
      <c r="NVC21" s="296"/>
      <c r="NVD21" s="296"/>
      <c r="NVE21" s="296"/>
      <c r="NVF21" s="296"/>
      <c r="NVG21" s="296"/>
      <c r="NVH21" s="296"/>
      <c r="NVI21" s="296"/>
      <c r="NVJ21" s="296"/>
      <c r="NVK21" s="296"/>
      <c r="NVL21" s="296"/>
      <c r="NVM21" s="296"/>
      <c r="NVN21" s="296"/>
      <c r="NVO21" s="296"/>
      <c r="NVP21" s="296"/>
      <c r="NVQ21" s="296"/>
      <c r="NVR21" s="296"/>
      <c r="NVS21" s="296"/>
      <c r="NVT21" s="296"/>
      <c r="NVU21" s="296"/>
      <c r="NVV21" s="296"/>
      <c r="NVW21" s="296"/>
      <c r="NVX21" s="296"/>
      <c r="NVY21" s="296"/>
      <c r="NVZ21" s="296"/>
      <c r="NWA21" s="296"/>
      <c r="NWB21" s="296"/>
      <c r="NWC21" s="296"/>
      <c r="NWD21" s="296"/>
      <c r="NWE21" s="296"/>
      <c r="NWF21" s="296"/>
      <c r="NWG21" s="296"/>
      <c r="NWH21" s="296"/>
      <c r="NWI21" s="296"/>
      <c r="NWJ21" s="296"/>
      <c r="NWK21" s="296"/>
      <c r="NWL21" s="296"/>
      <c r="NWM21" s="296"/>
      <c r="NWN21" s="296"/>
      <c r="NWO21" s="296"/>
      <c r="NWP21" s="296"/>
      <c r="NWQ21" s="296"/>
      <c r="NWR21" s="296"/>
      <c r="NWS21" s="296"/>
      <c r="NWT21" s="296"/>
      <c r="NWU21" s="296"/>
      <c r="NWV21" s="296"/>
      <c r="NWW21" s="296"/>
      <c r="NWX21" s="296"/>
      <c r="NWY21" s="296"/>
      <c r="NWZ21" s="296"/>
      <c r="NXA21" s="296"/>
      <c r="NXB21" s="296"/>
      <c r="NXC21" s="296"/>
      <c r="NXD21" s="296"/>
      <c r="NXE21" s="296"/>
      <c r="NXF21" s="296"/>
      <c r="NXG21" s="296"/>
      <c r="NXH21" s="296"/>
      <c r="NXI21" s="296"/>
      <c r="NXJ21" s="296"/>
      <c r="NXK21" s="296"/>
      <c r="NXL21" s="296"/>
      <c r="NXM21" s="296"/>
      <c r="NXN21" s="296"/>
      <c r="NXO21" s="296"/>
      <c r="NXP21" s="296"/>
      <c r="NXQ21" s="296"/>
      <c r="NXR21" s="296"/>
      <c r="NXS21" s="296"/>
      <c r="NXT21" s="296"/>
      <c r="NXU21" s="296"/>
      <c r="NXV21" s="296"/>
      <c r="NXW21" s="296"/>
      <c r="NXX21" s="296"/>
      <c r="NXY21" s="296"/>
      <c r="NXZ21" s="296"/>
      <c r="NYA21" s="296"/>
      <c r="NYB21" s="296"/>
      <c r="NYC21" s="296"/>
      <c r="NYD21" s="296"/>
      <c r="NYE21" s="296"/>
      <c r="NYF21" s="296"/>
      <c r="NYG21" s="296"/>
      <c r="NYH21" s="296"/>
      <c r="NYI21" s="296"/>
      <c r="NYJ21" s="296"/>
      <c r="NYK21" s="296"/>
      <c r="NYL21" s="296"/>
      <c r="NYM21" s="296"/>
      <c r="NYN21" s="296"/>
      <c r="NYO21" s="296"/>
      <c r="NYP21" s="296"/>
      <c r="NYQ21" s="296"/>
      <c r="NYR21" s="296"/>
      <c r="NYS21" s="296"/>
      <c r="NYT21" s="296"/>
      <c r="NYU21" s="296"/>
      <c r="NYV21" s="296"/>
      <c r="NYW21" s="296"/>
      <c r="NYX21" s="296"/>
      <c r="NYY21" s="296"/>
      <c r="NYZ21" s="296"/>
      <c r="NZA21" s="296"/>
      <c r="NZB21" s="296"/>
      <c r="NZC21" s="296"/>
      <c r="NZD21" s="296"/>
      <c r="NZE21" s="296"/>
      <c r="NZF21" s="296"/>
      <c r="NZG21" s="296"/>
      <c r="NZH21" s="296"/>
      <c r="NZI21" s="296"/>
      <c r="NZJ21" s="296"/>
      <c r="NZK21" s="296"/>
      <c r="NZL21" s="296"/>
      <c r="NZM21" s="296"/>
      <c r="NZN21" s="296"/>
      <c r="NZO21" s="296"/>
      <c r="NZP21" s="296"/>
      <c r="NZQ21" s="296"/>
      <c r="NZR21" s="296"/>
      <c r="NZS21" s="296"/>
      <c r="NZT21" s="296"/>
      <c r="NZU21" s="296"/>
      <c r="NZV21" s="296"/>
      <c r="NZW21" s="296"/>
      <c r="NZX21" s="296"/>
      <c r="NZY21" s="296"/>
      <c r="NZZ21" s="296"/>
      <c r="OAA21" s="296"/>
      <c r="OAB21" s="296"/>
      <c r="OAC21" s="296"/>
      <c r="OAD21" s="296"/>
      <c r="OAE21" s="296"/>
      <c r="OAF21" s="296"/>
      <c r="OAG21" s="296"/>
      <c r="OAH21" s="296"/>
      <c r="OAI21" s="296"/>
      <c r="OAJ21" s="296"/>
      <c r="OAK21" s="296"/>
      <c r="OAL21" s="296"/>
      <c r="OAM21" s="296"/>
      <c r="OAN21" s="296"/>
      <c r="OAO21" s="296"/>
      <c r="OAP21" s="296"/>
      <c r="OAQ21" s="296"/>
      <c r="OAR21" s="296"/>
      <c r="OAS21" s="296"/>
      <c r="OAT21" s="296"/>
      <c r="OAU21" s="296"/>
      <c r="OAV21" s="296"/>
      <c r="OAW21" s="296"/>
      <c r="OAX21" s="296"/>
      <c r="OAY21" s="296"/>
      <c r="OAZ21" s="296"/>
      <c r="OBA21" s="296"/>
      <c r="OBB21" s="296"/>
      <c r="OBC21" s="296"/>
      <c r="OBD21" s="296"/>
      <c r="OBE21" s="296"/>
      <c r="OBF21" s="296"/>
      <c r="OBG21" s="296"/>
      <c r="OBH21" s="296"/>
      <c r="OBI21" s="296"/>
      <c r="OBJ21" s="296"/>
      <c r="OBK21" s="296"/>
      <c r="OBL21" s="296"/>
      <c r="OBM21" s="296"/>
      <c r="OBN21" s="296"/>
      <c r="OBO21" s="296"/>
      <c r="OBP21" s="296"/>
      <c r="OBQ21" s="296"/>
      <c r="OBR21" s="296"/>
      <c r="OBS21" s="296"/>
      <c r="OBT21" s="296"/>
      <c r="OBU21" s="296"/>
      <c r="OBV21" s="296"/>
      <c r="OBW21" s="296"/>
      <c r="OBX21" s="296"/>
      <c r="OBY21" s="296"/>
      <c r="OBZ21" s="296"/>
      <c r="OCA21" s="296"/>
      <c r="OCB21" s="296"/>
      <c r="OCC21" s="296"/>
      <c r="OCD21" s="296"/>
      <c r="OCE21" s="296"/>
      <c r="OCF21" s="296"/>
      <c r="OCG21" s="296"/>
      <c r="OCH21" s="296"/>
      <c r="OCI21" s="296"/>
      <c r="OCJ21" s="296"/>
      <c r="OCK21" s="296"/>
      <c r="OCL21" s="296"/>
      <c r="OCM21" s="296"/>
      <c r="OCN21" s="296"/>
      <c r="OCO21" s="296"/>
      <c r="OCP21" s="296"/>
      <c r="OCQ21" s="296"/>
      <c r="OCR21" s="296"/>
      <c r="OCS21" s="296"/>
      <c r="OCT21" s="296"/>
      <c r="OCU21" s="296"/>
      <c r="OCV21" s="296"/>
      <c r="OCW21" s="296"/>
      <c r="OCX21" s="296"/>
      <c r="OCY21" s="296"/>
      <c r="OCZ21" s="296"/>
      <c r="ODA21" s="296"/>
      <c r="ODB21" s="296"/>
      <c r="ODC21" s="296"/>
      <c r="ODD21" s="296"/>
      <c r="ODE21" s="296"/>
      <c r="ODF21" s="296"/>
      <c r="ODG21" s="296"/>
      <c r="ODH21" s="296"/>
      <c r="ODI21" s="296"/>
      <c r="ODJ21" s="296"/>
      <c r="ODK21" s="296"/>
      <c r="ODL21" s="296"/>
      <c r="ODM21" s="296"/>
      <c r="ODN21" s="296"/>
      <c r="ODO21" s="296"/>
      <c r="ODP21" s="296"/>
      <c r="ODQ21" s="296"/>
      <c r="ODR21" s="296"/>
      <c r="ODS21" s="296"/>
      <c r="ODT21" s="296"/>
      <c r="ODU21" s="296"/>
      <c r="ODV21" s="296"/>
      <c r="ODW21" s="296"/>
      <c r="ODX21" s="296"/>
      <c r="ODY21" s="296"/>
      <c r="ODZ21" s="296"/>
      <c r="OEA21" s="296"/>
      <c r="OEB21" s="296"/>
      <c r="OEC21" s="296"/>
      <c r="OED21" s="296"/>
      <c r="OEE21" s="296"/>
      <c r="OEF21" s="296"/>
      <c r="OEG21" s="296"/>
      <c r="OEH21" s="296"/>
      <c r="OEI21" s="296"/>
      <c r="OEJ21" s="296"/>
      <c r="OEK21" s="296"/>
      <c r="OEL21" s="296"/>
      <c r="OEM21" s="296"/>
      <c r="OEN21" s="296"/>
      <c r="OEO21" s="296"/>
      <c r="OEP21" s="296"/>
      <c r="OEQ21" s="296"/>
      <c r="OER21" s="296"/>
      <c r="OES21" s="296"/>
      <c r="OET21" s="296"/>
      <c r="OEU21" s="296"/>
      <c r="OEV21" s="296"/>
      <c r="OEW21" s="296"/>
      <c r="OEX21" s="296"/>
      <c r="OEY21" s="296"/>
      <c r="OEZ21" s="296"/>
      <c r="OFA21" s="296"/>
      <c r="OFB21" s="296"/>
      <c r="OFC21" s="296"/>
      <c r="OFD21" s="296"/>
      <c r="OFE21" s="296"/>
      <c r="OFF21" s="296"/>
      <c r="OFG21" s="296"/>
      <c r="OFH21" s="296"/>
      <c r="OFI21" s="296"/>
      <c r="OFJ21" s="296"/>
      <c r="OFK21" s="296"/>
      <c r="OFL21" s="296"/>
      <c r="OFM21" s="296"/>
      <c r="OFN21" s="296"/>
      <c r="OFO21" s="296"/>
      <c r="OFP21" s="296"/>
      <c r="OFQ21" s="296"/>
      <c r="OFR21" s="296"/>
      <c r="OFS21" s="296"/>
      <c r="OFT21" s="296"/>
      <c r="OFU21" s="296"/>
      <c r="OFV21" s="296"/>
      <c r="OFW21" s="296"/>
      <c r="OFX21" s="296"/>
      <c r="OFY21" s="296"/>
      <c r="OFZ21" s="296"/>
      <c r="OGA21" s="296"/>
      <c r="OGB21" s="296"/>
      <c r="OGC21" s="296"/>
      <c r="OGD21" s="296"/>
      <c r="OGE21" s="296"/>
      <c r="OGF21" s="296"/>
      <c r="OGG21" s="296"/>
      <c r="OGH21" s="296"/>
      <c r="OGI21" s="296"/>
      <c r="OGJ21" s="296"/>
      <c r="OGK21" s="296"/>
      <c r="OGL21" s="296"/>
      <c r="OGM21" s="296"/>
      <c r="OGN21" s="296"/>
      <c r="OGO21" s="296"/>
      <c r="OGP21" s="296"/>
      <c r="OGQ21" s="296"/>
      <c r="OGR21" s="296"/>
      <c r="OGS21" s="296"/>
      <c r="OGT21" s="296"/>
      <c r="OGU21" s="296"/>
      <c r="OGV21" s="296"/>
      <c r="OGW21" s="296"/>
      <c r="OGX21" s="296"/>
      <c r="OGY21" s="296"/>
      <c r="OGZ21" s="296"/>
      <c r="OHA21" s="296"/>
      <c r="OHB21" s="296"/>
      <c r="OHC21" s="296"/>
      <c r="OHD21" s="296"/>
      <c r="OHE21" s="296"/>
      <c r="OHF21" s="296"/>
      <c r="OHG21" s="296"/>
      <c r="OHH21" s="296"/>
      <c r="OHI21" s="296"/>
      <c r="OHJ21" s="296"/>
      <c r="OHK21" s="296"/>
      <c r="OHL21" s="296"/>
      <c r="OHM21" s="296"/>
      <c r="OHN21" s="296"/>
      <c r="OHO21" s="296"/>
      <c r="OHP21" s="296"/>
      <c r="OHQ21" s="296"/>
      <c r="OHR21" s="296"/>
      <c r="OHS21" s="296"/>
      <c r="OHT21" s="296"/>
      <c r="OHU21" s="296"/>
      <c r="OHV21" s="296"/>
      <c r="OHW21" s="296"/>
      <c r="OHX21" s="296"/>
      <c r="OHY21" s="296"/>
      <c r="OHZ21" s="296"/>
      <c r="OIA21" s="296"/>
      <c r="OIB21" s="296"/>
      <c r="OIC21" s="296"/>
      <c r="OID21" s="296"/>
      <c r="OIE21" s="296"/>
      <c r="OIF21" s="296"/>
      <c r="OIG21" s="296"/>
      <c r="OIH21" s="296"/>
      <c r="OII21" s="296"/>
      <c r="OIJ21" s="296"/>
      <c r="OIK21" s="296"/>
      <c r="OIL21" s="296"/>
      <c r="OIM21" s="296"/>
      <c r="OIN21" s="296"/>
      <c r="OIO21" s="296"/>
      <c r="OIP21" s="296"/>
      <c r="OIQ21" s="296"/>
      <c r="OIR21" s="296"/>
      <c r="OIS21" s="296"/>
      <c r="OIT21" s="296"/>
      <c r="OIU21" s="296"/>
      <c r="OIV21" s="296"/>
      <c r="OIW21" s="296"/>
      <c r="OIX21" s="296"/>
      <c r="OIY21" s="296"/>
      <c r="OIZ21" s="296"/>
      <c r="OJA21" s="296"/>
      <c r="OJB21" s="296"/>
      <c r="OJC21" s="296"/>
      <c r="OJD21" s="296"/>
      <c r="OJE21" s="296"/>
      <c r="OJF21" s="296"/>
      <c r="OJG21" s="296"/>
      <c r="OJH21" s="296"/>
      <c r="OJI21" s="296"/>
      <c r="OJJ21" s="296"/>
      <c r="OJK21" s="296"/>
      <c r="OJL21" s="296"/>
      <c r="OJM21" s="296"/>
      <c r="OJN21" s="296"/>
      <c r="OJO21" s="296"/>
      <c r="OJP21" s="296"/>
      <c r="OJQ21" s="296"/>
      <c r="OJR21" s="296"/>
      <c r="OJS21" s="296"/>
      <c r="OJT21" s="296"/>
      <c r="OJU21" s="296"/>
      <c r="OJV21" s="296"/>
      <c r="OJW21" s="296"/>
      <c r="OJX21" s="296"/>
      <c r="OJY21" s="296"/>
      <c r="OJZ21" s="296"/>
      <c r="OKA21" s="296"/>
      <c r="OKB21" s="296"/>
      <c r="OKC21" s="296"/>
      <c r="OKD21" s="296"/>
      <c r="OKE21" s="296"/>
      <c r="OKF21" s="296"/>
      <c r="OKG21" s="296"/>
      <c r="OKH21" s="296"/>
      <c r="OKI21" s="296"/>
      <c r="OKJ21" s="296"/>
      <c r="OKK21" s="296"/>
      <c r="OKL21" s="296"/>
      <c r="OKM21" s="296"/>
      <c r="OKN21" s="296"/>
      <c r="OKO21" s="296"/>
      <c r="OKP21" s="296"/>
      <c r="OKQ21" s="296"/>
      <c r="OKR21" s="296"/>
      <c r="OKS21" s="296"/>
      <c r="OKT21" s="296"/>
      <c r="OKU21" s="296"/>
      <c r="OKV21" s="296"/>
      <c r="OKW21" s="296"/>
      <c r="OKX21" s="296"/>
      <c r="OKY21" s="296"/>
      <c r="OKZ21" s="296"/>
      <c r="OLA21" s="296"/>
      <c r="OLB21" s="296"/>
      <c r="OLC21" s="296"/>
      <c r="OLD21" s="296"/>
      <c r="OLE21" s="296"/>
      <c r="OLF21" s="296"/>
      <c r="OLG21" s="296"/>
      <c r="OLH21" s="296"/>
      <c r="OLI21" s="296"/>
      <c r="OLJ21" s="296"/>
      <c r="OLK21" s="296"/>
      <c r="OLL21" s="296"/>
      <c r="OLM21" s="296"/>
      <c r="OLN21" s="296"/>
      <c r="OLO21" s="296"/>
      <c r="OLP21" s="296"/>
      <c r="OLQ21" s="296"/>
      <c r="OLR21" s="296"/>
      <c r="OLS21" s="296"/>
      <c r="OLT21" s="296"/>
      <c r="OLU21" s="296"/>
      <c r="OLV21" s="296"/>
      <c r="OLW21" s="296"/>
      <c r="OLX21" s="296"/>
      <c r="OLY21" s="296"/>
      <c r="OLZ21" s="296"/>
      <c r="OMA21" s="296"/>
      <c r="OMB21" s="296"/>
      <c r="OMC21" s="296"/>
      <c r="OMD21" s="296"/>
      <c r="OME21" s="296"/>
      <c r="OMF21" s="296"/>
      <c r="OMG21" s="296"/>
      <c r="OMH21" s="296"/>
      <c r="OMI21" s="296"/>
      <c r="OMJ21" s="296"/>
      <c r="OMK21" s="296"/>
      <c r="OML21" s="296"/>
      <c r="OMM21" s="296"/>
      <c r="OMN21" s="296"/>
      <c r="OMO21" s="296"/>
      <c r="OMP21" s="296"/>
      <c r="OMQ21" s="296"/>
      <c r="OMR21" s="296"/>
      <c r="OMS21" s="296"/>
      <c r="OMT21" s="296"/>
      <c r="OMU21" s="296"/>
      <c r="OMV21" s="296"/>
      <c r="OMW21" s="296"/>
      <c r="OMX21" s="296"/>
      <c r="OMY21" s="296"/>
      <c r="OMZ21" s="296"/>
      <c r="ONA21" s="296"/>
      <c r="ONB21" s="296"/>
      <c r="ONC21" s="296"/>
      <c r="OND21" s="296"/>
      <c r="ONE21" s="296"/>
      <c r="ONF21" s="296"/>
      <c r="ONG21" s="296"/>
      <c r="ONH21" s="296"/>
      <c r="ONI21" s="296"/>
      <c r="ONJ21" s="296"/>
      <c r="ONK21" s="296"/>
      <c r="ONL21" s="296"/>
      <c r="ONM21" s="296"/>
      <c r="ONN21" s="296"/>
      <c r="ONO21" s="296"/>
      <c r="ONP21" s="296"/>
      <c r="ONQ21" s="296"/>
      <c r="ONR21" s="296"/>
      <c r="ONS21" s="296"/>
      <c r="ONT21" s="296"/>
      <c r="ONU21" s="296"/>
      <c r="ONV21" s="296"/>
      <c r="ONW21" s="296"/>
      <c r="ONX21" s="296"/>
      <c r="ONY21" s="296"/>
      <c r="ONZ21" s="296"/>
      <c r="OOA21" s="296"/>
      <c r="OOB21" s="296"/>
      <c r="OOC21" s="296"/>
      <c r="OOD21" s="296"/>
      <c r="OOE21" s="296"/>
      <c r="OOF21" s="296"/>
      <c r="OOG21" s="296"/>
      <c r="OOH21" s="296"/>
      <c r="OOI21" s="296"/>
      <c r="OOJ21" s="296"/>
      <c r="OOK21" s="296"/>
      <c r="OOL21" s="296"/>
      <c r="OOM21" s="296"/>
      <c r="OON21" s="296"/>
      <c r="OOO21" s="296"/>
      <c r="OOP21" s="296"/>
      <c r="OOQ21" s="296"/>
      <c r="OOR21" s="296"/>
      <c r="OOS21" s="296"/>
      <c r="OOT21" s="296"/>
      <c r="OOU21" s="296"/>
      <c r="OOV21" s="296"/>
      <c r="OOW21" s="296"/>
      <c r="OOX21" s="296"/>
      <c r="OOY21" s="296"/>
      <c r="OOZ21" s="296"/>
      <c r="OPA21" s="296"/>
      <c r="OPB21" s="296"/>
      <c r="OPC21" s="296"/>
      <c r="OPD21" s="296"/>
      <c r="OPE21" s="296"/>
      <c r="OPF21" s="296"/>
      <c r="OPG21" s="296"/>
      <c r="OPH21" s="296"/>
      <c r="OPI21" s="296"/>
      <c r="OPJ21" s="296"/>
      <c r="OPK21" s="296"/>
      <c r="OPL21" s="296"/>
      <c r="OPM21" s="296"/>
      <c r="OPN21" s="296"/>
      <c r="OPO21" s="296"/>
      <c r="OPP21" s="296"/>
      <c r="OPQ21" s="296"/>
      <c r="OPR21" s="296"/>
      <c r="OPS21" s="296"/>
      <c r="OPT21" s="296"/>
      <c r="OPU21" s="296"/>
      <c r="OPV21" s="296"/>
      <c r="OPW21" s="296"/>
      <c r="OPX21" s="296"/>
      <c r="OPY21" s="296"/>
      <c r="OPZ21" s="296"/>
      <c r="OQA21" s="296"/>
      <c r="OQB21" s="296"/>
      <c r="OQC21" s="296"/>
      <c r="OQD21" s="296"/>
      <c r="OQE21" s="296"/>
      <c r="OQF21" s="296"/>
      <c r="OQG21" s="296"/>
      <c r="OQH21" s="296"/>
      <c r="OQI21" s="296"/>
      <c r="OQJ21" s="296"/>
      <c r="OQK21" s="296"/>
      <c r="OQL21" s="296"/>
      <c r="OQM21" s="296"/>
      <c r="OQN21" s="296"/>
      <c r="OQO21" s="296"/>
      <c r="OQP21" s="296"/>
      <c r="OQQ21" s="296"/>
      <c r="OQR21" s="296"/>
      <c r="OQS21" s="296"/>
      <c r="OQT21" s="296"/>
      <c r="OQU21" s="296"/>
      <c r="OQV21" s="296"/>
      <c r="OQW21" s="296"/>
      <c r="OQX21" s="296"/>
      <c r="OQY21" s="296"/>
      <c r="OQZ21" s="296"/>
      <c r="ORA21" s="296"/>
      <c r="ORB21" s="296"/>
      <c r="ORC21" s="296"/>
      <c r="ORD21" s="296"/>
      <c r="ORE21" s="296"/>
      <c r="ORF21" s="296"/>
      <c r="ORG21" s="296"/>
      <c r="ORH21" s="296"/>
      <c r="ORI21" s="296"/>
      <c r="ORJ21" s="296"/>
      <c r="ORK21" s="296"/>
      <c r="ORL21" s="296"/>
      <c r="ORM21" s="296"/>
      <c r="ORN21" s="296"/>
      <c r="ORO21" s="296"/>
      <c r="ORP21" s="296"/>
      <c r="ORQ21" s="296"/>
      <c r="ORR21" s="296"/>
      <c r="ORS21" s="296"/>
      <c r="ORT21" s="296"/>
      <c r="ORU21" s="296"/>
      <c r="ORV21" s="296"/>
      <c r="ORW21" s="296"/>
      <c r="ORX21" s="296"/>
      <c r="ORY21" s="296"/>
      <c r="ORZ21" s="296"/>
      <c r="OSA21" s="296"/>
      <c r="OSB21" s="296"/>
      <c r="OSC21" s="296"/>
      <c r="OSD21" s="296"/>
      <c r="OSE21" s="296"/>
      <c r="OSF21" s="296"/>
      <c r="OSG21" s="296"/>
      <c r="OSH21" s="296"/>
      <c r="OSI21" s="296"/>
      <c r="OSJ21" s="296"/>
      <c r="OSK21" s="296"/>
      <c r="OSL21" s="296"/>
      <c r="OSM21" s="296"/>
      <c r="OSN21" s="296"/>
      <c r="OSO21" s="296"/>
      <c r="OSP21" s="296"/>
      <c r="OSQ21" s="296"/>
      <c r="OSR21" s="296"/>
      <c r="OSS21" s="296"/>
      <c r="OST21" s="296"/>
      <c r="OSU21" s="296"/>
      <c r="OSV21" s="296"/>
      <c r="OSW21" s="296"/>
      <c r="OSX21" s="296"/>
      <c r="OSY21" s="296"/>
      <c r="OSZ21" s="296"/>
      <c r="OTA21" s="296"/>
      <c r="OTB21" s="296"/>
      <c r="OTC21" s="296"/>
      <c r="OTD21" s="296"/>
      <c r="OTE21" s="296"/>
      <c r="OTF21" s="296"/>
      <c r="OTG21" s="296"/>
      <c r="OTH21" s="296"/>
      <c r="OTI21" s="296"/>
      <c r="OTJ21" s="296"/>
      <c r="OTK21" s="296"/>
      <c r="OTL21" s="296"/>
      <c r="OTM21" s="296"/>
      <c r="OTN21" s="296"/>
      <c r="OTO21" s="296"/>
      <c r="OTP21" s="296"/>
      <c r="OTQ21" s="296"/>
      <c r="OTR21" s="296"/>
      <c r="OTS21" s="296"/>
      <c r="OTT21" s="296"/>
      <c r="OTU21" s="296"/>
      <c r="OTV21" s="296"/>
      <c r="OTW21" s="296"/>
      <c r="OTX21" s="296"/>
      <c r="OTY21" s="296"/>
      <c r="OTZ21" s="296"/>
      <c r="OUA21" s="296"/>
      <c r="OUB21" s="296"/>
      <c r="OUC21" s="296"/>
      <c r="OUD21" s="296"/>
      <c r="OUE21" s="296"/>
      <c r="OUF21" s="296"/>
      <c r="OUG21" s="296"/>
      <c r="OUH21" s="296"/>
      <c r="OUI21" s="296"/>
      <c r="OUJ21" s="296"/>
      <c r="OUK21" s="296"/>
      <c r="OUL21" s="296"/>
      <c r="OUM21" s="296"/>
      <c r="OUN21" s="296"/>
      <c r="OUO21" s="296"/>
      <c r="OUP21" s="296"/>
      <c r="OUQ21" s="296"/>
      <c r="OUR21" s="296"/>
      <c r="OUS21" s="296"/>
      <c r="OUT21" s="296"/>
      <c r="OUU21" s="296"/>
      <c r="OUV21" s="296"/>
      <c r="OUW21" s="296"/>
      <c r="OUX21" s="296"/>
      <c r="OUY21" s="296"/>
      <c r="OUZ21" s="296"/>
      <c r="OVA21" s="296"/>
      <c r="OVB21" s="296"/>
      <c r="OVC21" s="296"/>
      <c r="OVD21" s="296"/>
      <c r="OVE21" s="296"/>
      <c r="OVF21" s="296"/>
      <c r="OVG21" s="296"/>
      <c r="OVH21" s="296"/>
      <c r="OVI21" s="296"/>
      <c r="OVJ21" s="296"/>
      <c r="OVK21" s="296"/>
      <c r="OVL21" s="296"/>
      <c r="OVM21" s="296"/>
      <c r="OVN21" s="296"/>
      <c r="OVO21" s="296"/>
      <c r="OVP21" s="296"/>
      <c r="OVQ21" s="296"/>
      <c r="OVR21" s="296"/>
      <c r="OVS21" s="296"/>
      <c r="OVT21" s="296"/>
      <c r="OVU21" s="296"/>
      <c r="OVV21" s="296"/>
      <c r="OVW21" s="296"/>
      <c r="OVX21" s="296"/>
      <c r="OVY21" s="296"/>
      <c r="OVZ21" s="296"/>
      <c r="OWA21" s="296"/>
      <c r="OWB21" s="296"/>
      <c r="OWC21" s="296"/>
      <c r="OWD21" s="296"/>
      <c r="OWE21" s="296"/>
      <c r="OWF21" s="296"/>
      <c r="OWG21" s="296"/>
      <c r="OWH21" s="296"/>
      <c r="OWI21" s="296"/>
      <c r="OWJ21" s="296"/>
      <c r="OWK21" s="296"/>
      <c r="OWL21" s="296"/>
      <c r="OWM21" s="296"/>
      <c r="OWN21" s="296"/>
      <c r="OWO21" s="296"/>
      <c r="OWP21" s="296"/>
      <c r="OWQ21" s="296"/>
      <c r="OWR21" s="296"/>
      <c r="OWS21" s="296"/>
      <c r="OWT21" s="296"/>
      <c r="OWU21" s="296"/>
      <c r="OWV21" s="296"/>
      <c r="OWW21" s="296"/>
      <c r="OWX21" s="296"/>
      <c r="OWY21" s="296"/>
      <c r="OWZ21" s="296"/>
      <c r="OXA21" s="296"/>
      <c r="OXB21" s="296"/>
      <c r="OXC21" s="296"/>
      <c r="OXD21" s="296"/>
      <c r="OXE21" s="296"/>
      <c r="OXF21" s="296"/>
      <c r="OXG21" s="296"/>
      <c r="OXH21" s="296"/>
      <c r="OXI21" s="296"/>
      <c r="OXJ21" s="296"/>
      <c r="OXK21" s="296"/>
      <c r="OXL21" s="296"/>
      <c r="OXM21" s="296"/>
      <c r="OXN21" s="296"/>
      <c r="OXO21" s="296"/>
      <c r="OXP21" s="296"/>
      <c r="OXQ21" s="296"/>
      <c r="OXR21" s="296"/>
      <c r="OXS21" s="296"/>
      <c r="OXT21" s="296"/>
      <c r="OXU21" s="296"/>
      <c r="OXV21" s="296"/>
      <c r="OXW21" s="296"/>
      <c r="OXX21" s="296"/>
      <c r="OXY21" s="296"/>
      <c r="OXZ21" s="296"/>
      <c r="OYA21" s="296"/>
      <c r="OYB21" s="296"/>
      <c r="OYC21" s="296"/>
      <c r="OYD21" s="296"/>
      <c r="OYE21" s="296"/>
      <c r="OYF21" s="296"/>
      <c r="OYG21" s="296"/>
      <c r="OYH21" s="296"/>
      <c r="OYI21" s="296"/>
      <c r="OYJ21" s="296"/>
      <c r="OYK21" s="296"/>
      <c r="OYL21" s="296"/>
      <c r="OYM21" s="296"/>
      <c r="OYN21" s="296"/>
      <c r="OYO21" s="296"/>
      <c r="OYP21" s="296"/>
      <c r="OYQ21" s="296"/>
      <c r="OYR21" s="296"/>
      <c r="OYS21" s="296"/>
      <c r="OYT21" s="296"/>
      <c r="OYU21" s="296"/>
      <c r="OYV21" s="296"/>
      <c r="OYW21" s="296"/>
      <c r="OYX21" s="296"/>
      <c r="OYY21" s="296"/>
      <c r="OYZ21" s="296"/>
      <c r="OZA21" s="296"/>
      <c r="OZB21" s="296"/>
      <c r="OZC21" s="296"/>
      <c r="OZD21" s="296"/>
      <c r="OZE21" s="296"/>
      <c r="OZF21" s="296"/>
      <c r="OZG21" s="296"/>
      <c r="OZH21" s="296"/>
      <c r="OZI21" s="296"/>
      <c r="OZJ21" s="296"/>
      <c r="OZK21" s="296"/>
      <c r="OZL21" s="296"/>
      <c r="OZM21" s="296"/>
      <c r="OZN21" s="296"/>
      <c r="OZO21" s="296"/>
      <c r="OZP21" s="296"/>
      <c r="OZQ21" s="296"/>
      <c r="OZR21" s="296"/>
      <c r="OZS21" s="296"/>
      <c r="OZT21" s="296"/>
      <c r="OZU21" s="296"/>
      <c r="OZV21" s="296"/>
      <c r="OZW21" s="296"/>
      <c r="OZX21" s="296"/>
      <c r="OZY21" s="296"/>
      <c r="OZZ21" s="296"/>
      <c r="PAA21" s="296"/>
      <c r="PAB21" s="296"/>
      <c r="PAC21" s="296"/>
      <c r="PAD21" s="296"/>
      <c r="PAE21" s="296"/>
      <c r="PAF21" s="296"/>
      <c r="PAG21" s="296"/>
      <c r="PAH21" s="296"/>
      <c r="PAI21" s="296"/>
      <c r="PAJ21" s="296"/>
      <c r="PAK21" s="296"/>
      <c r="PAL21" s="296"/>
      <c r="PAM21" s="296"/>
      <c r="PAN21" s="296"/>
      <c r="PAO21" s="296"/>
      <c r="PAP21" s="296"/>
      <c r="PAQ21" s="296"/>
      <c r="PAR21" s="296"/>
      <c r="PAS21" s="296"/>
      <c r="PAT21" s="296"/>
      <c r="PAU21" s="296"/>
      <c r="PAV21" s="296"/>
      <c r="PAW21" s="296"/>
      <c r="PAX21" s="296"/>
      <c r="PAY21" s="296"/>
      <c r="PAZ21" s="296"/>
      <c r="PBA21" s="296"/>
      <c r="PBB21" s="296"/>
      <c r="PBC21" s="296"/>
      <c r="PBD21" s="296"/>
      <c r="PBE21" s="296"/>
      <c r="PBF21" s="296"/>
      <c r="PBG21" s="296"/>
      <c r="PBH21" s="296"/>
      <c r="PBI21" s="296"/>
      <c r="PBJ21" s="296"/>
      <c r="PBK21" s="296"/>
      <c r="PBL21" s="296"/>
      <c r="PBM21" s="296"/>
      <c r="PBN21" s="296"/>
      <c r="PBO21" s="296"/>
      <c r="PBP21" s="296"/>
      <c r="PBQ21" s="296"/>
      <c r="PBR21" s="296"/>
      <c r="PBS21" s="296"/>
      <c r="PBT21" s="296"/>
      <c r="PBU21" s="296"/>
      <c r="PBV21" s="296"/>
      <c r="PBW21" s="296"/>
      <c r="PBX21" s="296"/>
      <c r="PBY21" s="296"/>
      <c r="PBZ21" s="296"/>
      <c r="PCA21" s="296"/>
      <c r="PCB21" s="296"/>
      <c r="PCC21" s="296"/>
      <c r="PCD21" s="296"/>
      <c r="PCE21" s="296"/>
      <c r="PCF21" s="296"/>
      <c r="PCG21" s="296"/>
      <c r="PCH21" s="296"/>
      <c r="PCI21" s="296"/>
      <c r="PCJ21" s="296"/>
      <c r="PCK21" s="296"/>
      <c r="PCL21" s="296"/>
      <c r="PCM21" s="296"/>
      <c r="PCN21" s="296"/>
      <c r="PCO21" s="296"/>
      <c r="PCP21" s="296"/>
      <c r="PCQ21" s="296"/>
      <c r="PCR21" s="296"/>
      <c r="PCS21" s="296"/>
      <c r="PCT21" s="296"/>
      <c r="PCU21" s="296"/>
      <c r="PCV21" s="296"/>
      <c r="PCW21" s="296"/>
      <c r="PCX21" s="296"/>
      <c r="PCY21" s="296"/>
      <c r="PCZ21" s="296"/>
      <c r="PDA21" s="296"/>
      <c r="PDB21" s="296"/>
      <c r="PDC21" s="296"/>
      <c r="PDD21" s="296"/>
      <c r="PDE21" s="296"/>
      <c r="PDF21" s="296"/>
      <c r="PDG21" s="296"/>
      <c r="PDH21" s="296"/>
      <c r="PDI21" s="296"/>
      <c r="PDJ21" s="296"/>
      <c r="PDK21" s="296"/>
      <c r="PDL21" s="296"/>
      <c r="PDM21" s="296"/>
      <c r="PDN21" s="296"/>
      <c r="PDO21" s="296"/>
      <c r="PDP21" s="296"/>
      <c r="PDQ21" s="296"/>
      <c r="PDR21" s="296"/>
      <c r="PDS21" s="296"/>
      <c r="PDT21" s="296"/>
      <c r="PDU21" s="296"/>
      <c r="PDV21" s="296"/>
      <c r="PDW21" s="296"/>
      <c r="PDX21" s="296"/>
      <c r="PDY21" s="296"/>
      <c r="PDZ21" s="296"/>
      <c r="PEA21" s="296"/>
      <c r="PEB21" s="296"/>
      <c r="PEC21" s="296"/>
      <c r="PED21" s="296"/>
      <c r="PEE21" s="296"/>
      <c r="PEF21" s="296"/>
      <c r="PEG21" s="296"/>
      <c r="PEH21" s="296"/>
      <c r="PEI21" s="296"/>
      <c r="PEJ21" s="296"/>
      <c r="PEK21" s="296"/>
      <c r="PEL21" s="296"/>
      <c r="PEM21" s="296"/>
      <c r="PEN21" s="296"/>
      <c r="PEO21" s="296"/>
      <c r="PEP21" s="296"/>
      <c r="PEQ21" s="296"/>
      <c r="PER21" s="296"/>
      <c r="PES21" s="296"/>
      <c r="PET21" s="296"/>
      <c r="PEU21" s="296"/>
      <c r="PEV21" s="296"/>
      <c r="PEW21" s="296"/>
      <c r="PEX21" s="296"/>
      <c r="PEY21" s="296"/>
      <c r="PEZ21" s="296"/>
      <c r="PFA21" s="296"/>
      <c r="PFB21" s="296"/>
      <c r="PFC21" s="296"/>
      <c r="PFD21" s="296"/>
      <c r="PFE21" s="296"/>
      <c r="PFF21" s="296"/>
      <c r="PFG21" s="296"/>
      <c r="PFH21" s="296"/>
      <c r="PFI21" s="296"/>
      <c r="PFJ21" s="296"/>
      <c r="PFK21" s="296"/>
      <c r="PFL21" s="296"/>
      <c r="PFM21" s="296"/>
      <c r="PFN21" s="296"/>
      <c r="PFO21" s="296"/>
      <c r="PFP21" s="296"/>
      <c r="PFQ21" s="296"/>
      <c r="PFR21" s="296"/>
      <c r="PFS21" s="296"/>
      <c r="PFT21" s="296"/>
      <c r="PFU21" s="296"/>
      <c r="PFV21" s="296"/>
      <c r="PFW21" s="296"/>
      <c r="PFX21" s="296"/>
      <c r="PFY21" s="296"/>
      <c r="PFZ21" s="296"/>
      <c r="PGA21" s="296"/>
      <c r="PGB21" s="296"/>
      <c r="PGC21" s="296"/>
      <c r="PGD21" s="296"/>
      <c r="PGE21" s="296"/>
      <c r="PGF21" s="296"/>
      <c r="PGG21" s="296"/>
      <c r="PGH21" s="296"/>
      <c r="PGI21" s="296"/>
      <c r="PGJ21" s="296"/>
      <c r="PGK21" s="296"/>
      <c r="PGL21" s="296"/>
      <c r="PGM21" s="296"/>
      <c r="PGN21" s="296"/>
      <c r="PGO21" s="296"/>
      <c r="PGP21" s="296"/>
      <c r="PGQ21" s="296"/>
      <c r="PGR21" s="296"/>
      <c r="PGS21" s="296"/>
      <c r="PGT21" s="296"/>
      <c r="PGU21" s="296"/>
      <c r="PGV21" s="296"/>
      <c r="PGW21" s="296"/>
      <c r="PGX21" s="296"/>
      <c r="PGY21" s="296"/>
      <c r="PGZ21" s="296"/>
      <c r="PHA21" s="296"/>
      <c r="PHB21" s="296"/>
      <c r="PHC21" s="296"/>
      <c r="PHD21" s="296"/>
      <c r="PHE21" s="296"/>
      <c r="PHF21" s="296"/>
      <c r="PHG21" s="296"/>
      <c r="PHH21" s="296"/>
      <c r="PHI21" s="296"/>
      <c r="PHJ21" s="296"/>
      <c r="PHK21" s="296"/>
      <c r="PHL21" s="296"/>
      <c r="PHM21" s="296"/>
      <c r="PHN21" s="296"/>
      <c r="PHO21" s="296"/>
      <c r="PHP21" s="296"/>
      <c r="PHQ21" s="296"/>
      <c r="PHR21" s="296"/>
      <c r="PHS21" s="296"/>
      <c r="PHT21" s="296"/>
      <c r="PHU21" s="296"/>
      <c r="PHV21" s="296"/>
      <c r="PHW21" s="296"/>
      <c r="PHX21" s="296"/>
      <c r="PHY21" s="296"/>
      <c r="PHZ21" s="296"/>
      <c r="PIA21" s="296"/>
      <c r="PIB21" s="296"/>
      <c r="PIC21" s="296"/>
      <c r="PID21" s="296"/>
      <c r="PIE21" s="296"/>
      <c r="PIF21" s="296"/>
      <c r="PIG21" s="296"/>
      <c r="PIH21" s="296"/>
      <c r="PII21" s="296"/>
      <c r="PIJ21" s="296"/>
      <c r="PIK21" s="296"/>
      <c r="PIL21" s="296"/>
      <c r="PIM21" s="296"/>
      <c r="PIN21" s="296"/>
      <c r="PIO21" s="296"/>
      <c r="PIP21" s="296"/>
      <c r="PIQ21" s="296"/>
      <c r="PIR21" s="296"/>
      <c r="PIS21" s="296"/>
      <c r="PIT21" s="296"/>
      <c r="PIU21" s="296"/>
      <c r="PIV21" s="296"/>
      <c r="PIW21" s="296"/>
      <c r="PIX21" s="296"/>
      <c r="PIY21" s="296"/>
      <c r="PIZ21" s="296"/>
      <c r="PJA21" s="296"/>
      <c r="PJB21" s="296"/>
      <c r="PJC21" s="296"/>
      <c r="PJD21" s="296"/>
      <c r="PJE21" s="296"/>
      <c r="PJF21" s="296"/>
      <c r="PJG21" s="296"/>
      <c r="PJH21" s="296"/>
      <c r="PJI21" s="296"/>
      <c r="PJJ21" s="296"/>
      <c r="PJK21" s="296"/>
      <c r="PJL21" s="296"/>
      <c r="PJM21" s="296"/>
      <c r="PJN21" s="296"/>
      <c r="PJO21" s="296"/>
      <c r="PJP21" s="296"/>
      <c r="PJQ21" s="296"/>
      <c r="PJR21" s="296"/>
      <c r="PJS21" s="296"/>
      <c r="PJT21" s="296"/>
      <c r="PJU21" s="296"/>
      <c r="PJV21" s="296"/>
      <c r="PJW21" s="296"/>
      <c r="PJX21" s="296"/>
      <c r="PJY21" s="296"/>
      <c r="PJZ21" s="296"/>
      <c r="PKA21" s="296"/>
      <c r="PKB21" s="296"/>
      <c r="PKC21" s="296"/>
      <c r="PKD21" s="296"/>
      <c r="PKE21" s="296"/>
      <c r="PKF21" s="296"/>
      <c r="PKG21" s="296"/>
      <c r="PKH21" s="296"/>
      <c r="PKI21" s="296"/>
      <c r="PKJ21" s="296"/>
      <c r="PKK21" s="296"/>
      <c r="PKL21" s="296"/>
      <c r="PKM21" s="296"/>
      <c r="PKN21" s="296"/>
      <c r="PKO21" s="296"/>
      <c r="PKP21" s="296"/>
      <c r="PKQ21" s="296"/>
      <c r="PKR21" s="296"/>
      <c r="PKS21" s="296"/>
      <c r="PKT21" s="296"/>
      <c r="PKU21" s="296"/>
      <c r="PKV21" s="296"/>
      <c r="PKW21" s="296"/>
      <c r="PKX21" s="296"/>
      <c r="PKY21" s="296"/>
      <c r="PKZ21" s="296"/>
      <c r="PLA21" s="296"/>
      <c r="PLB21" s="296"/>
      <c r="PLC21" s="296"/>
      <c r="PLD21" s="296"/>
      <c r="PLE21" s="296"/>
      <c r="PLF21" s="296"/>
      <c r="PLG21" s="296"/>
      <c r="PLH21" s="296"/>
      <c r="PLI21" s="296"/>
      <c r="PLJ21" s="296"/>
      <c r="PLK21" s="296"/>
      <c r="PLL21" s="296"/>
      <c r="PLM21" s="296"/>
      <c r="PLN21" s="296"/>
      <c r="PLO21" s="296"/>
      <c r="PLP21" s="296"/>
      <c r="PLQ21" s="296"/>
      <c r="PLR21" s="296"/>
      <c r="PLS21" s="296"/>
      <c r="PLT21" s="296"/>
      <c r="PLU21" s="296"/>
      <c r="PLV21" s="296"/>
      <c r="PLW21" s="296"/>
      <c r="PLX21" s="296"/>
      <c r="PLY21" s="296"/>
      <c r="PLZ21" s="296"/>
      <c r="PMA21" s="296"/>
      <c r="PMB21" s="296"/>
      <c r="PMC21" s="296"/>
      <c r="PMD21" s="296"/>
      <c r="PME21" s="296"/>
      <c r="PMF21" s="296"/>
      <c r="PMG21" s="296"/>
      <c r="PMH21" s="296"/>
      <c r="PMI21" s="296"/>
      <c r="PMJ21" s="296"/>
      <c r="PMK21" s="296"/>
      <c r="PML21" s="296"/>
      <c r="PMM21" s="296"/>
      <c r="PMN21" s="296"/>
      <c r="PMO21" s="296"/>
      <c r="PMP21" s="296"/>
      <c r="PMQ21" s="296"/>
      <c r="PMR21" s="296"/>
      <c r="PMS21" s="296"/>
      <c r="PMT21" s="296"/>
      <c r="PMU21" s="296"/>
      <c r="PMV21" s="296"/>
      <c r="PMW21" s="296"/>
      <c r="PMX21" s="296"/>
      <c r="PMY21" s="296"/>
      <c r="PMZ21" s="296"/>
      <c r="PNA21" s="296"/>
      <c r="PNB21" s="296"/>
      <c r="PNC21" s="296"/>
      <c r="PND21" s="296"/>
      <c r="PNE21" s="296"/>
      <c r="PNF21" s="296"/>
      <c r="PNG21" s="296"/>
      <c r="PNH21" s="296"/>
      <c r="PNI21" s="296"/>
      <c r="PNJ21" s="296"/>
      <c r="PNK21" s="296"/>
      <c r="PNL21" s="296"/>
      <c r="PNM21" s="296"/>
      <c r="PNN21" s="296"/>
      <c r="PNO21" s="296"/>
      <c r="PNP21" s="296"/>
      <c r="PNQ21" s="296"/>
      <c r="PNR21" s="296"/>
      <c r="PNS21" s="296"/>
      <c r="PNT21" s="296"/>
      <c r="PNU21" s="296"/>
      <c r="PNV21" s="296"/>
      <c r="PNW21" s="296"/>
      <c r="PNX21" s="296"/>
      <c r="PNY21" s="296"/>
      <c r="PNZ21" s="296"/>
      <c r="POA21" s="296"/>
      <c r="POB21" s="296"/>
      <c r="POC21" s="296"/>
      <c r="POD21" s="296"/>
      <c r="POE21" s="296"/>
      <c r="POF21" s="296"/>
      <c r="POG21" s="296"/>
      <c r="POH21" s="296"/>
      <c r="POI21" s="296"/>
      <c r="POJ21" s="296"/>
      <c r="POK21" s="296"/>
      <c r="POL21" s="296"/>
      <c r="POM21" s="296"/>
      <c r="PON21" s="296"/>
      <c r="POO21" s="296"/>
      <c r="POP21" s="296"/>
      <c r="POQ21" s="296"/>
      <c r="POR21" s="296"/>
      <c r="POS21" s="296"/>
      <c r="POT21" s="296"/>
      <c r="POU21" s="296"/>
      <c r="POV21" s="296"/>
      <c r="POW21" s="296"/>
      <c r="POX21" s="296"/>
      <c r="POY21" s="296"/>
      <c r="POZ21" s="296"/>
      <c r="PPA21" s="296"/>
      <c r="PPB21" s="296"/>
      <c r="PPC21" s="296"/>
      <c r="PPD21" s="296"/>
      <c r="PPE21" s="296"/>
      <c r="PPF21" s="296"/>
      <c r="PPG21" s="296"/>
      <c r="PPH21" s="296"/>
      <c r="PPI21" s="296"/>
      <c r="PPJ21" s="296"/>
      <c r="PPK21" s="296"/>
      <c r="PPL21" s="296"/>
      <c r="PPM21" s="296"/>
      <c r="PPN21" s="296"/>
      <c r="PPO21" s="296"/>
      <c r="PPP21" s="296"/>
      <c r="PPQ21" s="296"/>
      <c r="PPR21" s="296"/>
      <c r="PPS21" s="296"/>
      <c r="PPT21" s="296"/>
      <c r="PPU21" s="296"/>
      <c r="PPV21" s="296"/>
      <c r="PPW21" s="296"/>
      <c r="PPX21" s="296"/>
      <c r="PPY21" s="296"/>
      <c r="PPZ21" s="296"/>
      <c r="PQA21" s="296"/>
      <c r="PQB21" s="296"/>
      <c r="PQC21" s="296"/>
      <c r="PQD21" s="296"/>
      <c r="PQE21" s="296"/>
      <c r="PQF21" s="296"/>
      <c r="PQG21" s="296"/>
      <c r="PQH21" s="296"/>
      <c r="PQI21" s="296"/>
      <c r="PQJ21" s="296"/>
      <c r="PQK21" s="296"/>
      <c r="PQL21" s="296"/>
      <c r="PQM21" s="296"/>
      <c r="PQN21" s="296"/>
      <c r="PQO21" s="296"/>
      <c r="PQP21" s="296"/>
      <c r="PQQ21" s="296"/>
      <c r="PQR21" s="296"/>
      <c r="PQS21" s="296"/>
      <c r="PQT21" s="296"/>
      <c r="PQU21" s="296"/>
      <c r="PQV21" s="296"/>
      <c r="PQW21" s="296"/>
      <c r="PQX21" s="296"/>
      <c r="PQY21" s="296"/>
      <c r="PQZ21" s="296"/>
      <c r="PRA21" s="296"/>
      <c r="PRB21" s="296"/>
      <c r="PRC21" s="296"/>
      <c r="PRD21" s="296"/>
      <c r="PRE21" s="296"/>
      <c r="PRF21" s="296"/>
      <c r="PRG21" s="296"/>
      <c r="PRH21" s="296"/>
      <c r="PRI21" s="296"/>
      <c r="PRJ21" s="296"/>
      <c r="PRK21" s="296"/>
      <c r="PRL21" s="296"/>
      <c r="PRM21" s="296"/>
      <c r="PRN21" s="296"/>
      <c r="PRO21" s="296"/>
      <c r="PRP21" s="296"/>
      <c r="PRQ21" s="296"/>
      <c r="PRR21" s="296"/>
      <c r="PRS21" s="296"/>
      <c r="PRT21" s="296"/>
      <c r="PRU21" s="296"/>
      <c r="PRV21" s="296"/>
      <c r="PRW21" s="296"/>
      <c r="PRX21" s="296"/>
      <c r="PRY21" s="296"/>
      <c r="PRZ21" s="296"/>
      <c r="PSA21" s="296"/>
      <c r="PSB21" s="296"/>
      <c r="PSC21" s="296"/>
      <c r="PSD21" s="296"/>
      <c r="PSE21" s="296"/>
      <c r="PSF21" s="296"/>
      <c r="PSG21" s="296"/>
      <c r="PSH21" s="296"/>
      <c r="PSI21" s="296"/>
      <c r="PSJ21" s="296"/>
      <c r="PSK21" s="296"/>
      <c r="PSL21" s="296"/>
      <c r="PSM21" s="296"/>
      <c r="PSN21" s="296"/>
      <c r="PSO21" s="296"/>
      <c r="PSP21" s="296"/>
      <c r="PSQ21" s="296"/>
      <c r="PSR21" s="296"/>
      <c r="PSS21" s="296"/>
      <c r="PST21" s="296"/>
      <c r="PSU21" s="296"/>
      <c r="PSV21" s="296"/>
      <c r="PSW21" s="296"/>
      <c r="PSX21" s="296"/>
      <c r="PSY21" s="296"/>
      <c r="PSZ21" s="296"/>
      <c r="PTA21" s="296"/>
      <c r="PTB21" s="296"/>
      <c r="PTC21" s="296"/>
      <c r="PTD21" s="296"/>
      <c r="PTE21" s="296"/>
      <c r="PTF21" s="296"/>
      <c r="PTG21" s="296"/>
      <c r="PTH21" s="296"/>
      <c r="PTI21" s="296"/>
      <c r="PTJ21" s="296"/>
      <c r="PTK21" s="296"/>
      <c r="PTL21" s="296"/>
      <c r="PTM21" s="296"/>
      <c r="PTN21" s="296"/>
      <c r="PTO21" s="296"/>
      <c r="PTP21" s="296"/>
      <c r="PTQ21" s="296"/>
      <c r="PTR21" s="296"/>
      <c r="PTS21" s="296"/>
      <c r="PTT21" s="296"/>
      <c r="PTU21" s="296"/>
      <c r="PTV21" s="296"/>
      <c r="PTW21" s="296"/>
      <c r="PTX21" s="296"/>
      <c r="PTY21" s="296"/>
      <c r="PTZ21" s="296"/>
      <c r="PUA21" s="296"/>
      <c r="PUB21" s="296"/>
      <c r="PUC21" s="296"/>
      <c r="PUD21" s="296"/>
      <c r="PUE21" s="296"/>
      <c r="PUF21" s="296"/>
      <c r="PUG21" s="296"/>
      <c r="PUH21" s="296"/>
      <c r="PUI21" s="296"/>
      <c r="PUJ21" s="296"/>
      <c r="PUK21" s="296"/>
      <c r="PUL21" s="296"/>
      <c r="PUM21" s="296"/>
      <c r="PUN21" s="296"/>
      <c r="PUO21" s="296"/>
      <c r="PUP21" s="296"/>
      <c r="PUQ21" s="296"/>
      <c r="PUR21" s="296"/>
      <c r="PUS21" s="296"/>
      <c r="PUT21" s="296"/>
      <c r="PUU21" s="296"/>
      <c r="PUV21" s="296"/>
      <c r="PUW21" s="296"/>
      <c r="PUX21" s="296"/>
      <c r="PUY21" s="296"/>
      <c r="PUZ21" s="296"/>
      <c r="PVA21" s="296"/>
      <c r="PVB21" s="296"/>
      <c r="PVC21" s="296"/>
      <c r="PVD21" s="296"/>
      <c r="PVE21" s="296"/>
      <c r="PVF21" s="296"/>
      <c r="PVG21" s="296"/>
      <c r="PVH21" s="296"/>
      <c r="PVI21" s="296"/>
      <c r="PVJ21" s="296"/>
      <c r="PVK21" s="296"/>
      <c r="PVL21" s="296"/>
      <c r="PVM21" s="296"/>
      <c r="PVN21" s="296"/>
      <c r="PVO21" s="296"/>
      <c r="PVP21" s="296"/>
      <c r="PVQ21" s="296"/>
      <c r="PVR21" s="296"/>
      <c r="PVS21" s="296"/>
      <c r="PVT21" s="296"/>
      <c r="PVU21" s="296"/>
      <c r="PVV21" s="296"/>
      <c r="PVW21" s="296"/>
      <c r="PVX21" s="296"/>
      <c r="PVY21" s="296"/>
      <c r="PVZ21" s="296"/>
      <c r="PWA21" s="296"/>
      <c r="PWB21" s="296"/>
      <c r="PWC21" s="296"/>
      <c r="PWD21" s="296"/>
      <c r="PWE21" s="296"/>
      <c r="PWF21" s="296"/>
      <c r="PWG21" s="296"/>
      <c r="PWH21" s="296"/>
      <c r="PWI21" s="296"/>
      <c r="PWJ21" s="296"/>
      <c r="PWK21" s="296"/>
      <c r="PWL21" s="296"/>
      <c r="PWM21" s="296"/>
      <c r="PWN21" s="296"/>
      <c r="PWO21" s="296"/>
      <c r="PWP21" s="296"/>
      <c r="PWQ21" s="296"/>
      <c r="PWR21" s="296"/>
      <c r="PWS21" s="296"/>
      <c r="PWT21" s="296"/>
      <c r="PWU21" s="296"/>
      <c r="PWV21" s="296"/>
      <c r="PWW21" s="296"/>
      <c r="PWX21" s="296"/>
      <c r="PWY21" s="296"/>
      <c r="PWZ21" s="296"/>
      <c r="PXA21" s="296"/>
      <c r="PXB21" s="296"/>
      <c r="PXC21" s="296"/>
      <c r="PXD21" s="296"/>
      <c r="PXE21" s="296"/>
      <c r="PXF21" s="296"/>
      <c r="PXG21" s="296"/>
      <c r="PXH21" s="296"/>
      <c r="PXI21" s="296"/>
      <c r="PXJ21" s="296"/>
      <c r="PXK21" s="296"/>
      <c r="PXL21" s="296"/>
      <c r="PXM21" s="296"/>
      <c r="PXN21" s="296"/>
      <c r="PXO21" s="296"/>
      <c r="PXP21" s="296"/>
      <c r="PXQ21" s="296"/>
      <c r="PXR21" s="296"/>
      <c r="PXS21" s="296"/>
      <c r="PXT21" s="296"/>
      <c r="PXU21" s="296"/>
      <c r="PXV21" s="296"/>
      <c r="PXW21" s="296"/>
      <c r="PXX21" s="296"/>
      <c r="PXY21" s="296"/>
      <c r="PXZ21" s="296"/>
      <c r="PYA21" s="296"/>
      <c r="PYB21" s="296"/>
      <c r="PYC21" s="296"/>
      <c r="PYD21" s="296"/>
      <c r="PYE21" s="296"/>
      <c r="PYF21" s="296"/>
      <c r="PYG21" s="296"/>
      <c r="PYH21" s="296"/>
      <c r="PYI21" s="296"/>
      <c r="PYJ21" s="296"/>
      <c r="PYK21" s="296"/>
      <c r="PYL21" s="296"/>
      <c r="PYM21" s="296"/>
      <c r="PYN21" s="296"/>
      <c r="PYO21" s="296"/>
      <c r="PYP21" s="296"/>
      <c r="PYQ21" s="296"/>
      <c r="PYR21" s="296"/>
      <c r="PYS21" s="296"/>
      <c r="PYT21" s="296"/>
      <c r="PYU21" s="296"/>
      <c r="PYV21" s="296"/>
      <c r="PYW21" s="296"/>
      <c r="PYX21" s="296"/>
      <c r="PYY21" s="296"/>
      <c r="PYZ21" s="296"/>
      <c r="PZA21" s="296"/>
      <c r="PZB21" s="296"/>
      <c r="PZC21" s="296"/>
      <c r="PZD21" s="296"/>
      <c r="PZE21" s="296"/>
      <c r="PZF21" s="296"/>
      <c r="PZG21" s="296"/>
      <c r="PZH21" s="296"/>
      <c r="PZI21" s="296"/>
      <c r="PZJ21" s="296"/>
      <c r="PZK21" s="296"/>
      <c r="PZL21" s="296"/>
      <c r="PZM21" s="296"/>
      <c r="PZN21" s="296"/>
      <c r="PZO21" s="296"/>
      <c r="PZP21" s="296"/>
      <c r="PZQ21" s="296"/>
      <c r="PZR21" s="296"/>
      <c r="PZS21" s="296"/>
      <c r="PZT21" s="296"/>
      <c r="PZU21" s="296"/>
      <c r="PZV21" s="296"/>
      <c r="PZW21" s="296"/>
      <c r="PZX21" s="296"/>
      <c r="PZY21" s="296"/>
      <c r="PZZ21" s="296"/>
      <c r="QAA21" s="296"/>
      <c r="QAB21" s="296"/>
      <c r="QAC21" s="296"/>
      <c r="QAD21" s="296"/>
      <c r="QAE21" s="296"/>
      <c r="QAF21" s="296"/>
      <c r="QAG21" s="296"/>
      <c r="QAH21" s="296"/>
      <c r="QAI21" s="296"/>
      <c r="QAJ21" s="296"/>
      <c r="QAK21" s="296"/>
      <c r="QAL21" s="296"/>
      <c r="QAM21" s="296"/>
      <c r="QAN21" s="296"/>
      <c r="QAO21" s="296"/>
      <c r="QAP21" s="296"/>
      <c r="QAQ21" s="296"/>
      <c r="QAR21" s="296"/>
      <c r="QAS21" s="296"/>
      <c r="QAT21" s="296"/>
      <c r="QAU21" s="296"/>
      <c r="QAV21" s="296"/>
      <c r="QAW21" s="296"/>
      <c r="QAX21" s="296"/>
      <c r="QAY21" s="296"/>
      <c r="QAZ21" s="296"/>
      <c r="QBA21" s="296"/>
      <c r="QBB21" s="296"/>
      <c r="QBC21" s="296"/>
      <c r="QBD21" s="296"/>
      <c r="QBE21" s="296"/>
      <c r="QBF21" s="296"/>
      <c r="QBG21" s="296"/>
      <c r="QBH21" s="296"/>
      <c r="QBI21" s="296"/>
      <c r="QBJ21" s="296"/>
      <c r="QBK21" s="296"/>
      <c r="QBL21" s="296"/>
      <c r="QBM21" s="296"/>
      <c r="QBN21" s="296"/>
      <c r="QBO21" s="296"/>
      <c r="QBP21" s="296"/>
      <c r="QBQ21" s="296"/>
      <c r="QBR21" s="296"/>
      <c r="QBS21" s="296"/>
      <c r="QBT21" s="296"/>
      <c r="QBU21" s="296"/>
      <c r="QBV21" s="296"/>
      <c r="QBW21" s="296"/>
      <c r="QBX21" s="296"/>
      <c r="QBY21" s="296"/>
      <c r="QBZ21" s="296"/>
      <c r="QCA21" s="296"/>
      <c r="QCB21" s="296"/>
      <c r="QCC21" s="296"/>
      <c r="QCD21" s="296"/>
      <c r="QCE21" s="296"/>
      <c r="QCF21" s="296"/>
      <c r="QCG21" s="296"/>
      <c r="QCH21" s="296"/>
      <c r="QCI21" s="296"/>
      <c r="QCJ21" s="296"/>
      <c r="QCK21" s="296"/>
      <c r="QCL21" s="296"/>
      <c r="QCM21" s="296"/>
      <c r="QCN21" s="296"/>
      <c r="QCO21" s="296"/>
      <c r="QCP21" s="296"/>
      <c r="QCQ21" s="296"/>
      <c r="QCR21" s="296"/>
      <c r="QCS21" s="296"/>
      <c r="QCT21" s="296"/>
      <c r="QCU21" s="296"/>
      <c r="QCV21" s="296"/>
      <c r="QCW21" s="296"/>
      <c r="QCX21" s="296"/>
      <c r="QCY21" s="296"/>
      <c r="QCZ21" s="296"/>
      <c r="QDA21" s="296"/>
      <c r="QDB21" s="296"/>
      <c r="QDC21" s="296"/>
      <c r="QDD21" s="296"/>
      <c r="QDE21" s="296"/>
      <c r="QDF21" s="296"/>
      <c r="QDG21" s="296"/>
      <c r="QDH21" s="296"/>
      <c r="QDI21" s="296"/>
      <c r="QDJ21" s="296"/>
      <c r="QDK21" s="296"/>
      <c r="QDL21" s="296"/>
      <c r="QDM21" s="296"/>
      <c r="QDN21" s="296"/>
      <c r="QDO21" s="296"/>
      <c r="QDP21" s="296"/>
      <c r="QDQ21" s="296"/>
      <c r="QDR21" s="296"/>
      <c r="QDS21" s="296"/>
      <c r="QDT21" s="296"/>
      <c r="QDU21" s="296"/>
      <c r="QDV21" s="296"/>
      <c r="QDW21" s="296"/>
      <c r="QDX21" s="296"/>
      <c r="QDY21" s="296"/>
      <c r="QDZ21" s="296"/>
      <c r="QEA21" s="296"/>
      <c r="QEB21" s="296"/>
      <c r="QEC21" s="296"/>
      <c r="QED21" s="296"/>
      <c r="QEE21" s="296"/>
      <c r="QEF21" s="296"/>
      <c r="QEG21" s="296"/>
      <c r="QEH21" s="296"/>
      <c r="QEI21" s="296"/>
      <c r="QEJ21" s="296"/>
      <c r="QEK21" s="296"/>
      <c r="QEL21" s="296"/>
      <c r="QEM21" s="296"/>
      <c r="QEN21" s="296"/>
      <c r="QEO21" s="296"/>
      <c r="QEP21" s="296"/>
      <c r="QEQ21" s="296"/>
      <c r="QER21" s="296"/>
      <c r="QES21" s="296"/>
      <c r="QET21" s="296"/>
      <c r="QEU21" s="296"/>
      <c r="QEV21" s="296"/>
      <c r="QEW21" s="296"/>
      <c r="QEX21" s="296"/>
      <c r="QEY21" s="296"/>
      <c r="QEZ21" s="296"/>
      <c r="QFA21" s="296"/>
      <c r="QFB21" s="296"/>
      <c r="QFC21" s="296"/>
      <c r="QFD21" s="296"/>
      <c r="QFE21" s="296"/>
      <c r="QFF21" s="296"/>
      <c r="QFG21" s="296"/>
      <c r="QFH21" s="296"/>
      <c r="QFI21" s="296"/>
      <c r="QFJ21" s="296"/>
      <c r="QFK21" s="296"/>
      <c r="QFL21" s="296"/>
      <c r="QFM21" s="296"/>
      <c r="QFN21" s="296"/>
      <c r="QFO21" s="296"/>
      <c r="QFP21" s="296"/>
      <c r="QFQ21" s="296"/>
      <c r="QFR21" s="296"/>
      <c r="QFS21" s="296"/>
      <c r="QFT21" s="296"/>
      <c r="QFU21" s="296"/>
      <c r="QFV21" s="296"/>
      <c r="QFW21" s="296"/>
      <c r="QFX21" s="296"/>
      <c r="QFY21" s="296"/>
      <c r="QFZ21" s="296"/>
      <c r="QGA21" s="296"/>
      <c r="QGB21" s="296"/>
      <c r="QGC21" s="296"/>
      <c r="QGD21" s="296"/>
      <c r="QGE21" s="296"/>
      <c r="QGF21" s="296"/>
      <c r="QGG21" s="296"/>
      <c r="QGH21" s="296"/>
      <c r="QGI21" s="296"/>
      <c r="QGJ21" s="296"/>
      <c r="QGK21" s="296"/>
      <c r="QGL21" s="296"/>
      <c r="QGM21" s="296"/>
      <c r="QGN21" s="296"/>
      <c r="QGO21" s="296"/>
      <c r="QGP21" s="296"/>
      <c r="QGQ21" s="296"/>
      <c r="QGR21" s="296"/>
      <c r="QGS21" s="296"/>
      <c r="QGT21" s="296"/>
      <c r="QGU21" s="296"/>
      <c r="QGV21" s="296"/>
      <c r="QGW21" s="296"/>
      <c r="QGX21" s="296"/>
      <c r="QGY21" s="296"/>
      <c r="QGZ21" s="296"/>
      <c r="QHA21" s="296"/>
      <c r="QHB21" s="296"/>
      <c r="QHC21" s="296"/>
      <c r="QHD21" s="296"/>
      <c r="QHE21" s="296"/>
      <c r="QHF21" s="296"/>
      <c r="QHG21" s="296"/>
      <c r="QHH21" s="296"/>
      <c r="QHI21" s="296"/>
      <c r="QHJ21" s="296"/>
      <c r="QHK21" s="296"/>
      <c r="QHL21" s="296"/>
      <c r="QHM21" s="296"/>
      <c r="QHN21" s="296"/>
      <c r="QHO21" s="296"/>
      <c r="QHP21" s="296"/>
      <c r="QHQ21" s="296"/>
      <c r="QHR21" s="296"/>
      <c r="QHS21" s="296"/>
      <c r="QHT21" s="296"/>
      <c r="QHU21" s="296"/>
      <c r="QHV21" s="296"/>
      <c r="QHW21" s="296"/>
      <c r="QHX21" s="296"/>
      <c r="QHY21" s="296"/>
      <c r="QHZ21" s="296"/>
      <c r="QIA21" s="296"/>
      <c r="QIB21" s="296"/>
      <c r="QIC21" s="296"/>
      <c r="QID21" s="296"/>
      <c r="QIE21" s="296"/>
      <c r="QIF21" s="296"/>
      <c r="QIG21" s="296"/>
      <c r="QIH21" s="296"/>
      <c r="QII21" s="296"/>
      <c r="QIJ21" s="296"/>
      <c r="QIK21" s="296"/>
      <c r="QIL21" s="296"/>
      <c r="QIM21" s="296"/>
      <c r="QIN21" s="296"/>
      <c r="QIO21" s="296"/>
      <c r="QIP21" s="296"/>
      <c r="QIQ21" s="296"/>
      <c r="QIR21" s="296"/>
      <c r="QIS21" s="296"/>
      <c r="QIT21" s="296"/>
      <c r="QIU21" s="296"/>
      <c r="QIV21" s="296"/>
      <c r="QIW21" s="296"/>
      <c r="QIX21" s="296"/>
      <c r="QIY21" s="296"/>
      <c r="QIZ21" s="296"/>
      <c r="QJA21" s="296"/>
      <c r="QJB21" s="296"/>
      <c r="QJC21" s="296"/>
      <c r="QJD21" s="296"/>
      <c r="QJE21" s="296"/>
      <c r="QJF21" s="296"/>
      <c r="QJG21" s="296"/>
      <c r="QJH21" s="296"/>
      <c r="QJI21" s="296"/>
      <c r="QJJ21" s="296"/>
      <c r="QJK21" s="296"/>
      <c r="QJL21" s="296"/>
      <c r="QJM21" s="296"/>
      <c r="QJN21" s="296"/>
      <c r="QJO21" s="296"/>
      <c r="QJP21" s="296"/>
      <c r="QJQ21" s="296"/>
      <c r="QJR21" s="296"/>
      <c r="QJS21" s="296"/>
      <c r="QJT21" s="296"/>
      <c r="QJU21" s="296"/>
      <c r="QJV21" s="296"/>
      <c r="QJW21" s="296"/>
      <c r="QJX21" s="296"/>
      <c r="QJY21" s="296"/>
      <c r="QJZ21" s="296"/>
      <c r="QKA21" s="296"/>
      <c r="QKB21" s="296"/>
      <c r="QKC21" s="296"/>
      <c r="QKD21" s="296"/>
      <c r="QKE21" s="296"/>
      <c r="QKF21" s="296"/>
      <c r="QKG21" s="296"/>
      <c r="QKH21" s="296"/>
      <c r="QKI21" s="296"/>
      <c r="QKJ21" s="296"/>
      <c r="QKK21" s="296"/>
      <c r="QKL21" s="296"/>
      <c r="QKM21" s="296"/>
      <c r="QKN21" s="296"/>
      <c r="QKO21" s="296"/>
      <c r="QKP21" s="296"/>
      <c r="QKQ21" s="296"/>
      <c r="QKR21" s="296"/>
      <c r="QKS21" s="296"/>
      <c r="QKT21" s="296"/>
      <c r="QKU21" s="296"/>
      <c r="QKV21" s="296"/>
      <c r="QKW21" s="296"/>
      <c r="QKX21" s="296"/>
      <c r="QKY21" s="296"/>
      <c r="QKZ21" s="296"/>
      <c r="QLA21" s="296"/>
      <c r="QLB21" s="296"/>
      <c r="QLC21" s="296"/>
      <c r="QLD21" s="296"/>
      <c r="QLE21" s="296"/>
      <c r="QLF21" s="296"/>
      <c r="QLG21" s="296"/>
      <c r="QLH21" s="296"/>
      <c r="QLI21" s="296"/>
      <c r="QLJ21" s="296"/>
      <c r="QLK21" s="296"/>
      <c r="QLL21" s="296"/>
      <c r="QLM21" s="296"/>
      <c r="QLN21" s="296"/>
      <c r="QLO21" s="296"/>
      <c r="QLP21" s="296"/>
      <c r="QLQ21" s="296"/>
      <c r="QLR21" s="296"/>
      <c r="QLS21" s="296"/>
      <c r="QLT21" s="296"/>
      <c r="QLU21" s="296"/>
      <c r="QLV21" s="296"/>
      <c r="QLW21" s="296"/>
      <c r="QLX21" s="296"/>
      <c r="QLY21" s="296"/>
      <c r="QLZ21" s="296"/>
      <c r="QMA21" s="296"/>
      <c r="QMB21" s="296"/>
      <c r="QMC21" s="296"/>
      <c r="QMD21" s="296"/>
      <c r="QME21" s="296"/>
      <c r="QMF21" s="296"/>
      <c r="QMG21" s="296"/>
      <c r="QMH21" s="296"/>
      <c r="QMI21" s="296"/>
      <c r="QMJ21" s="296"/>
      <c r="QMK21" s="296"/>
      <c r="QML21" s="296"/>
      <c r="QMM21" s="296"/>
      <c r="QMN21" s="296"/>
      <c r="QMO21" s="296"/>
      <c r="QMP21" s="296"/>
      <c r="QMQ21" s="296"/>
      <c r="QMR21" s="296"/>
      <c r="QMS21" s="296"/>
      <c r="QMT21" s="296"/>
      <c r="QMU21" s="296"/>
      <c r="QMV21" s="296"/>
      <c r="QMW21" s="296"/>
      <c r="QMX21" s="296"/>
      <c r="QMY21" s="296"/>
      <c r="QMZ21" s="296"/>
      <c r="QNA21" s="296"/>
      <c r="QNB21" s="296"/>
      <c r="QNC21" s="296"/>
      <c r="QND21" s="296"/>
      <c r="QNE21" s="296"/>
      <c r="QNF21" s="296"/>
      <c r="QNG21" s="296"/>
      <c r="QNH21" s="296"/>
      <c r="QNI21" s="296"/>
      <c r="QNJ21" s="296"/>
      <c r="QNK21" s="296"/>
      <c r="QNL21" s="296"/>
      <c r="QNM21" s="296"/>
      <c r="QNN21" s="296"/>
      <c r="QNO21" s="296"/>
      <c r="QNP21" s="296"/>
      <c r="QNQ21" s="296"/>
      <c r="QNR21" s="296"/>
      <c r="QNS21" s="296"/>
      <c r="QNT21" s="296"/>
      <c r="QNU21" s="296"/>
      <c r="QNV21" s="296"/>
      <c r="QNW21" s="296"/>
      <c r="QNX21" s="296"/>
      <c r="QNY21" s="296"/>
      <c r="QNZ21" s="296"/>
      <c r="QOA21" s="296"/>
      <c r="QOB21" s="296"/>
      <c r="QOC21" s="296"/>
      <c r="QOD21" s="296"/>
      <c r="QOE21" s="296"/>
      <c r="QOF21" s="296"/>
      <c r="QOG21" s="296"/>
      <c r="QOH21" s="296"/>
      <c r="QOI21" s="296"/>
      <c r="QOJ21" s="296"/>
      <c r="QOK21" s="296"/>
      <c r="QOL21" s="296"/>
      <c r="QOM21" s="296"/>
      <c r="QON21" s="296"/>
      <c r="QOO21" s="296"/>
      <c r="QOP21" s="296"/>
      <c r="QOQ21" s="296"/>
      <c r="QOR21" s="296"/>
      <c r="QOS21" s="296"/>
      <c r="QOT21" s="296"/>
      <c r="QOU21" s="296"/>
      <c r="QOV21" s="296"/>
      <c r="QOW21" s="296"/>
      <c r="QOX21" s="296"/>
      <c r="QOY21" s="296"/>
      <c r="QOZ21" s="296"/>
      <c r="QPA21" s="296"/>
      <c r="QPB21" s="296"/>
      <c r="QPC21" s="296"/>
      <c r="QPD21" s="296"/>
      <c r="QPE21" s="296"/>
      <c r="QPF21" s="296"/>
      <c r="QPG21" s="296"/>
      <c r="QPH21" s="296"/>
      <c r="QPI21" s="296"/>
      <c r="QPJ21" s="296"/>
      <c r="QPK21" s="296"/>
      <c r="QPL21" s="296"/>
      <c r="QPM21" s="296"/>
      <c r="QPN21" s="296"/>
      <c r="QPO21" s="296"/>
      <c r="QPP21" s="296"/>
      <c r="QPQ21" s="296"/>
      <c r="QPR21" s="296"/>
      <c r="QPS21" s="296"/>
      <c r="QPT21" s="296"/>
      <c r="QPU21" s="296"/>
      <c r="QPV21" s="296"/>
      <c r="QPW21" s="296"/>
      <c r="QPX21" s="296"/>
      <c r="QPY21" s="296"/>
      <c r="QPZ21" s="296"/>
      <c r="QQA21" s="296"/>
      <c r="QQB21" s="296"/>
      <c r="QQC21" s="296"/>
      <c r="QQD21" s="296"/>
      <c r="QQE21" s="296"/>
      <c r="QQF21" s="296"/>
      <c r="QQG21" s="296"/>
      <c r="QQH21" s="296"/>
      <c r="QQI21" s="296"/>
      <c r="QQJ21" s="296"/>
      <c r="QQK21" s="296"/>
      <c r="QQL21" s="296"/>
      <c r="QQM21" s="296"/>
      <c r="QQN21" s="296"/>
      <c r="QQO21" s="296"/>
      <c r="QQP21" s="296"/>
      <c r="QQQ21" s="296"/>
      <c r="QQR21" s="296"/>
      <c r="QQS21" s="296"/>
      <c r="QQT21" s="296"/>
      <c r="QQU21" s="296"/>
      <c r="QQV21" s="296"/>
      <c r="QQW21" s="296"/>
      <c r="QQX21" s="296"/>
      <c r="QQY21" s="296"/>
      <c r="QQZ21" s="296"/>
      <c r="QRA21" s="296"/>
      <c r="QRB21" s="296"/>
      <c r="QRC21" s="296"/>
      <c r="QRD21" s="296"/>
      <c r="QRE21" s="296"/>
      <c r="QRF21" s="296"/>
      <c r="QRG21" s="296"/>
      <c r="QRH21" s="296"/>
      <c r="QRI21" s="296"/>
      <c r="QRJ21" s="296"/>
      <c r="QRK21" s="296"/>
      <c r="QRL21" s="296"/>
      <c r="QRM21" s="296"/>
      <c r="QRN21" s="296"/>
      <c r="QRO21" s="296"/>
      <c r="QRP21" s="296"/>
      <c r="QRQ21" s="296"/>
      <c r="QRR21" s="296"/>
      <c r="QRS21" s="296"/>
      <c r="QRT21" s="296"/>
      <c r="QRU21" s="296"/>
      <c r="QRV21" s="296"/>
      <c r="QRW21" s="296"/>
      <c r="QRX21" s="296"/>
      <c r="QRY21" s="296"/>
      <c r="QRZ21" s="296"/>
      <c r="QSA21" s="296"/>
      <c r="QSB21" s="296"/>
      <c r="QSC21" s="296"/>
      <c r="QSD21" s="296"/>
      <c r="QSE21" s="296"/>
      <c r="QSF21" s="296"/>
      <c r="QSG21" s="296"/>
      <c r="QSH21" s="296"/>
      <c r="QSI21" s="296"/>
      <c r="QSJ21" s="296"/>
      <c r="QSK21" s="296"/>
      <c r="QSL21" s="296"/>
      <c r="QSM21" s="296"/>
      <c r="QSN21" s="296"/>
      <c r="QSO21" s="296"/>
      <c r="QSP21" s="296"/>
      <c r="QSQ21" s="296"/>
      <c r="QSR21" s="296"/>
      <c r="QSS21" s="296"/>
      <c r="QST21" s="296"/>
      <c r="QSU21" s="296"/>
      <c r="QSV21" s="296"/>
      <c r="QSW21" s="296"/>
      <c r="QSX21" s="296"/>
      <c r="QSY21" s="296"/>
      <c r="QSZ21" s="296"/>
      <c r="QTA21" s="296"/>
      <c r="QTB21" s="296"/>
      <c r="QTC21" s="296"/>
      <c r="QTD21" s="296"/>
      <c r="QTE21" s="296"/>
      <c r="QTF21" s="296"/>
      <c r="QTG21" s="296"/>
      <c r="QTH21" s="296"/>
      <c r="QTI21" s="296"/>
      <c r="QTJ21" s="296"/>
      <c r="QTK21" s="296"/>
      <c r="QTL21" s="296"/>
      <c r="QTM21" s="296"/>
      <c r="QTN21" s="296"/>
      <c r="QTO21" s="296"/>
      <c r="QTP21" s="296"/>
      <c r="QTQ21" s="296"/>
      <c r="QTR21" s="296"/>
      <c r="QTS21" s="296"/>
      <c r="QTT21" s="296"/>
      <c r="QTU21" s="296"/>
      <c r="QTV21" s="296"/>
      <c r="QTW21" s="296"/>
      <c r="QTX21" s="296"/>
      <c r="QTY21" s="296"/>
      <c r="QTZ21" s="296"/>
      <c r="QUA21" s="296"/>
      <c r="QUB21" s="296"/>
      <c r="QUC21" s="296"/>
      <c r="QUD21" s="296"/>
      <c r="QUE21" s="296"/>
      <c r="QUF21" s="296"/>
      <c r="QUG21" s="296"/>
      <c r="QUH21" s="296"/>
      <c r="QUI21" s="296"/>
      <c r="QUJ21" s="296"/>
      <c r="QUK21" s="296"/>
      <c r="QUL21" s="296"/>
      <c r="QUM21" s="296"/>
      <c r="QUN21" s="296"/>
      <c r="QUO21" s="296"/>
      <c r="QUP21" s="296"/>
      <c r="QUQ21" s="296"/>
      <c r="QUR21" s="296"/>
      <c r="QUS21" s="296"/>
      <c r="QUT21" s="296"/>
      <c r="QUU21" s="296"/>
      <c r="QUV21" s="296"/>
      <c r="QUW21" s="296"/>
      <c r="QUX21" s="296"/>
      <c r="QUY21" s="296"/>
      <c r="QUZ21" s="296"/>
      <c r="QVA21" s="296"/>
      <c r="QVB21" s="296"/>
      <c r="QVC21" s="296"/>
      <c r="QVD21" s="296"/>
      <c r="QVE21" s="296"/>
      <c r="QVF21" s="296"/>
      <c r="QVG21" s="296"/>
      <c r="QVH21" s="296"/>
      <c r="QVI21" s="296"/>
      <c r="QVJ21" s="296"/>
      <c r="QVK21" s="296"/>
      <c r="QVL21" s="296"/>
      <c r="QVM21" s="296"/>
      <c r="QVN21" s="296"/>
      <c r="QVO21" s="296"/>
      <c r="QVP21" s="296"/>
      <c r="QVQ21" s="296"/>
      <c r="QVR21" s="296"/>
      <c r="QVS21" s="296"/>
      <c r="QVT21" s="296"/>
      <c r="QVU21" s="296"/>
      <c r="QVV21" s="296"/>
      <c r="QVW21" s="296"/>
      <c r="QVX21" s="296"/>
      <c r="QVY21" s="296"/>
      <c r="QVZ21" s="296"/>
      <c r="QWA21" s="296"/>
      <c r="QWB21" s="296"/>
      <c r="QWC21" s="296"/>
      <c r="QWD21" s="296"/>
      <c r="QWE21" s="296"/>
      <c r="QWF21" s="296"/>
      <c r="QWG21" s="296"/>
      <c r="QWH21" s="296"/>
      <c r="QWI21" s="296"/>
      <c r="QWJ21" s="296"/>
      <c r="QWK21" s="296"/>
      <c r="QWL21" s="296"/>
      <c r="QWM21" s="296"/>
      <c r="QWN21" s="296"/>
      <c r="QWO21" s="296"/>
      <c r="QWP21" s="296"/>
      <c r="QWQ21" s="296"/>
      <c r="QWR21" s="296"/>
      <c r="QWS21" s="296"/>
      <c r="QWT21" s="296"/>
      <c r="QWU21" s="296"/>
      <c r="QWV21" s="296"/>
      <c r="QWW21" s="296"/>
      <c r="QWX21" s="296"/>
      <c r="QWY21" s="296"/>
      <c r="QWZ21" s="296"/>
      <c r="QXA21" s="296"/>
      <c r="QXB21" s="296"/>
      <c r="QXC21" s="296"/>
      <c r="QXD21" s="296"/>
      <c r="QXE21" s="296"/>
      <c r="QXF21" s="296"/>
      <c r="QXG21" s="296"/>
      <c r="QXH21" s="296"/>
      <c r="QXI21" s="296"/>
      <c r="QXJ21" s="296"/>
      <c r="QXK21" s="296"/>
      <c r="QXL21" s="296"/>
      <c r="QXM21" s="296"/>
      <c r="QXN21" s="296"/>
      <c r="QXO21" s="296"/>
      <c r="QXP21" s="296"/>
      <c r="QXQ21" s="296"/>
      <c r="QXR21" s="296"/>
      <c r="QXS21" s="296"/>
      <c r="QXT21" s="296"/>
      <c r="QXU21" s="296"/>
      <c r="QXV21" s="296"/>
      <c r="QXW21" s="296"/>
      <c r="QXX21" s="296"/>
      <c r="QXY21" s="296"/>
      <c r="QXZ21" s="296"/>
      <c r="QYA21" s="296"/>
      <c r="QYB21" s="296"/>
      <c r="QYC21" s="296"/>
      <c r="QYD21" s="296"/>
      <c r="QYE21" s="296"/>
      <c r="QYF21" s="296"/>
      <c r="QYG21" s="296"/>
      <c r="QYH21" s="296"/>
      <c r="QYI21" s="296"/>
      <c r="QYJ21" s="296"/>
      <c r="QYK21" s="296"/>
      <c r="QYL21" s="296"/>
      <c r="QYM21" s="296"/>
      <c r="QYN21" s="296"/>
      <c r="QYO21" s="296"/>
      <c r="QYP21" s="296"/>
      <c r="QYQ21" s="296"/>
      <c r="QYR21" s="296"/>
      <c r="QYS21" s="296"/>
      <c r="QYT21" s="296"/>
      <c r="QYU21" s="296"/>
      <c r="QYV21" s="296"/>
      <c r="QYW21" s="296"/>
      <c r="QYX21" s="296"/>
      <c r="QYY21" s="296"/>
      <c r="QYZ21" s="296"/>
      <c r="QZA21" s="296"/>
      <c r="QZB21" s="296"/>
      <c r="QZC21" s="296"/>
      <c r="QZD21" s="296"/>
      <c r="QZE21" s="296"/>
      <c r="QZF21" s="296"/>
      <c r="QZG21" s="296"/>
      <c r="QZH21" s="296"/>
      <c r="QZI21" s="296"/>
      <c r="QZJ21" s="296"/>
      <c r="QZK21" s="296"/>
      <c r="QZL21" s="296"/>
      <c r="QZM21" s="296"/>
      <c r="QZN21" s="296"/>
      <c r="QZO21" s="296"/>
      <c r="QZP21" s="296"/>
      <c r="QZQ21" s="296"/>
      <c r="QZR21" s="296"/>
      <c r="QZS21" s="296"/>
      <c r="QZT21" s="296"/>
      <c r="QZU21" s="296"/>
      <c r="QZV21" s="296"/>
      <c r="QZW21" s="296"/>
      <c r="QZX21" s="296"/>
      <c r="QZY21" s="296"/>
      <c r="QZZ21" s="296"/>
      <c r="RAA21" s="296"/>
      <c r="RAB21" s="296"/>
      <c r="RAC21" s="296"/>
      <c r="RAD21" s="296"/>
      <c r="RAE21" s="296"/>
      <c r="RAF21" s="296"/>
      <c r="RAG21" s="296"/>
      <c r="RAH21" s="296"/>
      <c r="RAI21" s="296"/>
      <c r="RAJ21" s="296"/>
      <c r="RAK21" s="296"/>
      <c r="RAL21" s="296"/>
      <c r="RAM21" s="296"/>
      <c r="RAN21" s="296"/>
      <c r="RAO21" s="296"/>
      <c r="RAP21" s="296"/>
      <c r="RAQ21" s="296"/>
      <c r="RAR21" s="296"/>
      <c r="RAS21" s="296"/>
      <c r="RAT21" s="296"/>
      <c r="RAU21" s="296"/>
      <c r="RAV21" s="296"/>
      <c r="RAW21" s="296"/>
      <c r="RAX21" s="296"/>
      <c r="RAY21" s="296"/>
      <c r="RAZ21" s="296"/>
      <c r="RBA21" s="296"/>
      <c r="RBB21" s="296"/>
      <c r="RBC21" s="296"/>
      <c r="RBD21" s="296"/>
      <c r="RBE21" s="296"/>
      <c r="RBF21" s="296"/>
      <c r="RBG21" s="296"/>
      <c r="RBH21" s="296"/>
      <c r="RBI21" s="296"/>
      <c r="RBJ21" s="296"/>
      <c r="RBK21" s="296"/>
      <c r="RBL21" s="296"/>
      <c r="RBM21" s="296"/>
      <c r="RBN21" s="296"/>
      <c r="RBO21" s="296"/>
      <c r="RBP21" s="296"/>
      <c r="RBQ21" s="296"/>
      <c r="RBR21" s="296"/>
      <c r="RBS21" s="296"/>
      <c r="RBT21" s="296"/>
      <c r="RBU21" s="296"/>
      <c r="RBV21" s="296"/>
      <c r="RBW21" s="296"/>
      <c r="RBX21" s="296"/>
      <c r="RBY21" s="296"/>
      <c r="RBZ21" s="296"/>
      <c r="RCA21" s="296"/>
      <c r="RCB21" s="296"/>
      <c r="RCC21" s="296"/>
      <c r="RCD21" s="296"/>
      <c r="RCE21" s="296"/>
      <c r="RCF21" s="296"/>
      <c r="RCG21" s="296"/>
      <c r="RCH21" s="296"/>
      <c r="RCI21" s="296"/>
      <c r="RCJ21" s="296"/>
      <c r="RCK21" s="296"/>
      <c r="RCL21" s="296"/>
      <c r="RCM21" s="296"/>
      <c r="RCN21" s="296"/>
      <c r="RCO21" s="296"/>
      <c r="RCP21" s="296"/>
      <c r="RCQ21" s="296"/>
      <c r="RCR21" s="296"/>
      <c r="RCS21" s="296"/>
      <c r="RCT21" s="296"/>
      <c r="RCU21" s="296"/>
      <c r="RCV21" s="296"/>
      <c r="RCW21" s="296"/>
      <c r="RCX21" s="296"/>
      <c r="RCY21" s="296"/>
      <c r="RCZ21" s="296"/>
      <c r="RDA21" s="296"/>
      <c r="RDB21" s="296"/>
      <c r="RDC21" s="296"/>
      <c r="RDD21" s="296"/>
      <c r="RDE21" s="296"/>
      <c r="RDF21" s="296"/>
      <c r="RDG21" s="296"/>
      <c r="RDH21" s="296"/>
      <c r="RDI21" s="296"/>
      <c r="RDJ21" s="296"/>
      <c r="RDK21" s="296"/>
      <c r="RDL21" s="296"/>
      <c r="RDM21" s="296"/>
      <c r="RDN21" s="296"/>
      <c r="RDO21" s="296"/>
      <c r="RDP21" s="296"/>
      <c r="RDQ21" s="296"/>
      <c r="RDR21" s="296"/>
      <c r="RDS21" s="296"/>
      <c r="RDT21" s="296"/>
      <c r="RDU21" s="296"/>
      <c r="RDV21" s="296"/>
      <c r="RDW21" s="296"/>
      <c r="RDX21" s="296"/>
      <c r="RDY21" s="296"/>
      <c r="RDZ21" s="296"/>
      <c r="REA21" s="296"/>
      <c r="REB21" s="296"/>
      <c r="REC21" s="296"/>
      <c r="RED21" s="296"/>
      <c r="REE21" s="296"/>
      <c r="REF21" s="296"/>
      <c r="REG21" s="296"/>
      <c r="REH21" s="296"/>
      <c r="REI21" s="296"/>
      <c r="REJ21" s="296"/>
      <c r="REK21" s="296"/>
      <c r="REL21" s="296"/>
      <c r="REM21" s="296"/>
      <c r="REN21" s="296"/>
      <c r="REO21" s="296"/>
      <c r="REP21" s="296"/>
      <c r="REQ21" s="296"/>
      <c r="RER21" s="296"/>
      <c r="RES21" s="296"/>
      <c r="RET21" s="296"/>
      <c r="REU21" s="296"/>
      <c r="REV21" s="296"/>
      <c r="REW21" s="296"/>
      <c r="REX21" s="296"/>
      <c r="REY21" s="296"/>
      <c r="REZ21" s="296"/>
      <c r="RFA21" s="296"/>
      <c r="RFB21" s="296"/>
      <c r="RFC21" s="296"/>
      <c r="RFD21" s="296"/>
      <c r="RFE21" s="296"/>
      <c r="RFF21" s="296"/>
      <c r="RFG21" s="296"/>
      <c r="RFH21" s="296"/>
      <c r="RFI21" s="296"/>
      <c r="RFJ21" s="296"/>
      <c r="RFK21" s="296"/>
      <c r="RFL21" s="296"/>
      <c r="RFM21" s="296"/>
      <c r="RFN21" s="296"/>
      <c r="RFO21" s="296"/>
      <c r="RFP21" s="296"/>
      <c r="RFQ21" s="296"/>
      <c r="RFR21" s="296"/>
      <c r="RFS21" s="296"/>
      <c r="RFT21" s="296"/>
      <c r="RFU21" s="296"/>
      <c r="RFV21" s="296"/>
      <c r="RFW21" s="296"/>
      <c r="RFX21" s="296"/>
      <c r="RFY21" s="296"/>
      <c r="RFZ21" s="296"/>
      <c r="RGA21" s="296"/>
      <c r="RGB21" s="296"/>
      <c r="RGC21" s="296"/>
      <c r="RGD21" s="296"/>
      <c r="RGE21" s="296"/>
      <c r="RGF21" s="296"/>
      <c r="RGG21" s="296"/>
      <c r="RGH21" s="296"/>
      <c r="RGI21" s="296"/>
      <c r="RGJ21" s="296"/>
      <c r="RGK21" s="296"/>
      <c r="RGL21" s="296"/>
      <c r="RGM21" s="296"/>
      <c r="RGN21" s="296"/>
      <c r="RGO21" s="296"/>
      <c r="RGP21" s="296"/>
      <c r="RGQ21" s="296"/>
      <c r="RGR21" s="296"/>
      <c r="RGS21" s="296"/>
      <c r="RGT21" s="296"/>
      <c r="RGU21" s="296"/>
      <c r="RGV21" s="296"/>
      <c r="RGW21" s="296"/>
      <c r="RGX21" s="296"/>
      <c r="RGY21" s="296"/>
      <c r="RGZ21" s="296"/>
      <c r="RHA21" s="296"/>
      <c r="RHB21" s="296"/>
      <c r="RHC21" s="296"/>
      <c r="RHD21" s="296"/>
      <c r="RHE21" s="296"/>
      <c r="RHF21" s="296"/>
      <c r="RHG21" s="296"/>
      <c r="RHH21" s="296"/>
      <c r="RHI21" s="296"/>
      <c r="RHJ21" s="296"/>
      <c r="RHK21" s="296"/>
      <c r="RHL21" s="296"/>
      <c r="RHM21" s="296"/>
      <c r="RHN21" s="296"/>
      <c r="RHO21" s="296"/>
      <c r="RHP21" s="296"/>
      <c r="RHQ21" s="296"/>
      <c r="RHR21" s="296"/>
      <c r="RHS21" s="296"/>
      <c r="RHT21" s="296"/>
      <c r="RHU21" s="296"/>
      <c r="RHV21" s="296"/>
      <c r="RHW21" s="296"/>
      <c r="RHX21" s="296"/>
      <c r="RHY21" s="296"/>
      <c r="RHZ21" s="296"/>
      <c r="RIA21" s="296"/>
      <c r="RIB21" s="296"/>
      <c r="RIC21" s="296"/>
      <c r="RID21" s="296"/>
      <c r="RIE21" s="296"/>
      <c r="RIF21" s="296"/>
      <c r="RIG21" s="296"/>
      <c r="RIH21" s="296"/>
      <c r="RII21" s="296"/>
      <c r="RIJ21" s="296"/>
      <c r="RIK21" s="296"/>
      <c r="RIL21" s="296"/>
      <c r="RIM21" s="296"/>
      <c r="RIN21" s="296"/>
      <c r="RIO21" s="296"/>
      <c r="RIP21" s="296"/>
      <c r="RIQ21" s="296"/>
      <c r="RIR21" s="296"/>
      <c r="RIS21" s="296"/>
      <c r="RIT21" s="296"/>
      <c r="RIU21" s="296"/>
      <c r="RIV21" s="296"/>
      <c r="RIW21" s="296"/>
      <c r="RIX21" s="296"/>
      <c r="RIY21" s="296"/>
      <c r="RIZ21" s="296"/>
      <c r="RJA21" s="296"/>
      <c r="RJB21" s="296"/>
      <c r="RJC21" s="296"/>
      <c r="RJD21" s="296"/>
      <c r="RJE21" s="296"/>
      <c r="RJF21" s="296"/>
      <c r="RJG21" s="296"/>
      <c r="RJH21" s="296"/>
      <c r="RJI21" s="296"/>
      <c r="RJJ21" s="296"/>
      <c r="RJK21" s="296"/>
      <c r="RJL21" s="296"/>
      <c r="RJM21" s="296"/>
      <c r="RJN21" s="296"/>
      <c r="RJO21" s="296"/>
      <c r="RJP21" s="296"/>
      <c r="RJQ21" s="296"/>
      <c r="RJR21" s="296"/>
      <c r="RJS21" s="296"/>
      <c r="RJT21" s="296"/>
      <c r="RJU21" s="296"/>
      <c r="RJV21" s="296"/>
      <c r="RJW21" s="296"/>
      <c r="RJX21" s="296"/>
      <c r="RJY21" s="296"/>
      <c r="RJZ21" s="296"/>
      <c r="RKA21" s="296"/>
      <c r="RKB21" s="296"/>
      <c r="RKC21" s="296"/>
      <c r="RKD21" s="296"/>
      <c r="RKE21" s="296"/>
      <c r="RKF21" s="296"/>
      <c r="RKG21" s="296"/>
      <c r="RKH21" s="296"/>
      <c r="RKI21" s="296"/>
      <c r="RKJ21" s="296"/>
      <c r="RKK21" s="296"/>
      <c r="RKL21" s="296"/>
      <c r="RKM21" s="296"/>
      <c r="RKN21" s="296"/>
      <c r="RKO21" s="296"/>
      <c r="RKP21" s="296"/>
      <c r="RKQ21" s="296"/>
      <c r="RKR21" s="296"/>
      <c r="RKS21" s="296"/>
      <c r="RKT21" s="296"/>
      <c r="RKU21" s="296"/>
      <c r="RKV21" s="296"/>
      <c r="RKW21" s="296"/>
      <c r="RKX21" s="296"/>
      <c r="RKY21" s="296"/>
      <c r="RKZ21" s="296"/>
      <c r="RLA21" s="296"/>
      <c r="RLB21" s="296"/>
      <c r="RLC21" s="296"/>
      <c r="RLD21" s="296"/>
      <c r="RLE21" s="296"/>
      <c r="RLF21" s="296"/>
      <c r="RLG21" s="296"/>
      <c r="RLH21" s="296"/>
      <c r="RLI21" s="296"/>
      <c r="RLJ21" s="296"/>
      <c r="RLK21" s="296"/>
      <c r="RLL21" s="296"/>
      <c r="RLM21" s="296"/>
      <c r="RLN21" s="296"/>
      <c r="RLO21" s="296"/>
      <c r="RLP21" s="296"/>
      <c r="RLQ21" s="296"/>
      <c r="RLR21" s="296"/>
      <c r="RLS21" s="296"/>
      <c r="RLT21" s="296"/>
      <c r="RLU21" s="296"/>
      <c r="RLV21" s="296"/>
      <c r="RLW21" s="296"/>
      <c r="RLX21" s="296"/>
      <c r="RLY21" s="296"/>
      <c r="RLZ21" s="296"/>
      <c r="RMA21" s="296"/>
      <c r="RMB21" s="296"/>
      <c r="RMC21" s="296"/>
      <c r="RMD21" s="296"/>
      <c r="RME21" s="296"/>
      <c r="RMF21" s="296"/>
      <c r="RMG21" s="296"/>
      <c r="RMH21" s="296"/>
      <c r="RMI21" s="296"/>
      <c r="RMJ21" s="296"/>
      <c r="RMK21" s="296"/>
      <c r="RML21" s="296"/>
      <c r="RMM21" s="296"/>
      <c r="RMN21" s="296"/>
      <c r="RMO21" s="296"/>
      <c r="RMP21" s="296"/>
      <c r="RMQ21" s="296"/>
      <c r="RMR21" s="296"/>
      <c r="RMS21" s="296"/>
      <c r="RMT21" s="296"/>
      <c r="RMU21" s="296"/>
      <c r="RMV21" s="296"/>
      <c r="RMW21" s="296"/>
      <c r="RMX21" s="296"/>
      <c r="RMY21" s="296"/>
      <c r="RMZ21" s="296"/>
      <c r="RNA21" s="296"/>
      <c r="RNB21" s="296"/>
      <c r="RNC21" s="296"/>
      <c r="RND21" s="296"/>
      <c r="RNE21" s="296"/>
      <c r="RNF21" s="296"/>
      <c r="RNG21" s="296"/>
      <c r="RNH21" s="296"/>
      <c r="RNI21" s="296"/>
      <c r="RNJ21" s="296"/>
      <c r="RNK21" s="296"/>
      <c r="RNL21" s="296"/>
      <c r="RNM21" s="296"/>
      <c r="RNN21" s="296"/>
      <c r="RNO21" s="296"/>
      <c r="RNP21" s="296"/>
      <c r="RNQ21" s="296"/>
      <c r="RNR21" s="296"/>
      <c r="RNS21" s="296"/>
      <c r="RNT21" s="296"/>
      <c r="RNU21" s="296"/>
      <c r="RNV21" s="296"/>
      <c r="RNW21" s="296"/>
      <c r="RNX21" s="296"/>
      <c r="RNY21" s="296"/>
      <c r="RNZ21" s="296"/>
      <c r="ROA21" s="296"/>
      <c r="ROB21" s="296"/>
      <c r="ROC21" s="296"/>
      <c r="ROD21" s="296"/>
      <c r="ROE21" s="296"/>
      <c r="ROF21" s="296"/>
      <c r="ROG21" s="296"/>
      <c r="ROH21" s="296"/>
      <c r="ROI21" s="296"/>
      <c r="ROJ21" s="296"/>
      <c r="ROK21" s="296"/>
      <c r="ROL21" s="296"/>
      <c r="ROM21" s="296"/>
      <c r="RON21" s="296"/>
      <c r="ROO21" s="296"/>
      <c r="ROP21" s="296"/>
      <c r="ROQ21" s="296"/>
      <c r="ROR21" s="296"/>
      <c r="ROS21" s="296"/>
      <c r="ROT21" s="296"/>
      <c r="ROU21" s="296"/>
      <c r="ROV21" s="296"/>
      <c r="ROW21" s="296"/>
      <c r="ROX21" s="296"/>
      <c r="ROY21" s="296"/>
      <c r="ROZ21" s="296"/>
      <c r="RPA21" s="296"/>
      <c r="RPB21" s="296"/>
      <c r="RPC21" s="296"/>
      <c r="RPD21" s="296"/>
      <c r="RPE21" s="296"/>
      <c r="RPF21" s="296"/>
      <c r="RPG21" s="296"/>
      <c r="RPH21" s="296"/>
      <c r="RPI21" s="296"/>
      <c r="RPJ21" s="296"/>
      <c r="RPK21" s="296"/>
      <c r="RPL21" s="296"/>
      <c r="RPM21" s="296"/>
      <c r="RPN21" s="296"/>
      <c r="RPO21" s="296"/>
      <c r="RPP21" s="296"/>
      <c r="RPQ21" s="296"/>
      <c r="RPR21" s="296"/>
      <c r="RPS21" s="296"/>
      <c r="RPT21" s="296"/>
      <c r="RPU21" s="296"/>
      <c r="RPV21" s="296"/>
      <c r="RPW21" s="296"/>
      <c r="RPX21" s="296"/>
      <c r="RPY21" s="296"/>
      <c r="RPZ21" s="296"/>
      <c r="RQA21" s="296"/>
      <c r="RQB21" s="296"/>
      <c r="RQC21" s="296"/>
      <c r="RQD21" s="296"/>
      <c r="RQE21" s="296"/>
      <c r="RQF21" s="296"/>
      <c r="RQG21" s="296"/>
      <c r="RQH21" s="296"/>
      <c r="RQI21" s="296"/>
      <c r="RQJ21" s="296"/>
      <c r="RQK21" s="296"/>
      <c r="RQL21" s="296"/>
      <c r="RQM21" s="296"/>
      <c r="RQN21" s="296"/>
      <c r="RQO21" s="296"/>
      <c r="RQP21" s="296"/>
      <c r="RQQ21" s="296"/>
      <c r="RQR21" s="296"/>
      <c r="RQS21" s="296"/>
      <c r="RQT21" s="296"/>
      <c r="RQU21" s="296"/>
      <c r="RQV21" s="296"/>
      <c r="RQW21" s="296"/>
      <c r="RQX21" s="296"/>
      <c r="RQY21" s="296"/>
      <c r="RQZ21" s="296"/>
      <c r="RRA21" s="296"/>
      <c r="RRB21" s="296"/>
      <c r="RRC21" s="296"/>
      <c r="RRD21" s="296"/>
      <c r="RRE21" s="296"/>
      <c r="RRF21" s="296"/>
      <c r="RRG21" s="296"/>
      <c r="RRH21" s="296"/>
      <c r="RRI21" s="296"/>
      <c r="RRJ21" s="296"/>
      <c r="RRK21" s="296"/>
      <c r="RRL21" s="296"/>
      <c r="RRM21" s="296"/>
      <c r="RRN21" s="296"/>
      <c r="RRO21" s="296"/>
      <c r="RRP21" s="296"/>
      <c r="RRQ21" s="296"/>
      <c r="RRR21" s="296"/>
      <c r="RRS21" s="296"/>
      <c r="RRT21" s="296"/>
      <c r="RRU21" s="296"/>
      <c r="RRV21" s="296"/>
      <c r="RRW21" s="296"/>
      <c r="RRX21" s="296"/>
      <c r="RRY21" s="296"/>
      <c r="RRZ21" s="296"/>
      <c r="RSA21" s="296"/>
      <c r="RSB21" s="296"/>
      <c r="RSC21" s="296"/>
      <c r="RSD21" s="296"/>
      <c r="RSE21" s="296"/>
      <c r="RSF21" s="296"/>
      <c r="RSG21" s="296"/>
      <c r="RSH21" s="296"/>
      <c r="RSI21" s="296"/>
      <c r="RSJ21" s="296"/>
      <c r="RSK21" s="296"/>
      <c r="RSL21" s="296"/>
      <c r="RSM21" s="296"/>
      <c r="RSN21" s="296"/>
      <c r="RSO21" s="296"/>
      <c r="RSP21" s="296"/>
      <c r="RSQ21" s="296"/>
      <c r="RSR21" s="296"/>
      <c r="RSS21" s="296"/>
      <c r="RST21" s="296"/>
      <c r="RSU21" s="296"/>
      <c r="RSV21" s="296"/>
      <c r="RSW21" s="296"/>
      <c r="RSX21" s="296"/>
      <c r="RSY21" s="296"/>
      <c r="RSZ21" s="296"/>
      <c r="RTA21" s="296"/>
      <c r="RTB21" s="296"/>
      <c r="RTC21" s="296"/>
      <c r="RTD21" s="296"/>
      <c r="RTE21" s="296"/>
      <c r="RTF21" s="296"/>
      <c r="RTG21" s="296"/>
      <c r="RTH21" s="296"/>
      <c r="RTI21" s="296"/>
      <c r="RTJ21" s="296"/>
      <c r="RTK21" s="296"/>
      <c r="RTL21" s="296"/>
      <c r="RTM21" s="296"/>
      <c r="RTN21" s="296"/>
      <c r="RTO21" s="296"/>
      <c r="RTP21" s="296"/>
      <c r="RTQ21" s="296"/>
      <c r="RTR21" s="296"/>
      <c r="RTS21" s="296"/>
      <c r="RTT21" s="296"/>
      <c r="RTU21" s="296"/>
      <c r="RTV21" s="296"/>
      <c r="RTW21" s="296"/>
      <c r="RTX21" s="296"/>
      <c r="RTY21" s="296"/>
      <c r="RTZ21" s="296"/>
      <c r="RUA21" s="296"/>
      <c r="RUB21" s="296"/>
      <c r="RUC21" s="296"/>
      <c r="RUD21" s="296"/>
      <c r="RUE21" s="296"/>
      <c r="RUF21" s="296"/>
      <c r="RUG21" s="296"/>
      <c r="RUH21" s="296"/>
      <c r="RUI21" s="296"/>
      <c r="RUJ21" s="296"/>
      <c r="RUK21" s="296"/>
      <c r="RUL21" s="296"/>
      <c r="RUM21" s="296"/>
      <c r="RUN21" s="296"/>
      <c r="RUO21" s="296"/>
      <c r="RUP21" s="296"/>
      <c r="RUQ21" s="296"/>
      <c r="RUR21" s="296"/>
      <c r="RUS21" s="296"/>
      <c r="RUT21" s="296"/>
      <c r="RUU21" s="296"/>
      <c r="RUV21" s="296"/>
      <c r="RUW21" s="296"/>
      <c r="RUX21" s="296"/>
      <c r="RUY21" s="296"/>
      <c r="RUZ21" s="296"/>
      <c r="RVA21" s="296"/>
      <c r="RVB21" s="296"/>
      <c r="RVC21" s="296"/>
      <c r="RVD21" s="296"/>
      <c r="RVE21" s="296"/>
      <c r="RVF21" s="296"/>
      <c r="RVG21" s="296"/>
      <c r="RVH21" s="296"/>
      <c r="RVI21" s="296"/>
      <c r="RVJ21" s="296"/>
      <c r="RVK21" s="296"/>
      <c r="RVL21" s="296"/>
      <c r="RVM21" s="296"/>
      <c r="RVN21" s="296"/>
      <c r="RVO21" s="296"/>
      <c r="RVP21" s="296"/>
      <c r="RVQ21" s="296"/>
      <c r="RVR21" s="296"/>
      <c r="RVS21" s="296"/>
      <c r="RVT21" s="296"/>
      <c r="RVU21" s="296"/>
      <c r="RVV21" s="296"/>
      <c r="RVW21" s="296"/>
      <c r="RVX21" s="296"/>
      <c r="RVY21" s="296"/>
      <c r="RVZ21" s="296"/>
      <c r="RWA21" s="296"/>
      <c r="RWB21" s="296"/>
      <c r="RWC21" s="296"/>
      <c r="RWD21" s="296"/>
      <c r="RWE21" s="296"/>
      <c r="RWF21" s="296"/>
      <c r="RWG21" s="296"/>
      <c r="RWH21" s="296"/>
      <c r="RWI21" s="296"/>
      <c r="RWJ21" s="296"/>
      <c r="RWK21" s="296"/>
      <c r="RWL21" s="296"/>
      <c r="RWM21" s="296"/>
      <c r="RWN21" s="296"/>
      <c r="RWO21" s="296"/>
      <c r="RWP21" s="296"/>
      <c r="RWQ21" s="296"/>
      <c r="RWR21" s="296"/>
      <c r="RWS21" s="296"/>
      <c r="RWT21" s="296"/>
      <c r="RWU21" s="296"/>
      <c r="RWV21" s="296"/>
      <c r="RWW21" s="296"/>
      <c r="RWX21" s="296"/>
      <c r="RWY21" s="296"/>
      <c r="RWZ21" s="296"/>
      <c r="RXA21" s="296"/>
      <c r="RXB21" s="296"/>
      <c r="RXC21" s="296"/>
      <c r="RXD21" s="296"/>
      <c r="RXE21" s="296"/>
      <c r="RXF21" s="296"/>
      <c r="RXG21" s="296"/>
      <c r="RXH21" s="296"/>
      <c r="RXI21" s="296"/>
      <c r="RXJ21" s="296"/>
      <c r="RXK21" s="296"/>
      <c r="RXL21" s="296"/>
      <c r="RXM21" s="296"/>
      <c r="RXN21" s="296"/>
      <c r="RXO21" s="296"/>
      <c r="RXP21" s="296"/>
      <c r="RXQ21" s="296"/>
      <c r="RXR21" s="296"/>
      <c r="RXS21" s="296"/>
      <c r="RXT21" s="296"/>
      <c r="RXU21" s="296"/>
      <c r="RXV21" s="296"/>
      <c r="RXW21" s="296"/>
      <c r="RXX21" s="296"/>
      <c r="RXY21" s="296"/>
      <c r="RXZ21" s="296"/>
      <c r="RYA21" s="296"/>
      <c r="RYB21" s="296"/>
      <c r="RYC21" s="296"/>
      <c r="RYD21" s="296"/>
      <c r="RYE21" s="296"/>
      <c r="RYF21" s="296"/>
      <c r="RYG21" s="296"/>
      <c r="RYH21" s="296"/>
      <c r="RYI21" s="296"/>
      <c r="RYJ21" s="296"/>
      <c r="RYK21" s="296"/>
      <c r="RYL21" s="296"/>
      <c r="RYM21" s="296"/>
      <c r="RYN21" s="296"/>
      <c r="RYO21" s="296"/>
      <c r="RYP21" s="296"/>
      <c r="RYQ21" s="296"/>
      <c r="RYR21" s="296"/>
      <c r="RYS21" s="296"/>
      <c r="RYT21" s="296"/>
      <c r="RYU21" s="296"/>
      <c r="RYV21" s="296"/>
      <c r="RYW21" s="296"/>
      <c r="RYX21" s="296"/>
      <c r="RYY21" s="296"/>
      <c r="RYZ21" s="296"/>
      <c r="RZA21" s="296"/>
      <c r="RZB21" s="296"/>
      <c r="RZC21" s="296"/>
      <c r="RZD21" s="296"/>
      <c r="RZE21" s="296"/>
      <c r="RZF21" s="296"/>
      <c r="RZG21" s="296"/>
      <c r="RZH21" s="296"/>
      <c r="RZI21" s="296"/>
      <c r="RZJ21" s="296"/>
      <c r="RZK21" s="296"/>
      <c r="RZL21" s="296"/>
      <c r="RZM21" s="296"/>
      <c r="RZN21" s="296"/>
      <c r="RZO21" s="296"/>
      <c r="RZP21" s="296"/>
      <c r="RZQ21" s="296"/>
      <c r="RZR21" s="296"/>
      <c r="RZS21" s="296"/>
      <c r="RZT21" s="296"/>
      <c r="RZU21" s="296"/>
      <c r="RZV21" s="296"/>
      <c r="RZW21" s="296"/>
      <c r="RZX21" s="296"/>
      <c r="RZY21" s="296"/>
      <c r="RZZ21" s="296"/>
      <c r="SAA21" s="296"/>
      <c r="SAB21" s="296"/>
      <c r="SAC21" s="296"/>
      <c r="SAD21" s="296"/>
      <c r="SAE21" s="296"/>
      <c r="SAF21" s="296"/>
      <c r="SAG21" s="296"/>
      <c r="SAH21" s="296"/>
      <c r="SAI21" s="296"/>
      <c r="SAJ21" s="296"/>
      <c r="SAK21" s="296"/>
      <c r="SAL21" s="296"/>
      <c r="SAM21" s="296"/>
      <c r="SAN21" s="296"/>
      <c r="SAO21" s="296"/>
      <c r="SAP21" s="296"/>
      <c r="SAQ21" s="296"/>
      <c r="SAR21" s="296"/>
      <c r="SAS21" s="296"/>
      <c r="SAT21" s="296"/>
      <c r="SAU21" s="296"/>
      <c r="SAV21" s="296"/>
      <c r="SAW21" s="296"/>
      <c r="SAX21" s="296"/>
      <c r="SAY21" s="296"/>
      <c r="SAZ21" s="296"/>
      <c r="SBA21" s="296"/>
      <c r="SBB21" s="296"/>
      <c r="SBC21" s="296"/>
      <c r="SBD21" s="296"/>
      <c r="SBE21" s="296"/>
      <c r="SBF21" s="296"/>
      <c r="SBG21" s="296"/>
      <c r="SBH21" s="296"/>
      <c r="SBI21" s="296"/>
      <c r="SBJ21" s="296"/>
      <c r="SBK21" s="296"/>
      <c r="SBL21" s="296"/>
      <c r="SBM21" s="296"/>
      <c r="SBN21" s="296"/>
      <c r="SBO21" s="296"/>
      <c r="SBP21" s="296"/>
      <c r="SBQ21" s="296"/>
      <c r="SBR21" s="296"/>
      <c r="SBS21" s="296"/>
      <c r="SBT21" s="296"/>
      <c r="SBU21" s="296"/>
      <c r="SBV21" s="296"/>
      <c r="SBW21" s="296"/>
      <c r="SBX21" s="296"/>
      <c r="SBY21" s="296"/>
      <c r="SBZ21" s="296"/>
      <c r="SCA21" s="296"/>
      <c r="SCB21" s="296"/>
      <c r="SCC21" s="296"/>
      <c r="SCD21" s="296"/>
      <c r="SCE21" s="296"/>
      <c r="SCF21" s="296"/>
      <c r="SCG21" s="296"/>
      <c r="SCH21" s="296"/>
      <c r="SCI21" s="296"/>
      <c r="SCJ21" s="296"/>
      <c r="SCK21" s="296"/>
      <c r="SCL21" s="296"/>
      <c r="SCM21" s="296"/>
      <c r="SCN21" s="296"/>
      <c r="SCO21" s="296"/>
      <c r="SCP21" s="296"/>
      <c r="SCQ21" s="296"/>
      <c r="SCR21" s="296"/>
      <c r="SCS21" s="296"/>
      <c r="SCT21" s="296"/>
      <c r="SCU21" s="296"/>
      <c r="SCV21" s="296"/>
      <c r="SCW21" s="296"/>
      <c r="SCX21" s="296"/>
      <c r="SCY21" s="296"/>
      <c r="SCZ21" s="296"/>
      <c r="SDA21" s="296"/>
      <c r="SDB21" s="296"/>
      <c r="SDC21" s="296"/>
      <c r="SDD21" s="296"/>
      <c r="SDE21" s="296"/>
      <c r="SDF21" s="296"/>
      <c r="SDG21" s="296"/>
      <c r="SDH21" s="296"/>
      <c r="SDI21" s="296"/>
      <c r="SDJ21" s="296"/>
      <c r="SDK21" s="296"/>
      <c r="SDL21" s="296"/>
      <c r="SDM21" s="296"/>
      <c r="SDN21" s="296"/>
      <c r="SDO21" s="296"/>
      <c r="SDP21" s="296"/>
      <c r="SDQ21" s="296"/>
      <c r="SDR21" s="296"/>
      <c r="SDS21" s="296"/>
      <c r="SDT21" s="296"/>
      <c r="SDU21" s="296"/>
      <c r="SDV21" s="296"/>
      <c r="SDW21" s="296"/>
      <c r="SDX21" s="296"/>
      <c r="SDY21" s="296"/>
      <c r="SDZ21" s="296"/>
      <c r="SEA21" s="296"/>
      <c r="SEB21" s="296"/>
      <c r="SEC21" s="296"/>
      <c r="SED21" s="296"/>
      <c r="SEE21" s="296"/>
      <c r="SEF21" s="296"/>
      <c r="SEG21" s="296"/>
      <c r="SEH21" s="296"/>
      <c r="SEI21" s="296"/>
      <c r="SEJ21" s="296"/>
      <c r="SEK21" s="296"/>
      <c r="SEL21" s="296"/>
      <c r="SEM21" s="296"/>
      <c r="SEN21" s="296"/>
      <c r="SEO21" s="296"/>
      <c r="SEP21" s="296"/>
      <c r="SEQ21" s="296"/>
      <c r="SER21" s="296"/>
      <c r="SES21" s="296"/>
      <c r="SET21" s="296"/>
      <c r="SEU21" s="296"/>
      <c r="SEV21" s="296"/>
      <c r="SEW21" s="296"/>
      <c r="SEX21" s="296"/>
      <c r="SEY21" s="296"/>
      <c r="SEZ21" s="296"/>
      <c r="SFA21" s="296"/>
      <c r="SFB21" s="296"/>
      <c r="SFC21" s="296"/>
      <c r="SFD21" s="296"/>
      <c r="SFE21" s="296"/>
      <c r="SFF21" s="296"/>
      <c r="SFG21" s="296"/>
      <c r="SFH21" s="296"/>
      <c r="SFI21" s="296"/>
      <c r="SFJ21" s="296"/>
      <c r="SFK21" s="296"/>
      <c r="SFL21" s="296"/>
      <c r="SFM21" s="296"/>
      <c r="SFN21" s="296"/>
      <c r="SFO21" s="296"/>
      <c r="SFP21" s="296"/>
      <c r="SFQ21" s="296"/>
      <c r="SFR21" s="296"/>
      <c r="SFS21" s="296"/>
      <c r="SFT21" s="296"/>
      <c r="SFU21" s="296"/>
      <c r="SFV21" s="296"/>
      <c r="SFW21" s="296"/>
      <c r="SFX21" s="296"/>
      <c r="SFY21" s="296"/>
      <c r="SFZ21" s="296"/>
      <c r="SGA21" s="296"/>
      <c r="SGB21" s="296"/>
      <c r="SGC21" s="296"/>
      <c r="SGD21" s="296"/>
      <c r="SGE21" s="296"/>
      <c r="SGF21" s="296"/>
      <c r="SGG21" s="296"/>
      <c r="SGH21" s="296"/>
      <c r="SGI21" s="296"/>
      <c r="SGJ21" s="296"/>
      <c r="SGK21" s="296"/>
      <c r="SGL21" s="296"/>
      <c r="SGM21" s="296"/>
      <c r="SGN21" s="296"/>
      <c r="SGO21" s="296"/>
      <c r="SGP21" s="296"/>
      <c r="SGQ21" s="296"/>
      <c r="SGR21" s="296"/>
      <c r="SGS21" s="296"/>
      <c r="SGT21" s="296"/>
      <c r="SGU21" s="296"/>
      <c r="SGV21" s="296"/>
      <c r="SGW21" s="296"/>
      <c r="SGX21" s="296"/>
      <c r="SGY21" s="296"/>
      <c r="SGZ21" s="296"/>
      <c r="SHA21" s="296"/>
      <c r="SHB21" s="296"/>
      <c r="SHC21" s="296"/>
      <c r="SHD21" s="296"/>
      <c r="SHE21" s="296"/>
      <c r="SHF21" s="296"/>
      <c r="SHG21" s="296"/>
      <c r="SHH21" s="296"/>
      <c r="SHI21" s="296"/>
      <c r="SHJ21" s="296"/>
      <c r="SHK21" s="296"/>
      <c r="SHL21" s="296"/>
      <c r="SHM21" s="296"/>
      <c r="SHN21" s="296"/>
      <c r="SHO21" s="296"/>
      <c r="SHP21" s="296"/>
      <c r="SHQ21" s="296"/>
      <c r="SHR21" s="296"/>
      <c r="SHS21" s="296"/>
      <c r="SHT21" s="296"/>
      <c r="SHU21" s="296"/>
      <c r="SHV21" s="296"/>
      <c r="SHW21" s="296"/>
      <c r="SHX21" s="296"/>
      <c r="SHY21" s="296"/>
      <c r="SHZ21" s="296"/>
      <c r="SIA21" s="296"/>
      <c r="SIB21" s="296"/>
      <c r="SIC21" s="296"/>
      <c r="SID21" s="296"/>
      <c r="SIE21" s="296"/>
      <c r="SIF21" s="296"/>
      <c r="SIG21" s="296"/>
      <c r="SIH21" s="296"/>
      <c r="SII21" s="296"/>
      <c r="SIJ21" s="296"/>
      <c r="SIK21" s="296"/>
      <c r="SIL21" s="296"/>
      <c r="SIM21" s="296"/>
      <c r="SIN21" s="296"/>
      <c r="SIO21" s="296"/>
      <c r="SIP21" s="296"/>
      <c r="SIQ21" s="296"/>
      <c r="SIR21" s="296"/>
      <c r="SIS21" s="296"/>
      <c r="SIT21" s="296"/>
      <c r="SIU21" s="296"/>
      <c r="SIV21" s="296"/>
      <c r="SIW21" s="296"/>
      <c r="SIX21" s="296"/>
      <c r="SIY21" s="296"/>
      <c r="SIZ21" s="296"/>
      <c r="SJA21" s="296"/>
      <c r="SJB21" s="296"/>
      <c r="SJC21" s="296"/>
      <c r="SJD21" s="296"/>
      <c r="SJE21" s="296"/>
      <c r="SJF21" s="296"/>
      <c r="SJG21" s="296"/>
      <c r="SJH21" s="296"/>
      <c r="SJI21" s="296"/>
      <c r="SJJ21" s="296"/>
      <c r="SJK21" s="296"/>
      <c r="SJL21" s="296"/>
      <c r="SJM21" s="296"/>
      <c r="SJN21" s="296"/>
      <c r="SJO21" s="296"/>
      <c r="SJP21" s="296"/>
      <c r="SJQ21" s="296"/>
      <c r="SJR21" s="296"/>
      <c r="SJS21" s="296"/>
      <c r="SJT21" s="296"/>
      <c r="SJU21" s="296"/>
      <c r="SJV21" s="296"/>
      <c r="SJW21" s="296"/>
      <c r="SJX21" s="296"/>
      <c r="SJY21" s="296"/>
      <c r="SJZ21" s="296"/>
      <c r="SKA21" s="296"/>
      <c r="SKB21" s="296"/>
      <c r="SKC21" s="296"/>
      <c r="SKD21" s="296"/>
      <c r="SKE21" s="296"/>
      <c r="SKF21" s="296"/>
      <c r="SKG21" s="296"/>
      <c r="SKH21" s="296"/>
      <c r="SKI21" s="296"/>
      <c r="SKJ21" s="296"/>
      <c r="SKK21" s="296"/>
      <c r="SKL21" s="296"/>
      <c r="SKM21" s="296"/>
      <c r="SKN21" s="296"/>
      <c r="SKO21" s="296"/>
      <c r="SKP21" s="296"/>
      <c r="SKQ21" s="296"/>
      <c r="SKR21" s="296"/>
      <c r="SKS21" s="296"/>
      <c r="SKT21" s="296"/>
      <c r="SKU21" s="296"/>
      <c r="SKV21" s="296"/>
      <c r="SKW21" s="296"/>
      <c r="SKX21" s="296"/>
      <c r="SKY21" s="296"/>
      <c r="SKZ21" s="296"/>
      <c r="SLA21" s="296"/>
      <c r="SLB21" s="296"/>
      <c r="SLC21" s="296"/>
      <c r="SLD21" s="296"/>
      <c r="SLE21" s="296"/>
      <c r="SLF21" s="296"/>
      <c r="SLG21" s="296"/>
      <c r="SLH21" s="296"/>
      <c r="SLI21" s="296"/>
      <c r="SLJ21" s="296"/>
      <c r="SLK21" s="296"/>
      <c r="SLL21" s="296"/>
      <c r="SLM21" s="296"/>
      <c r="SLN21" s="296"/>
      <c r="SLO21" s="296"/>
      <c r="SLP21" s="296"/>
      <c r="SLQ21" s="296"/>
      <c r="SLR21" s="296"/>
      <c r="SLS21" s="296"/>
      <c r="SLT21" s="296"/>
      <c r="SLU21" s="296"/>
      <c r="SLV21" s="296"/>
      <c r="SLW21" s="296"/>
      <c r="SLX21" s="296"/>
      <c r="SLY21" s="296"/>
      <c r="SLZ21" s="296"/>
      <c r="SMA21" s="296"/>
      <c r="SMB21" s="296"/>
      <c r="SMC21" s="296"/>
      <c r="SMD21" s="296"/>
      <c r="SME21" s="296"/>
      <c r="SMF21" s="296"/>
      <c r="SMG21" s="296"/>
      <c r="SMH21" s="296"/>
      <c r="SMI21" s="296"/>
      <c r="SMJ21" s="296"/>
      <c r="SMK21" s="296"/>
      <c r="SML21" s="296"/>
      <c r="SMM21" s="296"/>
      <c r="SMN21" s="296"/>
      <c r="SMO21" s="296"/>
      <c r="SMP21" s="296"/>
      <c r="SMQ21" s="296"/>
      <c r="SMR21" s="296"/>
      <c r="SMS21" s="296"/>
      <c r="SMT21" s="296"/>
      <c r="SMU21" s="296"/>
      <c r="SMV21" s="296"/>
      <c r="SMW21" s="296"/>
      <c r="SMX21" s="296"/>
      <c r="SMY21" s="296"/>
      <c r="SMZ21" s="296"/>
      <c r="SNA21" s="296"/>
      <c r="SNB21" s="296"/>
      <c r="SNC21" s="296"/>
      <c r="SND21" s="296"/>
      <c r="SNE21" s="296"/>
      <c r="SNF21" s="296"/>
      <c r="SNG21" s="296"/>
      <c r="SNH21" s="296"/>
      <c r="SNI21" s="296"/>
      <c r="SNJ21" s="296"/>
      <c r="SNK21" s="296"/>
      <c r="SNL21" s="296"/>
      <c r="SNM21" s="296"/>
      <c r="SNN21" s="296"/>
      <c r="SNO21" s="296"/>
      <c r="SNP21" s="296"/>
      <c r="SNQ21" s="296"/>
      <c r="SNR21" s="296"/>
      <c r="SNS21" s="296"/>
      <c r="SNT21" s="296"/>
      <c r="SNU21" s="296"/>
      <c r="SNV21" s="296"/>
      <c r="SNW21" s="296"/>
      <c r="SNX21" s="296"/>
      <c r="SNY21" s="296"/>
      <c r="SNZ21" s="296"/>
      <c r="SOA21" s="296"/>
      <c r="SOB21" s="296"/>
      <c r="SOC21" s="296"/>
      <c r="SOD21" s="296"/>
      <c r="SOE21" s="296"/>
      <c r="SOF21" s="296"/>
      <c r="SOG21" s="296"/>
      <c r="SOH21" s="296"/>
      <c r="SOI21" s="296"/>
      <c r="SOJ21" s="296"/>
      <c r="SOK21" s="296"/>
      <c r="SOL21" s="296"/>
      <c r="SOM21" s="296"/>
      <c r="SON21" s="296"/>
      <c r="SOO21" s="296"/>
      <c r="SOP21" s="296"/>
      <c r="SOQ21" s="296"/>
      <c r="SOR21" s="296"/>
      <c r="SOS21" s="296"/>
      <c r="SOT21" s="296"/>
      <c r="SOU21" s="296"/>
      <c r="SOV21" s="296"/>
      <c r="SOW21" s="296"/>
      <c r="SOX21" s="296"/>
      <c r="SOY21" s="296"/>
      <c r="SOZ21" s="296"/>
      <c r="SPA21" s="296"/>
      <c r="SPB21" s="296"/>
      <c r="SPC21" s="296"/>
      <c r="SPD21" s="296"/>
      <c r="SPE21" s="296"/>
      <c r="SPF21" s="296"/>
      <c r="SPG21" s="296"/>
      <c r="SPH21" s="296"/>
      <c r="SPI21" s="296"/>
      <c r="SPJ21" s="296"/>
      <c r="SPK21" s="296"/>
      <c r="SPL21" s="296"/>
      <c r="SPM21" s="296"/>
      <c r="SPN21" s="296"/>
      <c r="SPO21" s="296"/>
      <c r="SPP21" s="296"/>
      <c r="SPQ21" s="296"/>
      <c r="SPR21" s="296"/>
      <c r="SPS21" s="296"/>
      <c r="SPT21" s="296"/>
      <c r="SPU21" s="296"/>
      <c r="SPV21" s="296"/>
      <c r="SPW21" s="296"/>
      <c r="SPX21" s="296"/>
      <c r="SPY21" s="296"/>
      <c r="SPZ21" s="296"/>
      <c r="SQA21" s="296"/>
      <c r="SQB21" s="296"/>
      <c r="SQC21" s="296"/>
      <c r="SQD21" s="296"/>
      <c r="SQE21" s="296"/>
      <c r="SQF21" s="296"/>
      <c r="SQG21" s="296"/>
      <c r="SQH21" s="296"/>
      <c r="SQI21" s="296"/>
      <c r="SQJ21" s="296"/>
      <c r="SQK21" s="296"/>
      <c r="SQL21" s="296"/>
      <c r="SQM21" s="296"/>
      <c r="SQN21" s="296"/>
      <c r="SQO21" s="296"/>
      <c r="SQP21" s="296"/>
      <c r="SQQ21" s="296"/>
      <c r="SQR21" s="296"/>
      <c r="SQS21" s="296"/>
      <c r="SQT21" s="296"/>
      <c r="SQU21" s="296"/>
      <c r="SQV21" s="296"/>
      <c r="SQW21" s="296"/>
      <c r="SQX21" s="296"/>
      <c r="SQY21" s="296"/>
      <c r="SQZ21" s="296"/>
      <c r="SRA21" s="296"/>
      <c r="SRB21" s="296"/>
      <c r="SRC21" s="296"/>
      <c r="SRD21" s="296"/>
      <c r="SRE21" s="296"/>
      <c r="SRF21" s="296"/>
      <c r="SRG21" s="296"/>
      <c r="SRH21" s="296"/>
      <c r="SRI21" s="296"/>
      <c r="SRJ21" s="296"/>
      <c r="SRK21" s="296"/>
      <c r="SRL21" s="296"/>
      <c r="SRM21" s="296"/>
      <c r="SRN21" s="296"/>
      <c r="SRO21" s="296"/>
      <c r="SRP21" s="296"/>
      <c r="SRQ21" s="296"/>
      <c r="SRR21" s="296"/>
      <c r="SRS21" s="296"/>
      <c r="SRT21" s="296"/>
      <c r="SRU21" s="296"/>
      <c r="SRV21" s="296"/>
      <c r="SRW21" s="296"/>
      <c r="SRX21" s="296"/>
      <c r="SRY21" s="296"/>
      <c r="SRZ21" s="296"/>
      <c r="SSA21" s="296"/>
      <c r="SSB21" s="296"/>
      <c r="SSC21" s="296"/>
      <c r="SSD21" s="296"/>
      <c r="SSE21" s="296"/>
      <c r="SSF21" s="296"/>
      <c r="SSG21" s="296"/>
      <c r="SSH21" s="296"/>
      <c r="SSI21" s="296"/>
      <c r="SSJ21" s="296"/>
      <c r="SSK21" s="296"/>
      <c r="SSL21" s="296"/>
      <c r="SSM21" s="296"/>
      <c r="SSN21" s="296"/>
      <c r="SSO21" s="296"/>
      <c r="SSP21" s="296"/>
      <c r="SSQ21" s="296"/>
      <c r="SSR21" s="296"/>
      <c r="SSS21" s="296"/>
      <c r="SST21" s="296"/>
      <c r="SSU21" s="296"/>
      <c r="SSV21" s="296"/>
      <c r="SSW21" s="296"/>
      <c r="SSX21" s="296"/>
      <c r="SSY21" s="296"/>
      <c r="SSZ21" s="296"/>
      <c r="STA21" s="296"/>
      <c r="STB21" s="296"/>
      <c r="STC21" s="296"/>
      <c r="STD21" s="296"/>
      <c r="STE21" s="296"/>
      <c r="STF21" s="296"/>
      <c r="STG21" s="296"/>
      <c r="STH21" s="296"/>
      <c r="STI21" s="296"/>
      <c r="STJ21" s="296"/>
      <c r="STK21" s="296"/>
      <c r="STL21" s="296"/>
      <c r="STM21" s="296"/>
      <c r="STN21" s="296"/>
      <c r="STO21" s="296"/>
      <c r="STP21" s="296"/>
      <c r="STQ21" s="296"/>
      <c r="STR21" s="296"/>
      <c r="STS21" s="296"/>
      <c r="STT21" s="296"/>
      <c r="STU21" s="296"/>
      <c r="STV21" s="296"/>
      <c r="STW21" s="296"/>
      <c r="STX21" s="296"/>
      <c r="STY21" s="296"/>
      <c r="STZ21" s="296"/>
      <c r="SUA21" s="296"/>
      <c r="SUB21" s="296"/>
      <c r="SUC21" s="296"/>
      <c r="SUD21" s="296"/>
      <c r="SUE21" s="296"/>
      <c r="SUF21" s="296"/>
      <c r="SUG21" s="296"/>
      <c r="SUH21" s="296"/>
      <c r="SUI21" s="296"/>
      <c r="SUJ21" s="296"/>
      <c r="SUK21" s="296"/>
      <c r="SUL21" s="296"/>
      <c r="SUM21" s="296"/>
      <c r="SUN21" s="296"/>
      <c r="SUO21" s="296"/>
      <c r="SUP21" s="296"/>
      <c r="SUQ21" s="296"/>
      <c r="SUR21" s="296"/>
      <c r="SUS21" s="296"/>
      <c r="SUT21" s="296"/>
      <c r="SUU21" s="296"/>
      <c r="SUV21" s="296"/>
      <c r="SUW21" s="296"/>
      <c r="SUX21" s="296"/>
      <c r="SUY21" s="296"/>
      <c r="SUZ21" s="296"/>
      <c r="SVA21" s="296"/>
      <c r="SVB21" s="296"/>
      <c r="SVC21" s="296"/>
      <c r="SVD21" s="296"/>
      <c r="SVE21" s="296"/>
      <c r="SVF21" s="296"/>
      <c r="SVG21" s="296"/>
      <c r="SVH21" s="296"/>
      <c r="SVI21" s="296"/>
      <c r="SVJ21" s="296"/>
      <c r="SVK21" s="296"/>
      <c r="SVL21" s="296"/>
      <c r="SVM21" s="296"/>
      <c r="SVN21" s="296"/>
      <c r="SVO21" s="296"/>
      <c r="SVP21" s="296"/>
      <c r="SVQ21" s="296"/>
      <c r="SVR21" s="296"/>
      <c r="SVS21" s="296"/>
      <c r="SVT21" s="296"/>
      <c r="SVU21" s="296"/>
      <c r="SVV21" s="296"/>
      <c r="SVW21" s="296"/>
      <c r="SVX21" s="296"/>
      <c r="SVY21" s="296"/>
      <c r="SVZ21" s="296"/>
      <c r="SWA21" s="296"/>
      <c r="SWB21" s="296"/>
      <c r="SWC21" s="296"/>
      <c r="SWD21" s="296"/>
      <c r="SWE21" s="296"/>
      <c r="SWF21" s="296"/>
      <c r="SWG21" s="296"/>
      <c r="SWH21" s="296"/>
      <c r="SWI21" s="296"/>
      <c r="SWJ21" s="296"/>
      <c r="SWK21" s="296"/>
      <c r="SWL21" s="296"/>
      <c r="SWM21" s="296"/>
      <c r="SWN21" s="296"/>
      <c r="SWO21" s="296"/>
      <c r="SWP21" s="296"/>
      <c r="SWQ21" s="296"/>
      <c r="SWR21" s="296"/>
      <c r="SWS21" s="296"/>
      <c r="SWT21" s="296"/>
      <c r="SWU21" s="296"/>
      <c r="SWV21" s="296"/>
      <c r="SWW21" s="296"/>
      <c r="SWX21" s="296"/>
      <c r="SWY21" s="296"/>
      <c r="SWZ21" s="296"/>
      <c r="SXA21" s="296"/>
      <c r="SXB21" s="296"/>
      <c r="SXC21" s="296"/>
      <c r="SXD21" s="296"/>
      <c r="SXE21" s="296"/>
      <c r="SXF21" s="296"/>
      <c r="SXG21" s="296"/>
      <c r="SXH21" s="296"/>
      <c r="SXI21" s="296"/>
      <c r="SXJ21" s="296"/>
      <c r="SXK21" s="296"/>
      <c r="SXL21" s="296"/>
      <c r="SXM21" s="296"/>
      <c r="SXN21" s="296"/>
      <c r="SXO21" s="296"/>
      <c r="SXP21" s="296"/>
      <c r="SXQ21" s="296"/>
      <c r="SXR21" s="296"/>
      <c r="SXS21" s="296"/>
      <c r="SXT21" s="296"/>
      <c r="SXU21" s="296"/>
      <c r="SXV21" s="296"/>
      <c r="SXW21" s="296"/>
      <c r="SXX21" s="296"/>
      <c r="SXY21" s="296"/>
      <c r="SXZ21" s="296"/>
      <c r="SYA21" s="296"/>
      <c r="SYB21" s="296"/>
      <c r="SYC21" s="296"/>
      <c r="SYD21" s="296"/>
      <c r="SYE21" s="296"/>
      <c r="SYF21" s="296"/>
      <c r="SYG21" s="296"/>
      <c r="SYH21" s="296"/>
      <c r="SYI21" s="296"/>
      <c r="SYJ21" s="296"/>
      <c r="SYK21" s="296"/>
      <c r="SYL21" s="296"/>
      <c r="SYM21" s="296"/>
      <c r="SYN21" s="296"/>
      <c r="SYO21" s="296"/>
      <c r="SYP21" s="296"/>
      <c r="SYQ21" s="296"/>
      <c r="SYR21" s="296"/>
      <c r="SYS21" s="296"/>
      <c r="SYT21" s="296"/>
      <c r="SYU21" s="296"/>
      <c r="SYV21" s="296"/>
      <c r="SYW21" s="296"/>
      <c r="SYX21" s="296"/>
      <c r="SYY21" s="296"/>
      <c r="SYZ21" s="296"/>
      <c r="SZA21" s="296"/>
      <c r="SZB21" s="296"/>
      <c r="SZC21" s="296"/>
      <c r="SZD21" s="296"/>
      <c r="SZE21" s="296"/>
      <c r="SZF21" s="296"/>
      <c r="SZG21" s="296"/>
      <c r="SZH21" s="296"/>
      <c r="SZI21" s="296"/>
      <c r="SZJ21" s="296"/>
      <c r="SZK21" s="296"/>
      <c r="SZL21" s="296"/>
      <c r="SZM21" s="296"/>
      <c r="SZN21" s="296"/>
      <c r="SZO21" s="296"/>
      <c r="SZP21" s="296"/>
      <c r="SZQ21" s="296"/>
      <c r="SZR21" s="296"/>
      <c r="SZS21" s="296"/>
      <c r="SZT21" s="296"/>
      <c r="SZU21" s="296"/>
      <c r="SZV21" s="296"/>
      <c r="SZW21" s="296"/>
      <c r="SZX21" s="296"/>
      <c r="SZY21" s="296"/>
      <c r="SZZ21" s="296"/>
      <c r="TAA21" s="296"/>
      <c r="TAB21" s="296"/>
      <c r="TAC21" s="296"/>
      <c r="TAD21" s="296"/>
      <c r="TAE21" s="296"/>
      <c r="TAF21" s="296"/>
      <c r="TAG21" s="296"/>
      <c r="TAH21" s="296"/>
      <c r="TAI21" s="296"/>
      <c r="TAJ21" s="296"/>
      <c r="TAK21" s="296"/>
      <c r="TAL21" s="296"/>
      <c r="TAM21" s="296"/>
      <c r="TAN21" s="296"/>
      <c r="TAO21" s="296"/>
      <c r="TAP21" s="296"/>
      <c r="TAQ21" s="296"/>
      <c r="TAR21" s="296"/>
      <c r="TAS21" s="296"/>
      <c r="TAT21" s="296"/>
      <c r="TAU21" s="296"/>
      <c r="TAV21" s="296"/>
      <c r="TAW21" s="296"/>
      <c r="TAX21" s="296"/>
      <c r="TAY21" s="296"/>
      <c r="TAZ21" s="296"/>
      <c r="TBA21" s="296"/>
      <c r="TBB21" s="296"/>
      <c r="TBC21" s="296"/>
      <c r="TBD21" s="296"/>
      <c r="TBE21" s="296"/>
      <c r="TBF21" s="296"/>
      <c r="TBG21" s="296"/>
      <c r="TBH21" s="296"/>
      <c r="TBI21" s="296"/>
      <c r="TBJ21" s="296"/>
      <c r="TBK21" s="296"/>
      <c r="TBL21" s="296"/>
      <c r="TBM21" s="296"/>
      <c r="TBN21" s="296"/>
      <c r="TBO21" s="296"/>
      <c r="TBP21" s="296"/>
      <c r="TBQ21" s="296"/>
      <c r="TBR21" s="296"/>
      <c r="TBS21" s="296"/>
      <c r="TBT21" s="296"/>
      <c r="TBU21" s="296"/>
      <c r="TBV21" s="296"/>
      <c r="TBW21" s="296"/>
      <c r="TBX21" s="296"/>
      <c r="TBY21" s="296"/>
      <c r="TBZ21" s="296"/>
      <c r="TCA21" s="296"/>
      <c r="TCB21" s="296"/>
      <c r="TCC21" s="296"/>
      <c r="TCD21" s="296"/>
      <c r="TCE21" s="296"/>
      <c r="TCF21" s="296"/>
      <c r="TCG21" s="296"/>
      <c r="TCH21" s="296"/>
      <c r="TCI21" s="296"/>
      <c r="TCJ21" s="296"/>
      <c r="TCK21" s="296"/>
      <c r="TCL21" s="296"/>
      <c r="TCM21" s="296"/>
      <c r="TCN21" s="296"/>
      <c r="TCO21" s="296"/>
      <c r="TCP21" s="296"/>
      <c r="TCQ21" s="296"/>
      <c r="TCR21" s="296"/>
      <c r="TCS21" s="296"/>
      <c r="TCT21" s="296"/>
      <c r="TCU21" s="296"/>
      <c r="TCV21" s="296"/>
      <c r="TCW21" s="296"/>
      <c r="TCX21" s="296"/>
      <c r="TCY21" s="296"/>
      <c r="TCZ21" s="296"/>
      <c r="TDA21" s="296"/>
      <c r="TDB21" s="296"/>
      <c r="TDC21" s="296"/>
      <c r="TDD21" s="296"/>
      <c r="TDE21" s="296"/>
      <c r="TDF21" s="296"/>
      <c r="TDG21" s="296"/>
      <c r="TDH21" s="296"/>
      <c r="TDI21" s="296"/>
      <c r="TDJ21" s="296"/>
      <c r="TDK21" s="296"/>
      <c r="TDL21" s="296"/>
      <c r="TDM21" s="296"/>
      <c r="TDN21" s="296"/>
      <c r="TDO21" s="296"/>
      <c r="TDP21" s="296"/>
      <c r="TDQ21" s="296"/>
      <c r="TDR21" s="296"/>
      <c r="TDS21" s="296"/>
      <c r="TDT21" s="296"/>
      <c r="TDU21" s="296"/>
      <c r="TDV21" s="296"/>
      <c r="TDW21" s="296"/>
      <c r="TDX21" s="296"/>
      <c r="TDY21" s="296"/>
      <c r="TDZ21" s="296"/>
      <c r="TEA21" s="296"/>
      <c r="TEB21" s="296"/>
      <c r="TEC21" s="296"/>
      <c r="TED21" s="296"/>
      <c r="TEE21" s="296"/>
      <c r="TEF21" s="296"/>
      <c r="TEG21" s="296"/>
      <c r="TEH21" s="296"/>
      <c r="TEI21" s="296"/>
      <c r="TEJ21" s="296"/>
      <c r="TEK21" s="296"/>
      <c r="TEL21" s="296"/>
      <c r="TEM21" s="296"/>
      <c r="TEN21" s="296"/>
      <c r="TEO21" s="296"/>
      <c r="TEP21" s="296"/>
      <c r="TEQ21" s="296"/>
      <c r="TER21" s="296"/>
      <c r="TES21" s="296"/>
      <c r="TET21" s="296"/>
      <c r="TEU21" s="296"/>
      <c r="TEV21" s="296"/>
      <c r="TEW21" s="296"/>
      <c r="TEX21" s="296"/>
      <c r="TEY21" s="296"/>
      <c r="TEZ21" s="296"/>
      <c r="TFA21" s="296"/>
      <c r="TFB21" s="296"/>
      <c r="TFC21" s="296"/>
      <c r="TFD21" s="296"/>
      <c r="TFE21" s="296"/>
      <c r="TFF21" s="296"/>
      <c r="TFG21" s="296"/>
      <c r="TFH21" s="296"/>
      <c r="TFI21" s="296"/>
      <c r="TFJ21" s="296"/>
      <c r="TFK21" s="296"/>
      <c r="TFL21" s="296"/>
      <c r="TFM21" s="296"/>
      <c r="TFN21" s="296"/>
      <c r="TFO21" s="296"/>
      <c r="TFP21" s="296"/>
      <c r="TFQ21" s="296"/>
      <c r="TFR21" s="296"/>
      <c r="TFS21" s="296"/>
      <c r="TFT21" s="296"/>
      <c r="TFU21" s="296"/>
      <c r="TFV21" s="296"/>
      <c r="TFW21" s="296"/>
      <c r="TFX21" s="296"/>
      <c r="TFY21" s="296"/>
      <c r="TFZ21" s="296"/>
      <c r="TGA21" s="296"/>
      <c r="TGB21" s="296"/>
      <c r="TGC21" s="296"/>
      <c r="TGD21" s="296"/>
      <c r="TGE21" s="296"/>
      <c r="TGF21" s="296"/>
      <c r="TGG21" s="296"/>
      <c r="TGH21" s="296"/>
      <c r="TGI21" s="296"/>
      <c r="TGJ21" s="296"/>
      <c r="TGK21" s="296"/>
      <c r="TGL21" s="296"/>
      <c r="TGM21" s="296"/>
      <c r="TGN21" s="296"/>
      <c r="TGO21" s="296"/>
      <c r="TGP21" s="296"/>
      <c r="TGQ21" s="296"/>
      <c r="TGR21" s="296"/>
      <c r="TGS21" s="296"/>
      <c r="TGT21" s="296"/>
      <c r="TGU21" s="296"/>
      <c r="TGV21" s="296"/>
      <c r="TGW21" s="296"/>
      <c r="TGX21" s="296"/>
      <c r="TGY21" s="296"/>
      <c r="TGZ21" s="296"/>
      <c r="THA21" s="296"/>
      <c r="THB21" s="296"/>
      <c r="THC21" s="296"/>
      <c r="THD21" s="296"/>
      <c r="THE21" s="296"/>
      <c r="THF21" s="296"/>
      <c r="THG21" s="296"/>
      <c r="THH21" s="296"/>
      <c r="THI21" s="296"/>
      <c r="THJ21" s="296"/>
      <c r="THK21" s="296"/>
      <c r="THL21" s="296"/>
      <c r="THM21" s="296"/>
      <c r="THN21" s="296"/>
      <c r="THO21" s="296"/>
      <c r="THP21" s="296"/>
      <c r="THQ21" s="296"/>
      <c r="THR21" s="296"/>
      <c r="THS21" s="296"/>
      <c r="THT21" s="296"/>
      <c r="THU21" s="296"/>
      <c r="THV21" s="296"/>
      <c r="THW21" s="296"/>
      <c r="THX21" s="296"/>
      <c r="THY21" s="296"/>
      <c r="THZ21" s="296"/>
      <c r="TIA21" s="296"/>
      <c r="TIB21" s="296"/>
      <c r="TIC21" s="296"/>
      <c r="TID21" s="296"/>
      <c r="TIE21" s="296"/>
      <c r="TIF21" s="296"/>
      <c r="TIG21" s="296"/>
      <c r="TIH21" s="296"/>
      <c r="TII21" s="296"/>
      <c r="TIJ21" s="296"/>
      <c r="TIK21" s="296"/>
      <c r="TIL21" s="296"/>
      <c r="TIM21" s="296"/>
      <c r="TIN21" s="296"/>
      <c r="TIO21" s="296"/>
      <c r="TIP21" s="296"/>
      <c r="TIQ21" s="296"/>
      <c r="TIR21" s="296"/>
      <c r="TIS21" s="296"/>
      <c r="TIT21" s="296"/>
      <c r="TIU21" s="296"/>
      <c r="TIV21" s="296"/>
      <c r="TIW21" s="296"/>
      <c r="TIX21" s="296"/>
      <c r="TIY21" s="296"/>
      <c r="TIZ21" s="296"/>
      <c r="TJA21" s="296"/>
      <c r="TJB21" s="296"/>
      <c r="TJC21" s="296"/>
      <c r="TJD21" s="296"/>
      <c r="TJE21" s="296"/>
      <c r="TJF21" s="296"/>
      <c r="TJG21" s="296"/>
      <c r="TJH21" s="296"/>
      <c r="TJI21" s="296"/>
      <c r="TJJ21" s="296"/>
      <c r="TJK21" s="296"/>
      <c r="TJL21" s="296"/>
      <c r="TJM21" s="296"/>
      <c r="TJN21" s="296"/>
      <c r="TJO21" s="296"/>
      <c r="TJP21" s="296"/>
      <c r="TJQ21" s="296"/>
      <c r="TJR21" s="296"/>
      <c r="TJS21" s="296"/>
      <c r="TJT21" s="296"/>
      <c r="TJU21" s="296"/>
      <c r="TJV21" s="296"/>
      <c r="TJW21" s="296"/>
      <c r="TJX21" s="296"/>
      <c r="TJY21" s="296"/>
      <c r="TJZ21" s="296"/>
      <c r="TKA21" s="296"/>
      <c r="TKB21" s="296"/>
      <c r="TKC21" s="296"/>
      <c r="TKD21" s="296"/>
      <c r="TKE21" s="296"/>
      <c r="TKF21" s="296"/>
      <c r="TKG21" s="296"/>
      <c r="TKH21" s="296"/>
      <c r="TKI21" s="296"/>
      <c r="TKJ21" s="296"/>
      <c r="TKK21" s="296"/>
      <c r="TKL21" s="296"/>
      <c r="TKM21" s="296"/>
      <c r="TKN21" s="296"/>
      <c r="TKO21" s="296"/>
      <c r="TKP21" s="296"/>
      <c r="TKQ21" s="296"/>
      <c r="TKR21" s="296"/>
      <c r="TKS21" s="296"/>
      <c r="TKT21" s="296"/>
      <c r="TKU21" s="296"/>
      <c r="TKV21" s="296"/>
      <c r="TKW21" s="296"/>
      <c r="TKX21" s="296"/>
      <c r="TKY21" s="296"/>
      <c r="TKZ21" s="296"/>
      <c r="TLA21" s="296"/>
      <c r="TLB21" s="296"/>
      <c r="TLC21" s="296"/>
      <c r="TLD21" s="296"/>
      <c r="TLE21" s="296"/>
      <c r="TLF21" s="296"/>
      <c r="TLG21" s="296"/>
      <c r="TLH21" s="296"/>
      <c r="TLI21" s="296"/>
      <c r="TLJ21" s="296"/>
      <c r="TLK21" s="296"/>
      <c r="TLL21" s="296"/>
      <c r="TLM21" s="296"/>
      <c r="TLN21" s="296"/>
      <c r="TLO21" s="296"/>
      <c r="TLP21" s="296"/>
      <c r="TLQ21" s="296"/>
      <c r="TLR21" s="296"/>
      <c r="TLS21" s="296"/>
      <c r="TLT21" s="296"/>
      <c r="TLU21" s="296"/>
      <c r="TLV21" s="296"/>
      <c r="TLW21" s="296"/>
      <c r="TLX21" s="296"/>
      <c r="TLY21" s="296"/>
      <c r="TLZ21" s="296"/>
      <c r="TMA21" s="296"/>
      <c r="TMB21" s="296"/>
      <c r="TMC21" s="296"/>
      <c r="TMD21" s="296"/>
      <c r="TME21" s="296"/>
      <c r="TMF21" s="296"/>
      <c r="TMG21" s="296"/>
      <c r="TMH21" s="296"/>
      <c r="TMI21" s="296"/>
      <c r="TMJ21" s="296"/>
      <c r="TMK21" s="296"/>
      <c r="TML21" s="296"/>
      <c r="TMM21" s="296"/>
      <c r="TMN21" s="296"/>
      <c r="TMO21" s="296"/>
      <c r="TMP21" s="296"/>
      <c r="TMQ21" s="296"/>
      <c r="TMR21" s="296"/>
      <c r="TMS21" s="296"/>
      <c r="TMT21" s="296"/>
      <c r="TMU21" s="296"/>
      <c r="TMV21" s="296"/>
      <c r="TMW21" s="296"/>
      <c r="TMX21" s="296"/>
      <c r="TMY21" s="296"/>
      <c r="TMZ21" s="296"/>
      <c r="TNA21" s="296"/>
      <c r="TNB21" s="296"/>
      <c r="TNC21" s="296"/>
      <c r="TND21" s="296"/>
      <c r="TNE21" s="296"/>
      <c r="TNF21" s="296"/>
      <c r="TNG21" s="296"/>
      <c r="TNH21" s="296"/>
      <c r="TNI21" s="296"/>
      <c r="TNJ21" s="296"/>
      <c r="TNK21" s="296"/>
      <c r="TNL21" s="296"/>
      <c r="TNM21" s="296"/>
      <c r="TNN21" s="296"/>
      <c r="TNO21" s="296"/>
      <c r="TNP21" s="296"/>
      <c r="TNQ21" s="296"/>
      <c r="TNR21" s="296"/>
      <c r="TNS21" s="296"/>
      <c r="TNT21" s="296"/>
      <c r="TNU21" s="296"/>
      <c r="TNV21" s="296"/>
      <c r="TNW21" s="296"/>
      <c r="TNX21" s="296"/>
      <c r="TNY21" s="296"/>
      <c r="TNZ21" s="296"/>
      <c r="TOA21" s="296"/>
      <c r="TOB21" s="296"/>
      <c r="TOC21" s="296"/>
      <c r="TOD21" s="296"/>
      <c r="TOE21" s="296"/>
      <c r="TOF21" s="296"/>
      <c r="TOG21" s="296"/>
      <c r="TOH21" s="296"/>
      <c r="TOI21" s="296"/>
      <c r="TOJ21" s="296"/>
      <c r="TOK21" s="296"/>
      <c r="TOL21" s="296"/>
      <c r="TOM21" s="296"/>
      <c r="TON21" s="296"/>
      <c r="TOO21" s="296"/>
      <c r="TOP21" s="296"/>
      <c r="TOQ21" s="296"/>
      <c r="TOR21" s="296"/>
      <c r="TOS21" s="296"/>
      <c r="TOT21" s="296"/>
      <c r="TOU21" s="296"/>
      <c r="TOV21" s="296"/>
      <c r="TOW21" s="296"/>
      <c r="TOX21" s="296"/>
      <c r="TOY21" s="296"/>
      <c r="TOZ21" s="296"/>
      <c r="TPA21" s="296"/>
      <c r="TPB21" s="296"/>
      <c r="TPC21" s="296"/>
      <c r="TPD21" s="296"/>
      <c r="TPE21" s="296"/>
      <c r="TPF21" s="296"/>
      <c r="TPG21" s="296"/>
      <c r="TPH21" s="296"/>
      <c r="TPI21" s="296"/>
      <c r="TPJ21" s="296"/>
      <c r="TPK21" s="296"/>
      <c r="TPL21" s="296"/>
      <c r="TPM21" s="296"/>
      <c r="TPN21" s="296"/>
      <c r="TPO21" s="296"/>
      <c r="TPP21" s="296"/>
      <c r="TPQ21" s="296"/>
      <c r="TPR21" s="296"/>
      <c r="TPS21" s="296"/>
      <c r="TPT21" s="296"/>
      <c r="TPU21" s="296"/>
      <c r="TPV21" s="296"/>
      <c r="TPW21" s="296"/>
      <c r="TPX21" s="296"/>
      <c r="TPY21" s="296"/>
      <c r="TPZ21" s="296"/>
      <c r="TQA21" s="296"/>
      <c r="TQB21" s="296"/>
      <c r="TQC21" s="296"/>
      <c r="TQD21" s="296"/>
      <c r="TQE21" s="296"/>
      <c r="TQF21" s="296"/>
      <c r="TQG21" s="296"/>
      <c r="TQH21" s="296"/>
      <c r="TQI21" s="296"/>
      <c r="TQJ21" s="296"/>
      <c r="TQK21" s="296"/>
      <c r="TQL21" s="296"/>
      <c r="TQM21" s="296"/>
      <c r="TQN21" s="296"/>
      <c r="TQO21" s="296"/>
      <c r="TQP21" s="296"/>
      <c r="TQQ21" s="296"/>
      <c r="TQR21" s="296"/>
      <c r="TQS21" s="296"/>
      <c r="TQT21" s="296"/>
      <c r="TQU21" s="296"/>
      <c r="TQV21" s="296"/>
      <c r="TQW21" s="296"/>
      <c r="TQX21" s="296"/>
      <c r="TQY21" s="296"/>
      <c r="TQZ21" s="296"/>
      <c r="TRA21" s="296"/>
      <c r="TRB21" s="296"/>
      <c r="TRC21" s="296"/>
      <c r="TRD21" s="296"/>
      <c r="TRE21" s="296"/>
      <c r="TRF21" s="296"/>
      <c r="TRG21" s="296"/>
      <c r="TRH21" s="296"/>
      <c r="TRI21" s="296"/>
      <c r="TRJ21" s="296"/>
      <c r="TRK21" s="296"/>
      <c r="TRL21" s="296"/>
      <c r="TRM21" s="296"/>
      <c r="TRN21" s="296"/>
      <c r="TRO21" s="296"/>
      <c r="TRP21" s="296"/>
      <c r="TRQ21" s="296"/>
      <c r="TRR21" s="296"/>
      <c r="TRS21" s="296"/>
      <c r="TRT21" s="296"/>
      <c r="TRU21" s="296"/>
      <c r="TRV21" s="296"/>
      <c r="TRW21" s="296"/>
      <c r="TRX21" s="296"/>
      <c r="TRY21" s="296"/>
      <c r="TRZ21" s="296"/>
      <c r="TSA21" s="296"/>
      <c r="TSB21" s="296"/>
      <c r="TSC21" s="296"/>
      <c r="TSD21" s="296"/>
      <c r="TSE21" s="296"/>
      <c r="TSF21" s="296"/>
      <c r="TSG21" s="296"/>
      <c r="TSH21" s="296"/>
      <c r="TSI21" s="296"/>
      <c r="TSJ21" s="296"/>
      <c r="TSK21" s="296"/>
      <c r="TSL21" s="296"/>
      <c r="TSM21" s="296"/>
      <c r="TSN21" s="296"/>
      <c r="TSO21" s="296"/>
      <c r="TSP21" s="296"/>
      <c r="TSQ21" s="296"/>
      <c r="TSR21" s="296"/>
      <c r="TSS21" s="296"/>
      <c r="TST21" s="296"/>
      <c r="TSU21" s="296"/>
      <c r="TSV21" s="296"/>
      <c r="TSW21" s="296"/>
      <c r="TSX21" s="296"/>
      <c r="TSY21" s="296"/>
      <c r="TSZ21" s="296"/>
      <c r="TTA21" s="296"/>
      <c r="TTB21" s="296"/>
      <c r="TTC21" s="296"/>
      <c r="TTD21" s="296"/>
      <c r="TTE21" s="296"/>
      <c r="TTF21" s="296"/>
      <c r="TTG21" s="296"/>
      <c r="TTH21" s="296"/>
      <c r="TTI21" s="296"/>
      <c r="TTJ21" s="296"/>
      <c r="TTK21" s="296"/>
      <c r="TTL21" s="296"/>
      <c r="TTM21" s="296"/>
      <c r="TTN21" s="296"/>
      <c r="TTO21" s="296"/>
      <c r="TTP21" s="296"/>
      <c r="TTQ21" s="296"/>
      <c r="TTR21" s="296"/>
      <c r="TTS21" s="296"/>
      <c r="TTT21" s="296"/>
      <c r="TTU21" s="296"/>
      <c r="TTV21" s="296"/>
      <c r="TTW21" s="296"/>
      <c r="TTX21" s="296"/>
      <c r="TTY21" s="296"/>
      <c r="TTZ21" s="296"/>
      <c r="TUA21" s="296"/>
      <c r="TUB21" s="296"/>
      <c r="TUC21" s="296"/>
      <c r="TUD21" s="296"/>
      <c r="TUE21" s="296"/>
      <c r="TUF21" s="296"/>
      <c r="TUG21" s="296"/>
      <c r="TUH21" s="296"/>
      <c r="TUI21" s="296"/>
      <c r="TUJ21" s="296"/>
      <c r="TUK21" s="296"/>
      <c r="TUL21" s="296"/>
      <c r="TUM21" s="296"/>
      <c r="TUN21" s="296"/>
      <c r="TUO21" s="296"/>
      <c r="TUP21" s="296"/>
      <c r="TUQ21" s="296"/>
      <c r="TUR21" s="296"/>
      <c r="TUS21" s="296"/>
      <c r="TUT21" s="296"/>
      <c r="TUU21" s="296"/>
      <c r="TUV21" s="296"/>
      <c r="TUW21" s="296"/>
      <c r="TUX21" s="296"/>
      <c r="TUY21" s="296"/>
      <c r="TUZ21" s="296"/>
      <c r="TVA21" s="296"/>
      <c r="TVB21" s="296"/>
      <c r="TVC21" s="296"/>
      <c r="TVD21" s="296"/>
      <c r="TVE21" s="296"/>
      <c r="TVF21" s="296"/>
      <c r="TVG21" s="296"/>
      <c r="TVH21" s="296"/>
      <c r="TVI21" s="296"/>
      <c r="TVJ21" s="296"/>
      <c r="TVK21" s="296"/>
      <c r="TVL21" s="296"/>
      <c r="TVM21" s="296"/>
      <c r="TVN21" s="296"/>
      <c r="TVO21" s="296"/>
      <c r="TVP21" s="296"/>
      <c r="TVQ21" s="296"/>
      <c r="TVR21" s="296"/>
      <c r="TVS21" s="296"/>
      <c r="TVT21" s="296"/>
      <c r="TVU21" s="296"/>
      <c r="TVV21" s="296"/>
      <c r="TVW21" s="296"/>
      <c r="TVX21" s="296"/>
      <c r="TVY21" s="296"/>
      <c r="TVZ21" s="296"/>
      <c r="TWA21" s="296"/>
      <c r="TWB21" s="296"/>
      <c r="TWC21" s="296"/>
      <c r="TWD21" s="296"/>
      <c r="TWE21" s="296"/>
      <c r="TWF21" s="296"/>
      <c r="TWG21" s="296"/>
      <c r="TWH21" s="296"/>
      <c r="TWI21" s="296"/>
      <c r="TWJ21" s="296"/>
      <c r="TWK21" s="296"/>
      <c r="TWL21" s="296"/>
      <c r="TWM21" s="296"/>
      <c r="TWN21" s="296"/>
      <c r="TWO21" s="296"/>
      <c r="TWP21" s="296"/>
      <c r="TWQ21" s="296"/>
      <c r="TWR21" s="296"/>
      <c r="TWS21" s="296"/>
      <c r="TWT21" s="296"/>
      <c r="TWU21" s="296"/>
      <c r="TWV21" s="296"/>
      <c r="TWW21" s="296"/>
      <c r="TWX21" s="296"/>
      <c r="TWY21" s="296"/>
      <c r="TWZ21" s="296"/>
      <c r="TXA21" s="296"/>
      <c r="TXB21" s="296"/>
      <c r="TXC21" s="296"/>
      <c r="TXD21" s="296"/>
      <c r="TXE21" s="296"/>
      <c r="TXF21" s="296"/>
      <c r="TXG21" s="296"/>
      <c r="TXH21" s="296"/>
      <c r="TXI21" s="296"/>
      <c r="TXJ21" s="296"/>
      <c r="TXK21" s="296"/>
      <c r="TXL21" s="296"/>
      <c r="TXM21" s="296"/>
      <c r="TXN21" s="296"/>
      <c r="TXO21" s="296"/>
      <c r="TXP21" s="296"/>
      <c r="TXQ21" s="296"/>
      <c r="TXR21" s="296"/>
      <c r="TXS21" s="296"/>
      <c r="TXT21" s="296"/>
      <c r="TXU21" s="296"/>
      <c r="TXV21" s="296"/>
      <c r="TXW21" s="296"/>
      <c r="TXX21" s="296"/>
      <c r="TXY21" s="296"/>
      <c r="TXZ21" s="296"/>
      <c r="TYA21" s="296"/>
      <c r="TYB21" s="296"/>
      <c r="TYC21" s="296"/>
      <c r="TYD21" s="296"/>
      <c r="TYE21" s="296"/>
      <c r="TYF21" s="296"/>
      <c r="TYG21" s="296"/>
      <c r="TYH21" s="296"/>
      <c r="TYI21" s="296"/>
      <c r="TYJ21" s="296"/>
      <c r="TYK21" s="296"/>
      <c r="TYL21" s="296"/>
      <c r="TYM21" s="296"/>
      <c r="TYN21" s="296"/>
      <c r="TYO21" s="296"/>
      <c r="TYP21" s="296"/>
      <c r="TYQ21" s="296"/>
      <c r="TYR21" s="296"/>
      <c r="TYS21" s="296"/>
      <c r="TYT21" s="296"/>
      <c r="TYU21" s="296"/>
      <c r="TYV21" s="296"/>
      <c r="TYW21" s="296"/>
      <c r="TYX21" s="296"/>
      <c r="TYY21" s="296"/>
      <c r="TYZ21" s="296"/>
      <c r="TZA21" s="296"/>
      <c r="TZB21" s="296"/>
      <c r="TZC21" s="296"/>
      <c r="TZD21" s="296"/>
      <c r="TZE21" s="296"/>
      <c r="TZF21" s="296"/>
      <c r="TZG21" s="296"/>
      <c r="TZH21" s="296"/>
      <c r="TZI21" s="296"/>
      <c r="TZJ21" s="296"/>
      <c r="TZK21" s="296"/>
      <c r="TZL21" s="296"/>
      <c r="TZM21" s="296"/>
      <c r="TZN21" s="296"/>
      <c r="TZO21" s="296"/>
      <c r="TZP21" s="296"/>
      <c r="TZQ21" s="296"/>
      <c r="TZR21" s="296"/>
      <c r="TZS21" s="296"/>
      <c r="TZT21" s="296"/>
      <c r="TZU21" s="296"/>
      <c r="TZV21" s="296"/>
      <c r="TZW21" s="296"/>
      <c r="TZX21" s="296"/>
      <c r="TZY21" s="296"/>
      <c r="TZZ21" s="296"/>
      <c r="UAA21" s="296"/>
      <c r="UAB21" s="296"/>
      <c r="UAC21" s="296"/>
      <c r="UAD21" s="296"/>
      <c r="UAE21" s="296"/>
      <c r="UAF21" s="296"/>
      <c r="UAG21" s="296"/>
      <c r="UAH21" s="296"/>
      <c r="UAI21" s="296"/>
      <c r="UAJ21" s="296"/>
      <c r="UAK21" s="296"/>
      <c r="UAL21" s="296"/>
      <c r="UAM21" s="296"/>
      <c r="UAN21" s="296"/>
      <c r="UAO21" s="296"/>
      <c r="UAP21" s="296"/>
      <c r="UAQ21" s="296"/>
      <c r="UAR21" s="296"/>
      <c r="UAS21" s="296"/>
      <c r="UAT21" s="296"/>
      <c r="UAU21" s="296"/>
      <c r="UAV21" s="296"/>
      <c r="UAW21" s="296"/>
      <c r="UAX21" s="296"/>
      <c r="UAY21" s="296"/>
      <c r="UAZ21" s="296"/>
      <c r="UBA21" s="296"/>
      <c r="UBB21" s="296"/>
      <c r="UBC21" s="296"/>
      <c r="UBD21" s="296"/>
      <c r="UBE21" s="296"/>
      <c r="UBF21" s="296"/>
      <c r="UBG21" s="296"/>
      <c r="UBH21" s="296"/>
      <c r="UBI21" s="296"/>
      <c r="UBJ21" s="296"/>
      <c r="UBK21" s="296"/>
      <c r="UBL21" s="296"/>
      <c r="UBM21" s="296"/>
      <c r="UBN21" s="296"/>
      <c r="UBO21" s="296"/>
      <c r="UBP21" s="296"/>
      <c r="UBQ21" s="296"/>
      <c r="UBR21" s="296"/>
      <c r="UBS21" s="296"/>
      <c r="UBT21" s="296"/>
      <c r="UBU21" s="296"/>
      <c r="UBV21" s="296"/>
      <c r="UBW21" s="296"/>
      <c r="UBX21" s="296"/>
      <c r="UBY21" s="296"/>
      <c r="UBZ21" s="296"/>
      <c r="UCA21" s="296"/>
      <c r="UCB21" s="296"/>
      <c r="UCC21" s="296"/>
      <c r="UCD21" s="296"/>
      <c r="UCE21" s="296"/>
      <c r="UCF21" s="296"/>
      <c r="UCG21" s="296"/>
      <c r="UCH21" s="296"/>
      <c r="UCI21" s="296"/>
      <c r="UCJ21" s="296"/>
      <c r="UCK21" s="296"/>
      <c r="UCL21" s="296"/>
      <c r="UCM21" s="296"/>
      <c r="UCN21" s="296"/>
      <c r="UCO21" s="296"/>
      <c r="UCP21" s="296"/>
      <c r="UCQ21" s="296"/>
      <c r="UCR21" s="296"/>
      <c r="UCS21" s="296"/>
      <c r="UCT21" s="296"/>
      <c r="UCU21" s="296"/>
      <c r="UCV21" s="296"/>
      <c r="UCW21" s="296"/>
      <c r="UCX21" s="296"/>
      <c r="UCY21" s="296"/>
      <c r="UCZ21" s="296"/>
      <c r="UDA21" s="296"/>
      <c r="UDB21" s="296"/>
      <c r="UDC21" s="296"/>
      <c r="UDD21" s="296"/>
      <c r="UDE21" s="296"/>
      <c r="UDF21" s="296"/>
      <c r="UDG21" s="296"/>
      <c r="UDH21" s="296"/>
      <c r="UDI21" s="296"/>
      <c r="UDJ21" s="296"/>
      <c r="UDK21" s="296"/>
      <c r="UDL21" s="296"/>
      <c r="UDM21" s="296"/>
      <c r="UDN21" s="296"/>
      <c r="UDO21" s="296"/>
      <c r="UDP21" s="296"/>
      <c r="UDQ21" s="296"/>
      <c r="UDR21" s="296"/>
      <c r="UDS21" s="296"/>
      <c r="UDT21" s="296"/>
      <c r="UDU21" s="296"/>
      <c r="UDV21" s="296"/>
      <c r="UDW21" s="296"/>
      <c r="UDX21" s="296"/>
      <c r="UDY21" s="296"/>
      <c r="UDZ21" s="296"/>
      <c r="UEA21" s="296"/>
      <c r="UEB21" s="296"/>
      <c r="UEC21" s="296"/>
      <c r="UED21" s="296"/>
      <c r="UEE21" s="296"/>
      <c r="UEF21" s="296"/>
      <c r="UEG21" s="296"/>
      <c r="UEH21" s="296"/>
      <c r="UEI21" s="296"/>
      <c r="UEJ21" s="296"/>
      <c r="UEK21" s="296"/>
      <c r="UEL21" s="296"/>
      <c r="UEM21" s="296"/>
      <c r="UEN21" s="296"/>
      <c r="UEO21" s="296"/>
      <c r="UEP21" s="296"/>
      <c r="UEQ21" s="296"/>
      <c r="UER21" s="296"/>
      <c r="UES21" s="296"/>
      <c r="UET21" s="296"/>
      <c r="UEU21" s="296"/>
      <c r="UEV21" s="296"/>
      <c r="UEW21" s="296"/>
      <c r="UEX21" s="296"/>
      <c r="UEY21" s="296"/>
      <c r="UEZ21" s="296"/>
      <c r="UFA21" s="296"/>
      <c r="UFB21" s="296"/>
      <c r="UFC21" s="296"/>
      <c r="UFD21" s="296"/>
      <c r="UFE21" s="296"/>
      <c r="UFF21" s="296"/>
      <c r="UFG21" s="296"/>
      <c r="UFH21" s="296"/>
      <c r="UFI21" s="296"/>
      <c r="UFJ21" s="296"/>
      <c r="UFK21" s="296"/>
      <c r="UFL21" s="296"/>
      <c r="UFM21" s="296"/>
      <c r="UFN21" s="296"/>
      <c r="UFO21" s="296"/>
      <c r="UFP21" s="296"/>
      <c r="UFQ21" s="296"/>
      <c r="UFR21" s="296"/>
      <c r="UFS21" s="296"/>
      <c r="UFT21" s="296"/>
      <c r="UFU21" s="296"/>
      <c r="UFV21" s="296"/>
      <c r="UFW21" s="296"/>
      <c r="UFX21" s="296"/>
      <c r="UFY21" s="296"/>
      <c r="UFZ21" s="296"/>
      <c r="UGA21" s="296"/>
      <c r="UGB21" s="296"/>
      <c r="UGC21" s="296"/>
      <c r="UGD21" s="296"/>
      <c r="UGE21" s="296"/>
      <c r="UGF21" s="296"/>
      <c r="UGG21" s="296"/>
      <c r="UGH21" s="296"/>
      <c r="UGI21" s="296"/>
      <c r="UGJ21" s="296"/>
      <c r="UGK21" s="296"/>
      <c r="UGL21" s="296"/>
      <c r="UGM21" s="296"/>
      <c r="UGN21" s="296"/>
      <c r="UGO21" s="296"/>
      <c r="UGP21" s="296"/>
      <c r="UGQ21" s="296"/>
      <c r="UGR21" s="296"/>
      <c r="UGS21" s="296"/>
      <c r="UGT21" s="296"/>
      <c r="UGU21" s="296"/>
      <c r="UGV21" s="296"/>
      <c r="UGW21" s="296"/>
      <c r="UGX21" s="296"/>
      <c r="UGY21" s="296"/>
      <c r="UGZ21" s="296"/>
      <c r="UHA21" s="296"/>
      <c r="UHB21" s="296"/>
      <c r="UHC21" s="296"/>
      <c r="UHD21" s="296"/>
      <c r="UHE21" s="296"/>
      <c r="UHF21" s="296"/>
      <c r="UHG21" s="296"/>
      <c r="UHH21" s="296"/>
      <c r="UHI21" s="296"/>
      <c r="UHJ21" s="296"/>
      <c r="UHK21" s="296"/>
      <c r="UHL21" s="296"/>
      <c r="UHM21" s="296"/>
      <c r="UHN21" s="296"/>
      <c r="UHO21" s="296"/>
      <c r="UHP21" s="296"/>
      <c r="UHQ21" s="296"/>
      <c r="UHR21" s="296"/>
      <c r="UHS21" s="296"/>
      <c r="UHT21" s="296"/>
      <c r="UHU21" s="296"/>
      <c r="UHV21" s="296"/>
      <c r="UHW21" s="296"/>
      <c r="UHX21" s="296"/>
      <c r="UHY21" s="296"/>
      <c r="UHZ21" s="296"/>
      <c r="UIA21" s="296"/>
      <c r="UIB21" s="296"/>
      <c r="UIC21" s="296"/>
      <c r="UID21" s="296"/>
      <c r="UIE21" s="296"/>
      <c r="UIF21" s="296"/>
      <c r="UIG21" s="296"/>
      <c r="UIH21" s="296"/>
      <c r="UII21" s="296"/>
      <c r="UIJ21" s="296"/>
      <c r="UIK21" s="296"/>
      <c r="UIL21" s="296"/>
      <c r="UIM21" s="296"/>
      <c r="UIN21" s="296"/>
      <c r="UIO21" s="296"/>
      <c r="UIP21" s="296"/>
      <c r="UIQ21" s="296"/>
      <c r="UIR21" s="296"/>
      <c r="UIS21" s="296"/>
      <c r="UIT21" s="296"/>
      <c r="UIU21" s="296"/>
      <c r="UIV21" s="296"/>
      <c r="UIW21" s="296"/>
      <c r="UIX21" s="296"/>
      <c r="UIY21" s="296"/>
      <c r="UIZ21" s="296"/>
      <c r="UJA21" s="296"/>
      <c r="UJB21" s="296"/>
      <c r="UJC21" s="296"/>
      <c r="UJD21" s="296"/>
      <c r="UJE21" s="296"/>
      <c r="UJF21" s="296"/>
      <c r="UJG21" s="296"/>
      <c r="UJH21" s="296"/>
      <c r="UJI21" s="296"/>
      <c r="UJJ21" s="296"/>
      <c r="UJK21" s="296"/>
      <c r="UJL21" s="296"/>
      <c r="UJM21" s="296"/>
      <c r="UJN21" s="296"/>
      <c r="UJO21" s="296"/>
      <c r="UJP21" s="296"/>
      <c r="UJQ21" s="296"/>
      <c r="UJR21" s="296"/>
      <c r="UJS21" s="296"/>
      <c r="UJT21" s="296"/>
      <c r="UJU21" s="296"/>
      <c r="UJV21" s="296"/>
      <c r="UJW21" s="296"/>
      <c r="UJX21" s="296"/>
      <c r="UJY21" s="296"/>
      <c r="UJZ21" s="296"/>
      <c r="UKA21" s="296"/>
      <c r="UKB21" s="296"/>
      <c r="UKC21" s="296"/>
      <c r="UKD21" s="296"/>
      <c r="UKE21" s="296"/>
      <c r="UKF21" s="296"/>
      <c r="UKG21" s="296"/>
      <c r="UKH21" s="296"/>
      <c r="UKI21" s="296"/>
      <c r="UKJ21" s="296"/>
      <c r="UKK21" s="296"/>
      <c r="UKL21" s="296"/>
      <c r="UKM21" s="296"/>
      <c r="UKN21" s="296"/>
      <c r="UKO21" s="296"/>
      <c r="UKP21" s="296"/>
      <c r="UKQ21" s="296"/>
      <c r="UKR21" s="296"/>
      <c r="UKS21" s="296"/>
      <c r="UKT21" s="296"/>
      <c r="UKU21" s="296"/>
      <c r="UKV21" s="296"/>
      <c r="UKW21" s="296"/>
      <c r="UKX21" s="296"/>
      <c r="UKY21" s="296"/>
      <c r="UKZ21" s="296"/>
      <c r="ULA21" s="296"/>
      <c r="ULB21" s="296"/>
      <c r="ULC21" s="296"/>
      <c r="ULD21" s="296"/>
      <c r="ULE21" s="296"/>
      <c r="ULF21" s="296"/>
      <c r="ULG21" s="296"/>
      <c r="ULH21" s="296"/>
      <c r="ULI21" s="296"/>
      <c r="ULJ21" s="296"/>
      <c r="ULK21" s="296"/>
      <c r="ULL21" s="296"/>
      <c r="ULM21" s="296"/>
      <c r="ULN21" s="296"/>
      <c r="ULO21" s="296"/>
      <c r="ULP21" s="296"/>
      <c r="ULQ21" s="296"/>
      <c r="ULR21" s="296"/>
      <c r="ULS21" s="296"/>
      <c r="ULT21" s="296"/>
      <c r="ULU21" s="296"/>
      <c r="ULV21" s="296"/>
      <c r="ULW21" s="296"/>
      <c r="ULX21" s="296"/>
      <c r="ULY21" s="296"/>
      <c r="ULZ21" s="296"/>
      <c r="UMA21" s="296"/>
      <c r="UMB21" s="296"/>
      <c r="UMC21" s="296"/>
      <c r="UMD21" s="296"/>
      <c r="UME21" s="296"/>
      <c r="UMF21" s="296"/>
      <c r="UMG21" s="296"/>
      <c r="UMH21" s="296"/>
      <c r="UMI21" s="296"/>
      <c r="UMJ21" s="296"/>
      <c r="UMK21" s="296"/>
      <c r="UML21" s="296"/>
      <c r="UMM21" s="296"/>
      <c r="UMN21" s="296"/>
      <c r="UMO21" s="296"/>
      <c r="UMP21" s="296"/>
      <c r="UMQ21" s="296"/>
      <c r="UMR21" s="296"/>
      <c r="UMS21" s="296"/>
      <c r="UMT21" s="296"/>
      <c r="UMU21" s="296"/>
      <c r="UMV21" s="296"/>
      <c r="UMW21" s="296"/>
      <c r="UMX21" s="296"/>
      <c r="UMY21" s="296"/>
      <c r="UMZ21" s="296"/>
      <c r="UNA21" s="296"/>
      <c r="UNB21" s="296"/>
      <c r="UNC21" s="296"/>
      <c r="UND21" s="296"/>
      <c r="UNE21" s="296"/>
      <c r="UNF21" s="296"/>
      <c r="UNG21" s="296"/>
      <c r="UNH21" s="296"/>
      <c r="UNI21" s="296"/>
      <c r="UNJ21" s="296"/>
      <c r="UNK21" s="296"/>
      <c r="UNL21" s="296"/>
      <c r="UNM21" s="296"/>
      <c r="UNN21" s="296"/>
      <c r="UNO21" s="296"/>
      <c r="UNP21" s="296"/>
      <c r="UNQ21" s="296"/>
      <c r="UNR21" s="296"/>
      <c r="UNS21" s="296"/>
      <c r="UNT21" s="296"/>
      <c r="UNU21" s="296"/>
      <c r="UNV21" s="296"/>
      <c r="UNW21" s="296"/>
      <c r="UNX21" s="296"/>
      <c r="UNY21" s="296"/>
      <c r="UNZ21" s="296"/>
      <c r="UOA21" s="296"/>
      <c r="UOB21" s="296"/>
      <c r="UOC21" s="296"/>
      <c r="UOD21" s="296"/>
      <c r="UOE21" s="296"/>
      <c r="UOF21" s="296"/>
      <c r="UOG21" s="296"/>
      <c r="UOH21" s="296"/>
      <c r="UOI21" s="296"/>
      <c r="UOJ21" s="296"/>
      <c r="UOK21" s="296"/>
      <c r="UOL21" s="296"/>
      <c r="UOM21" s="296"/>
      <c r="UON21" s="296"/>
      <c r="UOO21" s="296"/>
      <c r="UOP21" s="296"/>
      <c r="UOQ21" s="296"/>
      <c r="UOR21" s="296"/>
      <c r="UOS21" s="296"/>
      <c r="UOT21" s="296"/>
      <c r="UOU21" s="296"/>
      <c r="UOV21" s="296"/>
      <c r="UOW21" s="296"/>
      <c r="UOX21" s="296"/>
      <c r="UOY21" s="296"/>
      <c r="UOZ21" s="296"/>
      <c r="UPA21" s="296"/>
      <c r="UPB21" s="296"/>
      <c r="UPC21" s="296"/>
      <c r="UPD21" s="296"/>
      <c r="UPE21" s="296"/>
      <c r="UPF21" s="296"/>
      <c r="UPG21" s="296"/>
      <c r="UPH21" s="296"/>
      <c r="UPI21" s="296"/>
      <c r="UPJ21" s="296"/>
      <c r="UPK21" s="296"/>
      <c r="UPL21" s="296"/>
      <c r="UPM21" s="296"/>
      <c r="UPN21" s="296"/>
      <c r="UPO21" s="296"/>
      <c r="UPP21" s="296"/>
      <c r="UPQ21" s="296"/>
      <c r="UPR21" s="296"/>
      <c r="UPS21" s="296"/>
      <c r="UPT21" s="296"/>
      <c r="UPU21" s="296"/>
      <c r="UPV21" s="296"/>
      <c r="UPW21" s="296"/>
      <c r="UPX21" s="296"/>
      <c r="UPY21" s="296"/>
      <c r="UPZ21" s="296"/>
      <c r="UQA21" s="296"/>
      <c r="UQB21" s="296"/>
      <c r="UQC21" s="296"/>
      <c r="UQD21" s="296"/>
      <c r="UQE21" s="296"/>
      <c r="UQF21" s="296"/>
      <c r="UQG21" s="296"/>
      <c r="UQH21" s="296"/>
      <c r="UQI21" s="296"/>
      <c r="UQJ21" s="296"/>
      <c r="UQK21" s="296"/>
      <c r="UQL21" s="296"/>
      <c r="UQM21" s="296"/>
      <c r="UQN21" s="296"/>
      <c r="UQO21" s="296"/>
      <c r="UQP21" s="296"/>
      <c r="UQQ21" s="296"/>
      <c r="UQR21" s="296"/>
      <c r="UQS21" s="296"/>
      <c r="UQT21" s="296"/>
      <c r="UQU21" s="296"/>
      <c r="UQV21" s="296"/>
      <c r="UQW21" s="296"/>
      <c r="UQX21" s="296"/>
      <c r="UQY21" s="296"/>
      <c r="UQZ21" s="296"/>
      <c r="URA21" s="296"/>
      <c r="URB21" s="296"/>
      <c r="URC21" s="296"/>
      <c r="URD21" s="296"/>
      <c r="URE21" s="296"/>
      <c r="URF21" s="296"/>
      <c r="URG21" s="296"/>
      <c r="URH21" s="296"/>
      <c r="URI21" s="296"/>
      <c r="URJ21" s="296"/>
      <c r="URK21" s="296"/>
      <c r="URL21" s="296"/>
      <c r="URM21" s="296"/>
      <c r="URN21" s="296"/>
      <c r="URO21" s="296"/>
      <c r="URP21" s="296"/>
      <c r="URQ21" s="296"/>
      <c r="URR21" s="296"/>
      <c r="URS21" s="296"/>
      <c r="URT21" s="296"/>
      <c r="URU21" s="296"/>
      <c r="URV21" s="296"/>
      <c r="URW21" s="296"/>
      <c r="URX21" s="296"/>
      <c r="URY21" s="296"/>
      <c r="URZ21" s="296"/>
      <c r="USA21" s="296"/>
      <c r="USB21" s="296"/>
      <c r="USC21" s="296"/>
      <c r="USD21" s="296"/>
      <c r="USE21" s="296"/>
      <c r="USF21" s="296"/>
      <c r="USG21" s="296"/>
      <c r="USH21" s="296"/>
      <c r="USI21" s="296"/>
      <c r="USJ21" s="296"/>
      <c r="USK21" s="296"/>
      <c r="USL21" s="296"/>
      <c r="USM21" s="296"/>
      <c r="USN21" s="296"/>
      <c r="USO21" s="296"/>
      <c r="USP21" s="296"/>
      <c r="USQ21" s="296"/>
      <c r="USR21" s="296"/>
      <c r="USS21" s="296"/>
      <c r="UST21" s="296"/>
      <c r="USU21" s="296"/>
      <c r="USV21" s="296"/>
      <c r="USW21" s="296"/>
      <c r="USX21" s="296"/>
      <c r="USY21" s="296"/>
      <c r="USZ21" s="296"/>
      <c r="UTA21" s="296"/>
      <c r="UTB21" s="296"/>
      <c r="UTC21" s="296"/>
      <c r="UTD21" s="296"/>
      <c r="UTE21" s="296"/>
      <c r="UTF21" s="296"/>
      <c r="UTG21" s="296"/>
      <c r="UTH21" s="296"/>
      <c r="UTI21" s="296"/>
      <c r="UTJ21" s="296"/>
      <c r="UTK21" s="296"/>
      <c r="UTL21" s="296"/>
      <c r="UTM21" s="296"/>
      <c r="UTN21" s="296"/>
      <c r="UTO21" s="296"/>
      <c r="UTP21" s="296"/>
      <c r="UTQ21" s="296"/>
      <c r="UTR21" s="296"/>
      <c r="UTS21" s="296"/>
      <c r="UTT21" s="296"/>
      <c r="UTU21" s="296"/>
      <c r="UTV21" s="296"/>
      <c r="UTW21" s="296"/>
      <c r="UTX21" s="296"/>
      <c r="UTY21" s="296"/>
      <c r="UTZ21" s="296"/>
      <c r="UUA21" s="296"/>
      <c r="UUB21" s="296"/>
      <c r="UUC21" s="296"/>
      <c r="UUD21" s="296"/>
      <c r="UUE21" s="296"/>
      <c r="UUF21" s="296"/>
      <c r="UUG21" s="296"/>
      <c r="UUH21" s="296"/>
      <c r="UUI21" s="296"/>
      <c r="UUJ21" s="296"/>
      <c r="UUK21" s="296"/>
      <c r="UUL21" s="296"/>
      <c r="UUM21" s="296"/>
      <c r="UUN21" s="296"/>
      <c r="UUO21" s="296"/>
      <c r="UUP21" s="296"/>
      <c r="UUQ21" s="296"/>
      <c r="UUR21" s="296"/>
      <c r="UUS21" s="296"/>
      <c r="UUT21" s="296"/>
      <c r="UUU21" s="296"/>
      <c r="UUV21" s="296"/>
      <c r="UUW21" s="296"/>
      <c r="UUX21" s="296"/>
      <c r="UUY21" s="296"/>
      <c r="UUZ21" s="296"/>
      <c r="UVA21" s="296"/>
      <c r="UVB21" s="296"/>
      <c r="UVC21" s="296"/>
      <c r="UVD21" s="296"/>
      <c r="UVE21" s="296"/>
      <c r="UVF21" s="296"/>
      <c r="UVG21" s="296"/>
      <c r="UVH21" s="296"/>
      <c r="UVI21" s="296"/>
      <c r="UVJ21" s="296"/>
      <c r="UVK21" s="296"/>
      <c r="UVL21" s="296"/>
      <c r="UVM21" s="296"/>
      <c r="UVN21" s="296"/>
      <c r="UVO21" s="296"/>
      <c r="UVP21" s="296"/>
      <c r="UVQ21" s="296"/>
      <c r="UVR21" s="296"/>
      <c r="UVS21" s="296"/>
      <c r="UVT21" s="296"/>
      <c r="UVU21" s="296"/>
      <c r="UVV21" s="296"/>
      <c r="UVW21" s="296"/>
      <c r="UVX21" s="296"/>
      <c r="UVY21" s="296"/>
      <c r="UVZ21" s="296"/>
      <c r="UWA21" s="296"/>
      <c r="UWB21" s="296"/>
      <c r="UWC21" s="296"/>
      <c r="UWD21" s="296"/>
      <c r="UWE21" s="296"/>
      <c r="UWF21" s="296"/>
      <c r="UWG21" s="296"/>
      <c r="UWH21" s="296"/>
      <c r="UWI21" s="296"/>
      <c r="UWJ21" s="296"/>
      <c r="UWK21" s="296"/>
      <c r="UWL21" s="296"/>
      <c r="UWM21" s="296"/>
      <c r="UWN21" s="296"/>
      <c r="UWO21" s="296"/>
      <c r="UWP21" s="296"/>
      <c r="UWQ21" s="296"/>
      <c r="UWR21" s="296"/>
      <c r="UWS21" s="296"/>
      <c r="UWT21" s="296"/>
      <c r="UWU21" s="296"/>
      <c r="UWV21" s="296"/>
      <c r="UWW21" s="296"/>
      <c r="UWX21" s="296"/>
      <c r="UWY21" s="296"/>
      <c r="UWZ21" s="296"/>
      <c r="UXA21" s="296"/>
      <c r="UXB21" s="296"/>
      <c r="UXC21" s="296"/>
      <c r="UXD21" s="296"/>
      <c r="UXE21" s="296"/>
      <c r="UXF21" s="296"/>
      <c r="UXG21" s="296"/>
      <c r="UXH21" s="296"/>
      <c r="UXI21" s="296"/>
      <c r="UXJ21" s="296"/>
      <c r="UXK21" s="296"/>
      <c r="UXL21" s="296"/>
      <c r="UXM21" s="296"/>
      <c r="UXN21" s="296"/>
      <c r="UXO21" s="296"/>
      <c r="UXP21" s="296"/>
      <c r="UXQ21" s="296"/>
      <c r="UXR21" s="296"/>
      <c r="UXS21" s="296"/>
      <c r="UXT21" s="296"/>
      <c r="UXU21" s="296"/>
      <c r="UXV21" s="296"/>
      <c r="UXW21" s="296"/>
      <c r="UXX21" s="296"/>
      <c r="UXY21" s="296"/>
      <c r="UXZ21" s="296"/>
      <c r="UYA21" s="296"/>
      <c r="UYB21" s="296"/>
      <c r="UYC21" s="296"/>
      <c r="UYD21" s="296"/>
      <c r="UYE21" s="296"/>
      <c r="UYF21" s="296"/>
      <c r="UYG21" s="296"/>
      <c r="UYH21" s="296"/>
      <c r="UYI21" s="296"/>
      <c r="UYJ21" s="296"/>
      <c r="UYK21" s="296"/>
      <c r="UYL21" s="296"/>
      <c r="UYM21" s="296"/>
      <c r="UYN21" s="296"/>
      <c r="UYO21" s="296"/>
      <c r="UYP21" s="296"/>
      <c r="UYQ21" s="296"/>
      <c r="UYR21" s="296"/>
      <c r="UYS21" s="296"/>
      <c r="UYT21" s="296"/>
      <c r="UYU21" s="296"/>
      <c r="UYV21" s="296"/>
      <c r="UYW21" s="296"/>
      <c r="UYX21" s="296"/>
      <c r="UYY21" s="296"/>
      <c r="UYZ21" s="296"/>
      <c r="UZA21" s="296"/>
      <c r="UZB21" s="296"/>
      <c r="UZC21" s="296"/>
      <c r="UZD21" s="296"/>
      <c r="UZE21" s="296"/>
      <c r="UZF21" s="296"/>
      <c r="UZG21" s="296"/>
      <c r="UZH21" s="296"/>
      <c r="UZI21" s="296"/>
      <c r="UZJ21" s="296"/>
      <c r="UZK21" s="296"/>
      <c r="UZL21" s="296"/>
      <c r="UZM21" s="296"/>
      <c r="UZN21" s="296"/>
      <c r="UZO21" s="296"/>
      <c r="UZP21" s="296"/>
      <c r="UZQ21" s="296"/>
      <c r="UZR21" s="296"/>
      <c r="UZS21" s="296"/>
      <c r="UZT21" s="296"/>
      <c r="UZU21" s="296"/>
      <c r="UZV21" s="296"/>
      <c r="UZW21" s="296"/>
      <c r="UZX21" s="296"/>
      <c r="UZY21" s="296"/>
      <c r="UZZ21" s="296"/>
      <c r="VAA21" s="296"/>
      <c r="VAB21" s="296"/>
      <c r="VAC21" s="296"/>
      <c r="VAD21" s="296"/>
      <c r="VAE21" s="296"/>
      <c r="VAF21" s="296"/>
      <c r="VAG21" s="296"/>
      <c r="VAH21" s="296"/>
      <c r="VAI21" s="296"/>
      <c r="VAJ21" s="296"/>
      <c r="VAK21" s="296"/>
      <c r="VAL21" s="296"/>
      <c r="VAM21" s="296"/>
      <c r="VAN21" s="296"/>
      <c r="VAO21" s="296"/>
      <c r="VAP21" s="296"/>
      <c r="VAQ21" s="296"/>
      <c r="VAR21" s="296"/>
      <c r="VAS21" s="296"/>
      <c r="VAT21" s="296"/>
      <c r="VAU21" s="296"/>
      <c r="VAV21" s="296"/>
      <c r="VAW21" s="296"/>
      <c r="VAX21" s="296"/>
      <c r="VAY21" s="296"/>
      <c r="VAZ21" s="296"/>
      <c r="VBA21" s="296"/>
      <c r="VBB21" s="296"/>
      <c r="VBC21" s="296"/>
      <c r="VBD21" s="296"/>
      <c r="VBE21" s="296"/>
      <c r="VBF21" s="296"/>
      <c r="VBG21" s="296"/>
      <c r="VBH21" s="296"/>
      <c r="VBI21" s="296"/>
      <c r="VBJ21" s="296"/>
      <c r="VBK21" s="296"/>
      <c r="VBL21" s="296"/>
      <c r="VBM21" s="296"/>
      <c r="VBN21" s="296"/>
      <c r="VBO21" s="296"/>
      <c r="VBP21" s="296"/>
      <c r="VBQ21" s="296"/>
      <c r="VBR21" s="296"/>
      <c r="VBS21" s="296"/>
      <c r="VBT21" s="296"/>
      <c r="VBU21" s="296"/>
      <c r="VBV21" s="296"/>
      <c r="VBW21" s="296"/>
      <c r="VBX21" s="296"/>
      <c r="VBY21" s="296"/>
      <c r="VBZ21" s="296"/>
      <c r="VCA21" s="296"/>
      <c r="VCB21" s="296"/>
      <c r="VCC21" s="296"/>
      <c r="VCD21" s="296"/>
      <c r="VCE21" s="296"/>
      <c r="VCF21" s="296"/>
      <c r="VCG21" s="296"/>
      <c r="VCH21" s="296"/>
      <c r="VCI21" s="296"/>
      <c r="VCJ21" s="296"/>
      <c r="VCK21" s="296"/>
      <c r="VCL21" s="296"/>
      <c r="VCM21" s="296"/>
      <c r="VCN21" s="296"/>
      <c r="VCO21" s="296"/>
      <c r="VCP21" s="296"/>
      <c r="VCQ21" s="296"/>
      <c r="VCR21" s="296"/>
      <c r="VCS21" s="296"/>
      <c r="VCT21" s="296"/>
      <c r="VCU21" s="296"/>
      <c r="VCV21" s="296"/>
      <c r="VCW21" s="296"/>
      <c r="VCX21" s="296"/>
      <c r="VCY21" s="296"/>
      <c r="VCZ21" s="296"/>
      <c r="VDA21" s="296"/>
      <c r="VDB21" s="296"/>
      <c r="VDC21" s="296"/>
      <c r="VDD21" s="296"/>
      <c r="VDE21" s="296"/>
      <c r="VDF21" s="296"/>
      <c r="VDG21" s="296"/>
      <c r="VDH21" s="296"/>
      <c r="VDI21" s="296"/>
      <c r="VDJ21" s="296"/>
      <c r="VDK21" s="296"/>
      <c r="VDL21" s="296"/>
      <c r="VDM21" s="296"/>
      <c r="VDN21" s="296"/>
      <c r="VDO21" s="296"/>
      <c r="VDP21" s="296"/>
      <c r="VDQ21" s="296"/>
      <c r="VDR21" s="296"/>
      <c r="VDS21" s="296"/>
      <c r="VDT21" s="296"/>
      <c r="VDU21" s="296"/>
      <c r="VDV21" s="296"/>
      <c r="VDW21" s="296"/>
      <c r="VDX21" s="296"/>
      <c r="VDY21" s="296"/>
      <c r="VDZ21" s="296"/>
      <c r="VEA21" s="296"/>
      <c r="VEB21" s="296"/>
      <c r="VEC21" s="296"/>
      <c r="VED21" s="296"/>
      <c r="VEE21" s="296"/>
      <c r="VEF21" s="296"/>
      <c r="VEG21" s="296"/>
      <c r="VEH21" s="296"/>
      <c r="VEI21" s="296"/>
      <c r="VEJ21" s="296"/>
      <c r="VEK21" s="296"/>
      <c r="VEL21" s="296"/>
      <c r="VEM21" s="296"/>
      <c r="VEN21" s="296"/>
      <c r="VEO21" s="296"/>
      <c r="VEP21" s="296"/>
      <c r="VEQ21" s="296"/>
      <c r="VER21" s="296"/>
      <c r="VES21" s="296"/>
      <c r="VET21" s="296"/>
      <c r="VEU21" s="296"/>
      <c r="VEV21" s="296"/>
      <c r="VEW21" s="296"/>
      <c r="VEX21" s="296"/>
      <c r="VEY21" s="296"/>
      <c r="VEZ21" s="296"/>
      <c r="VFA21" s="296"/>
      <c r="VFB21" s="296"/>
      <c r="VFC21" s="296"/>
      <c r="VFD21" s="296"/>
      <c r="VFE21" s="296"/>
      <c r="VFF21" s="296"/>
      <c r="VFG21" s="296"/>
      <c r="VFH21" s="296"/>
      <c r="VFI21" s="296"/>
      <c r="VFJ21" s="296"/>
      <c r="VFK21" s="296"/>
      <c r="VFL21" s="296"/>
      <c r="VFM21" s="296"/>
      <c r="VFN21" s="296"/>
      <c r="VFO21" s="296"/>
      <c r="VFP21" s="296"/>
      <c r="VFQ21" s="296"/>
      <c r="VFR21" s="296"/>
      <c r="VFS21" s="296"/>
      <c r="VFT21" s="296"/>
      <c r="VFU21" s="296"/>
      <c r="VFV21" s="296"/>
      <c r="VFW21" s="296"/>
      <c r="VFX21" s="296"/>
      <c r="VFY21" s="296"/>
      <c r="VFZ21" s="296"/>
      <c r="VGA21" s="296"/>
      <c r="VGB21" s="296"/>
      <c r="VGC21" s="296"/>
      <c r="VGD21" s="296"/>
      <c r="VGE21" s="296"/>
      <c r="VGF21" s="296"/>
      <c r="VGG21" s="296"/>
      <c r="VGH21" s="296"/>
      <c r="VGI21" s="296"/>
      <c r="VGJ21" s="296"/>
      <c r="VGK21" s="296"/>
      <c r="VGL21" s="296"/>
      <c r="VGM21" s="296"/>
      <c r="VGN21" s="296"/>
      <c r="VGO21" s="296"/>
      <c r="VGP21" s="296"/>
      <c r="VGQ21" s="296"/>
      <c r="VGR21" s="296"/>
      <c r="VGS21" s="296"/>
      <c r="VGT21" s="296"/>
      <c r="VGU21" s="296"/>
      <c r="VGV21" s="296"/>
      <c r="VGW21" s="296"/>
      <c r="VGX21" s="296"/>
      <c r="VGY21" s="296"/>
      <c r="VGZ21" s="296"/>
      <c r="VHA21" s="296"/>
      <c r="VHB21" s="296"/>
      <c r="VHC21" s="296"/>
      <c r="VHD21" s="296"/>
      <c r="VHE21" s="296"/>
      <c r="VHF21" s="296"/>
      <c r="VHG21" s="296"/>
      <c r="VHH21" s="296"/>
      <c r="VHI21" s="296"/>
      <c r="VHJ21" s="296"/>
      <c r="VHK21" s="296"/>
      <c r="VHL21" s="296"/>
      <c r="VHM21" s="296"/>
      <c r="VHN21" s="296"/>
      <c r="VHO21" s="296"/>
      <c r="VHP21" s="296"/>
      <c r="VHQ21" s="296"/>
      <c r="VHR21" s="296"/>
      <c r="VHS21" s="296"/>
      <c r="VHT21" s="296"/>
      <c r="VHU21" s="296"/>
      <c r="VHV21" s="296"/>
      <c r="VHW21" s="296"/>
      <c r="VHX21" s="296"/>
      <c r="VHY21" s="296"/>
      <c r="VHZ21" s="296"/>
      <c r="VIA21" s="296"/>
      <c r="VIB21" s="296"/>
      <c r="VIC21" s="296"/>
      <c r="VID21" s="296"/>
      <c r="VIE21" s="296"/>
      <c r="VIF21" s="296"/>
      <c r="VIG21" s="296"/>
      <c r="VIH21" s="296"/>
      <c r="VII21" s="296"/>
      <c r="VIJ21" s="296"/>
      <c r="VIK21" s="296"/>
      <c r="VIL21" s="296"/>
      <c r="VIM21" s="296"/>
      <c r="VIN21" s="296"/>
      <c r="VIO21" s="296"/>
      <c r="VIP21" s="296"/>
      <c r="VIQ21" s="296"/>
      <c r="VIR21" s="296"/>
      <c r="VIS21" s="296"/>
      <c r="VIT21" s="296"/>
      <c r="VIU21" s="296"/>
      <c r="VIV21" s="296"/>
      <c r="VIW21" s="296"/>
      <c r="VIX21" s="296"/>
      <c r="VIY21" s="296"/>
      <c r="VIZ21" s="296"/>
      <c r="VJA21" s="296"/>
      <c r="VJB21" s="296"/>
      <c r="VJC21" s="296"/>
      <c r="VJD21" s="296"/>
      <c r="VJE21" s="296"/>
      <c r="VJF21" s="296"/>
      <c r="VJG21" s="296"/>
      <c r="VJH21" s="296"/>
      <c r="VJI21" s="296"/>
      <c r="VJJ21" s="296"/>
      <c r="VJK21" s="296"/>
      <c r="VJL21" s="296"/>
      <c r="VJM21" s="296"/>
      <c r="VJN21" s="296"/>
      <c r="VJO21" s="296"/>
      <c r="VJP21" s="296"/>
      <c r="VJQ21" s="296"/>
      <c r="VJR21" s="296"/>
      <c r="VJS21" s="296"/>
      <c r="VJT21" s="296"/>
      <c r="VJU21" s="296"/>
      <c r="VJV21" s="296"/>
      <c r="VJW21" s="296"/>
      <c r="VJX21" s="296"/>
      <c r="VJY21" s="296"/>
      <c r="VJZ21" s="296"/>
      <c r="VKA21" s="296"/>
      <c r="VKB21" s="296"/>
      <c r="VKC21" s="296"/>
      <c r="VKD21" s="296"/>
      <c r="VKE21" s="296"/>
      <c r="VKF21" s="296"/>
      <c r="VKG21" s="296"/>
      <c r="VKH21" s="296"/>
      <c r="VKI21" s="296"/>
      <c r="VKJ21" s="296"/>
      <c r="VKK21" s="296"/>
      <c r="VKL21" s="296"/>
      <c r="VKM21" s="296"/>
      <c r="VKN21" s="296"/>
      <c r="VKO21" s="296"/>
      <c r="VKP21" s="296"/>
      <c r="VKQ21" s="296"/>
      <c r="VKR21" s="296"/>
      <c r="VKS21" s="296"/>
      <c r="VKT21" s="296"/>
      <c r="VKU21" s="296"/>
      <c r="VKV21" s="296"/>
      <c r="VKW21" s="296"/>
      <c r="VKX21" s="296"/>
      <c r="VKY21" s="296"/>
      <c r="VKZ21" s="296"/>
      <c r="VLA21" s="296"/>
      <c r="VLB21" s="296"/>
      <c r="VLC21" s="296"/>
      <c r="VLD21" s="296"/>
      <c r="VLE21" s="296"/>
      <c r="VLF21" s="296"/>
      <c r="VLG21" s="296"/>
      <c r="VLH21" s="296"/>
      <c r="VLI21" s="296"/>
      <c r="VLJ21" s="296"/>
      <c r="VLK21" s="296"/>
      <c r="VLL21" s="296"/>
      <c r="VLM21" s="296"/>
      <c r="VLN21" s="296"/>
      <c r="VLO21" s="296"/>
      <c r="VLP21" s="296"/>
      <c r="VLQ21" s="296"/>
      <c r="VLR21" s="296"/>
      <c r="VLS21" s="296"/>
      <c r="VLT21" s="296"/>
      <c r="VLU21" s="296"/>
      <c r="VLV21" s="296"/>
      <c r="VLW21" s="296"/>
      <c r="VLX21" s="296"/>
      <c r="VLY21" s="296"/>
      <c r="VLZ21" s="296"/>
      <c r="VMA21" s="296"/>
      <c r="VMB21" s="296"/>
      <c r="VMC21" s="296"/>
      <c r="VMD21" s="296"/>
      <c r="VME21" s="296"/>
      <c r="VMF21" s="296"/>
      <c r="VMG21" s="296"/>
      <c r="VMH21" s="296"/>
      <c r="VMI21" s="296"/>
      <c r="VMJ21" s="296"/>
      <c r="VMK21" s="296"/>
      <c r="VML21" s="296"/>
      <c r="VMM21" s="296"/>
      <c r="VMN21" s="296"/>
      <c r="VMO21" s="296"/>
      <c r="VMP21" s="296"/>
      <c r="VMQ21" s="296"/>
      <c r="VMR21" s="296"/>
      <c r="VMS21" s="296"/>
      <c r="VMT21" s="296"/>
      <c r="VMU21" s="296"/>
      <c r="VMV21" s="296"/>
      <c r="VMW21" s="296"/>
      <c r="VMX21" s="296"/>
      <c r="VMY21" s="296"/>
      <c r="VMZ21" s="296"/>
      <c r="VNA21" s="296"/>
      <c r="VNB21" s="296"/>
      <c r="VNC21" s="296"/>
      <c r="VND21" s="296"/>
      <c r="VNE21" s="296"/>
      <c r="VNF21" s="296"/>
      <c r="VNG21" s="296"/>
      <c r="VNH21" s="296"/>
      <c r="VNI21" s="296"/>
      <c r="VNJ21" s="296"/>
      <c r="VNK21" s="296"/>
      <c r="VNL21" s="296"/>
      <c r="VNM21" s="296"/>
      <c r="VNN21" s="296"/>
      <c r="VNO21" s="296"/>
      <c r="VNP21" s="296"/>
      <c r="VNQ21" s="296"/>
      <c r="VNR21" s="296"/>
      <c r="VNS21" s="296"/>
      <c r="VNT21" s="296"/>
      <c r="VNU21" s="296"/>
      <c r="VNV21" s="296"/>
      <c r="VNW21" s="296"/>
      <c r="VNX21" s="296"/>
      <c r="VNY21" s="296"/>
      <c r="VNZ21" s="296"/>
      <c r="VOA21" s="296"/>
      <c r="VOB21" s="296"/>
      <c r="VOC21" s="296"/>
      <c r="VOD21" s="296"/>
      <c r="VOE21" s="296"/>
      <c r="VOF21" s="296"/>
      <c r="VOG21" s="296"/>
      <c r="VOH21" s="296"/>
      <c r="VOI21" s="296"/>
      <c r="VOJ21" s="296"/>
      <c r="VOK21" s="296"/>
      <c r="VOL21" s="296"/>
      <c r="VOM21" s="296"/>
      <c r="VON21" s="296"/>
      <c r="VOO21" s="296"/>
      <c r="VOP21" s="296"/>
      <c r="VOQ21" s="296"/>
      <c r="VOR21" s="296"/>
      <c r="VOS21" s="296"/>
      <c r="VOT21" s="296"/>
      <c r="VOU21" s="296"/>
      <c r="VOV21" s="296"/>
      <c r="VOW21" s="296"/>
      <c r="VOX21" s="296"/>
      <c r="VOY21" s="296"/>
      <c r="VOZ21" s="296"/>
      <c r="VPA21" s="296"/>
      <c r="VPB21" s="296"/>
      <c r="VPC21" s="296"/>
      <c r="VPD21" s="296"/>
      <c r="VPE21" s="296"/>
      <c r="VPF21" s="296"/>
      <c r="VPG21" s="296"/>
      <c r="VPH21" s="296"/>
      <c r="VPI21" s="296"/>
      <c r="VPJ21" s="296"/>
      <c r="VPK21" s="296"/>
      <c r="VPL21" s="296"/>
      <c r="VPM21" s="296"/>
      <c r="VPN21" s="296"/>
      <c r="VPO21" s="296"/>
      <c r="VPP21" s="296"/>
      <c r="VPQ21" s="296"/>
      <c r="VPR21" s="296"/>
      <c r="VPS21" s="296"/>
      <c r="VPT21" s="296"/>
      <c r="VPU21" s="296"/>
      <c r="VPV21" s="296"/>
      <c r="VPW21" s="296"/>
      <c r="VPX21" s="296"/>
      <c r="VPY21" s="296"/>
      <c r="VPZ21" s="296"/>
      <c r="VQA21" s="296"/>
      <c r="VQB21" s="296"/>
      <c r="VQC21" s="296"/>
      <c r="VQD21" s="296"/>
      <c r="VQE21" s="296"/>
      <c r="VQF21" s="296"/>
      <c r="VQG21" s="296"/>
      <c r="VQH21" s="296"/>
      <c r="VQI21" s="296"/>
      <c r="VQJ21" s="296"/>
      <c r="VQK21" s="296"/>
      <c r="VQL21" s="296"/>
      <c r="VQM21" s="296"/>
      <c r="VQN21" s="296"/>
      <c r="VQO21" s="296"/>
      <c r="VQP21" s="296"/>
      <c r="VQQ21" s="296"/>
      <c r="VQR21" s="296"/>
      <c r="VQS21" s="296"/>
      <c r="VQT21" s="296"/>
      <c r="VQU21" s="296"/>
      <c r="VQV21" s="296"/>
      <c r="VQW21" s="296"/>
      <c r="VQX21" s="296"/>
      <c r="VQY21" s="296"/>
      <c r="VQZ21" s="296"/>
      <c r="VRA21" s="296"/>
      <c r="VRB21" s="296"/>
      <c r="VRC21" s="296"/>
      <c r="VRD21" s="296"/>
      <c r="VRE21" s="296"/>
      <c r="VRF21" s="296"/>
      <c r="VRG21" s="296"/>
      <c r="VRH21" s="296"/>
      <c r="VRI21" s="296"/>
      <c r="VRJ21" s="296"/>
      <c r="VRK21" s="296"/>
      <c r="VRL21" s="296"/>
      <c r="VRM21" s="296"/>
      <c r="VRN21" s="296"/>
      <c r="VRO21" s="296"/>
      <c r="VRP21" s="296"/>
      <c r="VRQ21" s="296"/>
      <c r="VRR21" s="296"/>
      <c r="VRS21" s="296"/>
      <c r="VRT21" s="296"/>
      <c r="VRU21" s="296"/>
      <c r="VRV21" s="296"/>
      <c r="VRW21" s="296"/>
      <c r="VRX21" s="296"/>
      <c r="VRY21" s="296"/>
      <c r="VRZ21" s="296"/>
      <c r="VSA21" s="296"/>
      <c r="VSB21" s="296"/>
      <c r="VSC21" s="296"/>
      <c r="VSD21" s="296"/>
      <c r="VSE21" s="296"/>
      <c r="VSF21" s="296"/>
      <c r="VSG21" s="296"/>
      <c r="VSH21" s="296"/>
      <c r="VSI21" s="296"/>
      <c r="VSJ21" s="296"/>
      <c r="VSK21" s="296"/>
      <c r="VSL21" s="296"/>
      <c r="VSM21" s="296"/>
      <c r="VSN21" s="296"/>
      <c r="VSO21" s="296"/>
      <c r="VSP21" s="296"/>
      <c r="VSQ21" s="296"/>
      <c r="VSR21" s="296"/>
      <c r="VSS21" s="296"/>
      <c r="VST21" s="296"/>
      <c r="VSU21" s="296"/>
      <c r="VSV21" s="296"/>
      <c r="VSW21" s="296"/>
      <c r="VSX21" s="296"/>
      <c r="VSY21" s="296"/>
      <c r="VSZ21" s="296"/>
      <c r="VTA21" s="296"/>
      <c r="VTB21" s="296"/>
      <c r="VTC21" s="296"/>
      <c r="VTD21" s="296"/>
      <c r="VTE21" s="296"/>
      <c r="VTF21" s="296"/>
      <c r="VTG21" s="296"/>
      <c r="VTH21" s="296"/>
      <c r="VTI21" s="296"/>
      <c r="VTJ21" s="296"/>
      <c r="VTK21" s="296"/>
      <c r="VTL21" s="296"/>
      <c r="VTM21" s="296"/>
      <c r="VTN21" s="296"/>
      <c r="VTO21" s="296"/>
      <c r="VTP21" s="296"/>
      <c r="VTQ21" s="296"/>
      <c r="VTR21" s="296"/>
      <c r="VTS21" s="296"/>
      <c r="VTT21" s="296"/>
      <c r="VTU21" s="296"/>
      <c r="VTV21" s="296"/>
      <c r="VTW21" s="296"/>
      <c r="VTX21" s="296"/>
      <c r="VTY21" s="296"/>
      <c r="VTZ21" s="296"/>
      <c r="VUA21" s="296"/>
      <c r="VUB21" s="296"/>
      <c r="VUC21" s="296"/>
      <c r="VUD21" s="296"/>
      <c r="VUE21" s="296"/>
      <c r="VUF21" s="296"/>
      <c r="VUG21" s="296"/>
      <c r="VUH21" s="296"/>
      <c r="VUI21" s="296"/>
      <c r="VUJ21" s="296"/>
      <c r="VUK21" s="296"/>
      <c r="VUL21" s="296"/>
      <c r="VUM21" s="296"/>
      <c r="VUN21" s="296"/>
      <c r="VUO21" s="296"/>
      <c r="VUP21" s="296"/>
      <c r="VUQ21" s="296"/>
      <c r="VUR21" s="296"/>
      <c r="VUS21" s="296"/>
      <c r="VUT21" s="296"/>
      <c r="VUU21" s="296"/>
      <c r="VUV21" s="296"/>
      <c r="VUW21" s="296"/>
      <c r="VUX21" s="296"/>
      <c r="VUY21" s="296"/>
      <c r="VUZ21" s="296"/>
      <c r="VVA21" s="296"/>
      <c r="VVB21" s="296"/>
      <c r="VVC21" s="296"/>
      <c r="VVD21" s="296"/>
      <c r="VVE21" s="296"/>
      <c r="VVF21" s="296"/>
      <c r="VVG21" s="296"/>
      <c r="VVH21" s="296"/>
      <c r="VVI21" s="296"/>
      <c r="VVJ21" s="296"/>
      <c r="VVK21" s="296"/>
      <c r="VVL21" s="296"/>
      <c r="VVM21" s="296"/>
      <c r="VVN21" s="296"/>
      <c r="VVO21" s="296"/>
      <c r="VVP21" s="296"/>
      <c r="VVQ21" s="296"/>
      <c r="VVR21" s="296"/>
      <c r="VVS21" s="296"/>
      <c r="VVT21" s="296"/>
      <c r="VVU21" s="296"/>
      <c r="VVV21" s="296"/>
      <c r="VVW21" s="296"/>
      <c r="VVX21" s="296"/>
      <c r="VVY21" s="296"/>
      <c r="VVZ21" s="296"/>
      <c r="VWA21" s="296"/>
      <c r="VWB21" s="296"/>
      <c r="VWC21" s="296"/>
      <c r="VWD21" s="296"/>
      <c r="VWE21" s="296"/>
      <c r="VWF21" s="296"/>
      <c r="VWG21" s="296"/>
      <c r="VWH21" s="296"/>
      <c r="VWI21" s="296"/>
      <c r="VWJ21" s="296"/>
      <c r="VWK21" s="296"/>
      <c r="VWL21" s="296"/>
      <c r="VWM21" s="296"/>
      <c r="VWN21" s="296"/>
      <c r="VWO21" s="296"/>
      <c r="VWP21" s="296"/>
      <c r="VWQ21" s="296"/>
      <c r="VWR21" s="296"/>
      <c r="VWS21" s="296"/>
      <c r="VWT21" s="296"/>
      <c r="VWU21" s="296"/>
      <c r="VWV21" s="296"/>
      <c r="VWW21" s="296"/>
      <c r="VWX21" s="296"/>
      <c r="VWY21" s="296"/>
      <c r="VWZ21" s="296"/>
      <c r="VXA21" s="296"/>
      <c r="VXB21" s="296"/>
      <c r="VXC21" s="296"/>
      <c r="VXD21" s="296"/>
      <c r="VXE21" s="296"/>
      <c r="VXF21" s="296"/>
      <c r="VXG21" s="296"/>
      <c r="VXH21" s="296"/>
      <c r="VXI21" s="296"/>
      <c r="VXJ21" s="296"/>
      <c r="VXK21" s="296"/>
      <c r="VXL21" s="296"/>
      <c r="VXM21" s="296"/>
      <c r="VXN21" s="296"/>
      <c r="VXO21" s="296"/>
      <c r="VXP21" s="296"/>
      <c r="VXQ21" s="296"/>
      <c r="VXR21" s="296"/>
      <c r="VXS21" s="296"/>
      <c r="VXT21" s="296"/>
      <c r="VXU21" s="296"/>
      <c r="VXV21" s="296"/>
      <c r="VXW21" s="296"/>
      <c r="VXX21" s="296"/>
      <c r="VXY21" s="296"/>
      <c r="VXZ21" s="296"/>
      <c r="VYA21" s="296"/>
      <c r="VYB21" s="296"/>
      <c r="VYC21" s="296"/>
      <c r="VYD21" s="296"/>
      <c r="VYE21" s="296"/>
      <c r="VYF21" s="296"/>
      <c r="VYG21" s="296"/>
      <c r="VYH21" s="296"/>
      <c r="VYI21" s="296"/>
      <c r="VYJ21" s="296"/>
      <c r="VYK21" s="296"/>
      <c r="VYL21" s="296"/>
      <c r="VYM21" s="296"/>
      <c r="VYN21" s="296"/>
      <c r="VYO21" s="296"/>
      <c r="VYP21" s="296"/>
      <c r="VYQ21" s="296"/>
      <c r="VYR21" s="296"/>
      <c r="VYS21" s="296"/>
      <c r="VYT21" s="296"/>
      <c r="VYU21" s="296"/>
      <c r="VYV21" s="296"/>
      <c r="VYW21" s="296"/>
      <c r="VYX21" s="296"/>
      <c r="VYY21" s="296"/>
      <c r="VYZ21" s="296"/>
      <c r="VZA21" s="296"/>
      <c r="VZB21" s="296"/>
      <c r="VZC21" s="296"/>
      <c r="VZD21" s="296"/>
      <c r="VZE21" s="296"/>
      <c r="VZF21" s="296"/>
      <c r="VZG21" s="296"/>
      <c r="VZH21" s="296"/>
      <c r="VZI21" s="296"/>
      <c r="VZJ21" s="296"/>
      <c r="VZK21" s="296"/>
      <c r="VZL21" s="296"/>
      <c r="VZM21" s="296"/>
      <c r="VZN21" s="296"/>
      <c r="VZO21" s="296"/>
      <c r="VZP21" s="296"/>
      <c r="VZQ21" s="296"/>
      <c r="VZR21" s="296"/>
      <c r="VZS21" s="296"/>
      <c r="VZT21" s="296"/>
      <c r="VZU21" s="296"/>
      <c r="VZV21" s="296"/>
      <c r="VZW21" s="296"/>
      <c r="VZX21" s="296"/>
      <c r="VZY21" s="296"/>
      <c r="VZZ21" s="296"/>
      <c r="WAA21" s="296"/>
      <c r="WAB21" s="296"/>
      <c r="WAC21" s="296"/>
      <c r="WAD21" s="296"/>
      <c r="WAE21" s="296"/>
      <c r="WAF21" s="296"/>
      <c r="WAG21" s="296"/>
      <c r="WAH21" s="296"/>
      <c r="WAI21" s="296"/>
      <c r="WAJ21" s="296"/>
      <c r="WAK21" s="296"/>
      <c r="WAL21" s="296"/>
      <c r="WAM21" s="296"/>
      <c r="WAN21" s="296"/>
      <c r="WAO21" s="296"/>
      <c r="WAP21" s="296"/>
      <c r="WAQ21" s="296"/>
      <c r="WAR21" s="296"/>
      <c r="WAS21" s="296"/>
      <c r="WAT21" s="296"/>
      <c r="WAU21" s="296"/>
      <c r="WAV21" s="296"/>
      <c r="WAW21" s="296"/>
      <c r="WAX21" s="296"/>
      <c r="WAY21" s="296"/>
      <c r="WAZ21" s="296"/>
      <c r="WBA21" s="296"/>
      <c r="WBB21" s="296"/>
      <c r="WBC21" s="296"/>
      <c r="WBD21" s="296"/>
      <c r="WBE21" s="296"/>
      <c r="WBF21" s="296"/>
      <c r="WBG21" s="296"/>
      <c r="WBH21" s="296"/>
      <c r="WBI21" s="296"/>
      <c r="WBJ21" s="296"/>
      <c r="WBK21" s="296"/>
      <c r="WBL21" s="296"/>
      <c r="WBM21" s="296"/>
      <c r="WBN21" s="296"/>
      <c r="WBO21" s="296"/>
      <c r="WBP21" s="296"/>
      <c r="WBQ21" s="296"/>
      <c r="WBR21" s="296"/>
      <c r="WBS21" s="296"/>
      <c r="WBT21" s="296"/>
      <c r="WBU21" s="296"/>
      <c r="WBV21" s="296"/>
      <c r="WBW21" s="296"/>
      <c r="WBX21" s="296"/>
      <c r="WBY21" s="296"/>
      <c r="WBZ21" s="296"/>
      <c r="WCA21" s="296"/>
      <c r="WCB21" s="296"/>
      <c r="WCC21" s="296"/>
      <c r="WCD21" s="296"/>
      <c r="WCE21" s="296"/>
      <c r="WCF21" s="296"/>
      <c r="WCG21" s="296"/>
      <c r="WCH21" s="296"/>
      <c r="WCI21" s="296"/>
      <c r="WCJ21" s="296"/>
      <c r="WCK21" s="296"/>
      <c r="WCL21" s="296"/>
      <c r="WCM21" s="296"/>
      <c r="WCN21" s="296"/>
      <c r="WCO21" s="296"/>
      <c r="WCP21" s="296"/>
      <c r="WCQ21" s="296"/>
      <c r="WCR21" s="296"/>
      <c r="WCS21" s="296"/>
      <c r="WCT21" s="296"/>
      <c r="WCU21" s="296"/>
      <c r="WCV21" s="296"/>
      <c r="WCW21" s="296"/>
      <c r="WCX21" s="296"/>
      <c r="WCY21" s="296"/>
      <c r="WCZ21" s="296"/>
      <c r="WDA21" s="296"/>
      <c r="WDB21" s="296"/>
      <c r="WDC21" s="296"/>
      <c r="WDD21" s="296"/>
      <c r="WDE21" s="296"/>
      <c r="WDF21" s="296"/>
      <c r="WDG21" s="296"/>
      <c r="WDH21" s="296"/>
      <c r="WDI21" s="296"/>
      <c r="WDJ21" s="296"/>
      <c r="WDK21" s="296"/>
      <c r="WDL21" s="296"/>
      <c r="WDM21" s="296"/>
      <c r="WDN21" s="296"/>
      <c r="WDO21" s="296"/>
      <c r="WDP21" s="296"/>
      <c r="WDQ21" s="296"/>
      <c r="WDR21" s="296"/>
      <c r="WDS21" s="296"/>
      <c r="WDT21" s="296"/>
      <c r="WDU21" s="296"/>
      <c r="WDV21" s="296"/>
      <c r="WDW21" s="296"/>
      <c r="WDX21" s="296"/>
      <c r="WDY21" s="296"/>
      <c r="WDZ21" s="296"/>
      <c r="WEA21" s="296"/>
      <c r="WEB21" s="296"/>
      <c r="WEC21" s="296"/>
      <c r="WED21" s="296"/>
      <c r="WEE21" s="296"/>
      <c r="WEF21" s="296"/>
      <c r="WEG21" s="296"/>
      <c r="WEH21" s="296"/>
      <c r="WEI21" s="296"/>
      <c r="WEJ21" s="296"/>
      <c r="WEK21" s="296"/>
      <c r="WEL21" s="296"/>
      <c r="WEM21" s="296"/>
      <c r="WEN21" s="296"/>
      <c r="WEO21" s="296"/>
      <c r="WEP21" s="296"/>
      <c r="WEQ21" s="296"/>
      <c r="WER21" s="296"/>
      <c r="WES21" s="296"/>
      <c r="WET21" s="296"/>
      <c r="WEU21" s="296"/>
      <c r="WEV21" s="296"/>
      <c r="WEW21" s="296"/>
      <c r="WEX21" s="296"/>
      <c r="WEY21" s="296"/>
      <c r="WEZ21" s="296"/>
      <c r="WFA21" s="296"/>
      <c r="WFB21" s="296"/>
      <c r="WFC21" s="296"/>
      <c r="WFD21" s="296"/>
      <c r="WFE21" s="296"/>
      <c r="WFF21" s="296"/>
      <c r="WFG21" s="296"/>
      <c r="WFH21" s="296"/>
      <c r="WFI21" s="296"/>
      <c r="WFJ21" s="296"/>
      <c r="WFK21" s="296"/>
      <c r="WFL21" s="296"/>
      <c r="WFM21" s="296"/>
      <c r="WFN21" s="296"/>
      <c r="WFO21" s="296"/>
      <c r="WFP21" s="296"/>
      <c r="WFQ21" s="296"/>
      <c r="WFR21" s="296"/>
      <c r="WFS21" s="296"/>
      <c r="WFT21" s="296"/>
      <c r="WFU21" s="296"/>
      <c r="WFV21" s="296"/>
      <c r="WFW21" s="296"/>
      <c r="WFX21" s="296"/>
      <c r="WFY21" s="296"/>
      <c r="WFZ21" s="296"/>
      <c r="WGA21" s="296"/>
      <c r="WGB21" s="296"/>
      <c r="WGC21" s="296"/>
      <c r="WGD21" s="296"/>
      <c r="WGE21" s="296"/>
      <c r="WGF21" s="296"/>
      <c r="WGG21" s="296"/>
      <c r="WGH21" s="296"/>
      <c r="WGI21" s="296"/>
      <c r="WGJ21" s="296"/>
      <c r="WGK21" s="296"/>
      <c r="WGL21" s="296"/>
      <c r="WGM21" s="296"/>
      <c r="WGN21" s="296"/>
      <c r="WGO21" s="296"/>
      <c r="WGP21" s="296"/>
      <c r="WGQ21" s="296"/>
      <c r="WGR21" s="296"/>
      <c r="WGS21" s="296"/>
      <c r="WGT21" s="296"/>
      <c r="WGU21" s="296"/>
      <c r="WGV21" s="296"/>
      <c r="WGW21" s="296"/>
      <c r="WGX21" s="296"/>
      <c r="WGY21" s="296"/>
      <c r="WGZ21" s="296"/>
      <c r="WHA21" s="296"/>
      <c r="WHB21" s="296"/>
      <c r="WHC21" s="296"/>
      <c r="WHD21" s="296"/>
      <c r="WHE21" s="296"/>
      <c r="WHF21" s="296"/>
      <c r="WHG21" s="296"/>
      <c r="WHH21" s="296"/>
      <c r="WHI21" s="296"/>
      <c r="WHJ21" s="296"/>
      <c r="WHK21" s="296"/>
      <c r="WHL21" s="296"/>
      <c r="WHM21" s="296"/>
      <c r="WHN21" s="296"/>
      <c r="WHO21" s="296"/>
      <c r="WHP21" s="296"/>
      <c r="WHQ21" s="296"/>
      <c r="WHR21" s="296"/>
      <c r="WHS21" s="296"/>
      <c r="WHT21" s="296"/>
      <c r="WHU21" s="296"/>
      <c r="WHV21" s="296"/>
      <c r="WHW21" s="296"/>
      <c r="WHX21" s="296"/>
      <c r="WHY21" s="296"/>
      <c r="WHZ21" s="296"/>
      <c r="WIA21" s="296"/>
      <c r="WIB21" s="296"/>
      <c r="WIC21" s="296"/>
      <c r="WID21" s="296"/>
      <c r="WIE21" s="296"/>
      <c r="WIF21" s="296"/>
      <c r="WIG21" s="296"/>
      <c r="WIH21" s="296"/>
      <c r="WII21" s="296"/>
      <c r="WIJ21" s="296"/>
      <c r="WIK21" s="296"/>
      <c r="WIL21" s="296"/>
      <c r="WIM21" s="296"/>
      <c r="WIN21" s="296"/>
      <c r="WIO21" s="296"/>
      <c r="WIP21" s="296"/>
      <c r="WIQ21" s="296"/>
      <c r="WIR21" s="296"/>
      <c r="WIS21" s="296"/>
      <c r="WIT21" s="296"/>
      <c r="WIU21" s="296"/>
      <c r="WIV21" s="296"/>
      <c r="WIW21" s="296"/>
      <c r="WIX21" s="296"/>
      <c r="WIY21" s="296"/>
      <c r="WIZ21" s="296"/>
      <c r="WJA21" s="296"/>
      <c r="WJB21" s="296"/>
      <c r="WJC21" s="296"/>
      <c r="WJD21" s="296"/>
      <c r="WJE21" s="296"/>
      <c r="WJF21" s="296"/>
      <c r="WJG21" s="296"/>
      <c r="WJH21" s="296"/>
      <c r="WJI21" s="296"/>
      <c r="WJJ21" s="296"/>
      <c r="WJK21" s="296"/>
      <c r="WJL21" s="296"/>
      <c r="WJM21" s="296"/>
      <c r="WJN21" s="296"/>
      <c r="WJO21" s="296"/>
      <c r="WJP21" s="296"/>
      <c r="WJQ21" s="296"/>
      <c r="WJR21" s="296"/>
      <c r="WJS21" s="296"/>
      <c r="WJT21" s="296"/>
      <c r="WJU21" s="296"/>
      <c r="WJV21" s="296"/>
      <c r="WJW21" s="296"/>
      <c r="WJX21" s="296"/>
      <c r="WJY21" s="296"/>
      <c r="WJZ21" s="296"/>
      <c r="WKA21" s="296"/>
      <c r="WKB21" s="296"/>
      <c r="WKC21" s="296"/>
      <c r="WKD21" s="296"/>
      <c r="WKE21" s="296"/>
      <c r="WKF21" s="296"/>
      <c r="WKG21" s="296"/>
      <c r="WKH21" s="296"/>
      <c r="WKI21" s="296"/>
      <c r="WKJ21" s="296"/>
      <c r="WKK21" s="296"/>
      <c r="WKL21" s="296"/>
      <c r="WKM21" s="296"/>
      <c r="WKN21" s="296"/>
      <c r="WKO21" s="296"/>
      <c r="WKP21" s="296"/>
      <c r="WKQ21" s="296"/>
      <c r="WKR21" s="296"/>
      <c r="WKS21" s="296"/>
      <c r="WKT21" s="296"/>
      <c r="WKU21" s="296"/>
      <c r="WKV21" s="296"/>
      <c r="WKW21" s="296"/>
      <c r="WKX21" s="296"/>
      <c r="WKY21" s="296"/>
      <c r="WKZ21" s="296"/>
      <c r="WLA21" s="296"/>
      <c r="WLB21" s="296"/>
      <c r="WLC21" s="296"/>
      <c r="WLD21" s="296"/>
      <c r="WLE21" s="296"/>
      <c r="WLF21" s="296"/>
      <c r="WLG21" s="296"/>
      <c r="WLH21" s="296"/>
      <c r="WLI21" s="296"/>
      <c r="WLJ21" s="296"/>
      <c r="WLK21" s="296"/>
      <c r="WLL21" s="296"/>
      <c r="WLM21" s="296"/>
      <c r="WLN21" s="296"/>
      <c r="WLO21" s="296"/>
      <c r="WLP21" s="296"/>
      <c r="WLQ21" s="296"/>
      <c r="WLR21" s="296"/>
      <c r="WLS21" s="296"/>
      <c r="WLT21" s="296"/>
      <c r="WLU21" s="296"/>
      <c r="WLV21" s="296"/>
      <c r="WLW21" s="296"/>
      <c r="WLX21" s="296"/>
      <c r="WLY21" s="296"/>
      <c r="WLZ21" s="296"/>
      <c r="WMA21" s="296"/>
      <c r="WMB21" s="296"/>
      <c r="WMC21" s="296"/>
      <c r="WMD21" s="296"/>
      <c r="WME21" s="296"/>
      <c r="WMF21" s="296"/>
      <c r="WMG21" s="296"/>
      <c r="WMH21" s="296"/>
      <c r="WMI21" s="296"/>
      <c r="WMJ21" s="296"/>
      <c r="WMK21" s="296"/>
      <c r="WML21" s="296"/>
      <c r="WMM21" s="296"/>
      <c r="WMN21" s="296"/>
      <c r="WMO21" s="296"/>
      <c r="WMP21" s="296"/>
      <c r="WMQ21" s="296"/>
      <c r="WMR21" s="296"/>
      <c r="WMS21" s="296"/>
      <c r="WMT21" s="296"/>
      <c r="WMU21" s="296"/>
      <c r="WMV21" s="296"/>
      <c r="WMW21" s="296"/>
      <c r="WMX21" s="296"/>
      <c r="WMY21" s="296"/>
      <c r="WMZ21" s="296"/>
      <c r="WNA21" s="296"/>
      <c r="WNB21" s="296"/>
      <c r="WNC21" s="296"/>
      <c r="WND21" s="296"/>
      <c r="WNE21" s="296"/>
      <c r="WNF21" s="296"/>
      <c r="WNG21" s="296"/>
      <c r="WNH21" s="296"/>
      <c r="WNI21" s="296"/>
      <c r="WNJ21" s="296"/>
      <c r="WNK21" s="296"/>
      <c r="WNL21" s="296"/>
      <c r="WNM21" s="296"/>
      <c r="WNN21" s="296"/>
      <c r="WNO21" s="296"/>
      <c r="WNP21" s="296"/>
      <c r="WNQ21" s="296"/>
      <c r="WNR21" s="296"/>
      <c r="WNS21" s="296"/>
      <c r="WNT21" s="296"/>
      <c r="WNU21" s="296"/>
      <c r="WNV21" s="296"/>
      <c r="WNW21" s="296"/>
      <c r="WNX21" s="296"/>
      <c r="WNY21" s="296"/>
      <c r="WNZ21" s="296"/>
      <c r="WOA21" s="296"/>
      <c r="WOB21" s="296"/>
      <c r="WOC21" s="296"/>
      <c r="WOD21" s="296"/>
      <c r="WOE21" s="296"/>
      <c r="WOF21" s="296"/>
      <c r="WOG21" s="296"/>
      <c r="WOH21" s="296"/>
      <c r="WOI21" s="296"/>
      <c r="WOJ21" s="296"/>
      <c r="WOK21" s="296"/>
      <c r="WOL21" s="296"/>
      <c r="WOM21" s="296"/>
      <c r="WON21" s="296"/>
      <c r="WOO21" s="296"/>
      <c r="WOP21" s="296"/>
      <c r="WOQ21" s="296"/>
      <c r="WOR21" s="296"/>
      <c r="WOS21" s="296"/>
      <c r="WOT21" s="296"/>
      <c r="WOU21" s="296"/>
      <c r="WOV21" s="296"/>
      <c r="WOW21" s="296"/>
      <c r="WOX21" s="296"/>
      <c r="WOY21" s="296"/>
      <c r="WOZ21" s="296"/>
      <c r="WPA21" s="296"/>
      <c r="WPB21" s="296"/>
      <c r="WPC21" s="296"/>
      <c r="WPD21" s="296"/>
      <c r="WPE21" s="296"/>
      <c r="WPF21" s="296"/>
      <c r="WPG21" s="296"/>
      <c r="WPH21" s="296"/>
      <c r="WPI21" s="296"/>
      <c r="WPJ21" s="296"/>
      <c r="WPK21" s="296"/>
      <c r="WPL21" s="296"/>
      <c r="WPM21" s="296"/>
      <c r="WPN21" s="296"/>
      <c r="WPO21" s="296"/>
      <c r="WPP21" s="296"/>
      <c r="WPQ21" s="296"/>
      <c r="WPR21" s="296"/>
      <c r="WPS21" s="296"/>
      <c r="WPT21" s="296"/>
      <c r="WPU21" s="296"/>
      <c r="WPV21" s="296"/>
      <c r="WPW21" s="296"/>
      <c r="WPX21" s="296"/>
      <c r="WPY21" s="296"/>
      <c r="WPZ21" s="296"/>
      <c r="WQA21" s="296"/>
      <c r="WQB21" s="296"/>
      <c r="WQC21" s="296"/>
      <c r="WQD21" s="296"/>
      <c r="WQE21" s="296"/>
      <c r="WQF21" s="296"/>
      <c r="WQG21" s="296"/>
      <c r="WQH21" s="296"/>
      <c r="WQI21" s="296"/>
      <c r="WQJ21" s="296"/>
      <c r="WQK21" s="296"/>
      <c r="WQL21" s="296"/>
      <c r="WQM21" s="296"/>
      <c r="WQN21" s="296"/>
      <c r="WQO21" s="296"/>
      <c r="WQP21" s="296"/>
      <c r="WQQ21" s="296"/>
      <c r="WQR21" s="296"/>
      <c r="WQS21" s="296"/>
      <c r="WQT21" s="296"/>
      <c r="WQU21" s="296"/>
      <c r="WQV21" s="296"/>
      <c r="WQW21" s="296"/>
      <c r="WQX21" s="296"/>
      <c r="WQY21" s="296"/>
      <c r="WQZ21" s="296"/>
      <c r="WRA21" s="296"/>
      <c r="WRB21" s="296"/>
      <c r="WRC21" s="296"/>
      <c r="WRD21" s="296"/>
      <c r="WRE21" s="296"/>
      <c r="WRF21" s="296"/>
      <c r="WRG21" s="296"/>
      <c r="WRH21" s="296"/>
      <c r="WRI21" s="296"/>
      <c r="WRJ21" s="296"/>
      <c r="WRK21" s="296"/>
      <c r="WRL21" s="296"/>
      <c r="WRM21" s="296"/>
      <c r="WRN21" s="296"/>
      <c r="WRO21" s="296"/>
      <c r="WRP21" s="296"/>
      <c r="WRQ21" s="296"/>
      <c r="WRR21" s="296"/>
      <c r="WRS21" s="296"/>
      <c r="WRT21" s="296"/>
      <c r="WRU21" s="296"/>
      <c r="WRV21" s="296"/>
      <c r="WRW21" s="296"/>
      <c r="WRX21" s="296"/>
      <c r="WRY21" s="296"/>
      <c r="WRZ21" s="296"/>
      <c r="WSA21" s="296"/>
      <c r="WSB21" s="296"/>
      <c r="WSC21" s="296"/>
      <c r="WSD21" s="296"/>
      <c r="WSE21" s="296"/>
      <c r="WSF21" s="296"/>
      <c r="WSG21" s="296"/>
      <c r="WSH21" s="296"/>
      <c r="WSI21" s="296"/>
      <c r="WSJ21" s="296"/>
      <c r="WSK21" s="296"/>
      <c r="WSL21" s="296"/>
      <c r="WSM21" s="296"/>
      <c r="WSN21" s="296"/>
      <c r="WSO21" s="296"/>
      <c r="WSP21" s="296"/>
      <c r="WSQ21" s="296"/>
      <c r="WSR21" s="296"/>
      <c r="WSS21" s="296"/>
      <c r="WST21" s="296"/>
      <c r="WSU21" s="296"/>
      <c r="WSV21" s="296"/>
      <c r="WSW21" s="296"/>
      <c r="WSX21" s="296"/>
      <c r="WSY21" s="296"/>
      <c r="WSZ21" s="296"/>
      <c r="WTA21" s="296"/>
      <c r="WTB21" s="296"/>
      <c r="WTC21" s="296"/>
      <c r="WTD21" s="296"/>
      <c r="WTE21" s="296"/>
      <c r="WTF21" s="296"/>
      <c r="WTG21" s="296"/>
      <c r="WTH21" s="296"/>
      <c r="WTI21" s="296"/>
      <c r="WTJ21" s="296"/>
      <c r="WTK21" s="296"/>
      <c r="WTL21" s="296"/>
      <c r="WTM21" s="296"/>
      <c r="WTN21" s="296"/>
      <c r="WTO21" s="296"/>
      <c r="WTP21" s="296"/>
      <c r="WTQ21" s="296"/>
      <c r="WTR21" s="296"/>
      <c r="WTS21" s="296"/>
      <c r="WTT21" s="296"/>
      <c r="WTU21" s="296"/>
      <c r="WTV21" s="296"/>
      <c r="WTW21" s="296"/>
      <c r="WTX21" s="296"/>
      <c r="WTY21" s="296"/>
      <c r="WTZ21" s="296"/>
      <c r="WUA21" s="296"/>
      <c r="WUB21" s="296"/>
      <c r="WUC21" s="296"/>
      <c r="WUD21" s="296"/>
      <c r="WUE21" s="296"/>
      <c r="WUF21" s="296"/>
      <c r="WUG21" s="296"/>
      <c r="WUH21" s="296"/>
      <c r="WUI21" s="296"/>
      <c r="WUJ21" s="296"/>
      <c r="WUK21" s="296"/>
      <c r="WUL21" s="296"/>
      <c r="WUM21" s="296"/>
      <c r="WUN21" s="296"/>
      <c r="WUO21" s="296"/>
      <c r="WUP21" s="296"/>
      <c r="WUQ21" s="296"/>
      <c r="WUR21" s="296"/>
      <c r="WUS21" s="296"/>
      <c r="WUT21" s="296"/>
      <c r="WUU21" s="296"/>
      <c r="WUV21" s="296"/>
      <c r="WUW21" s="296"/>
      <c r="WUX21" s="296"/>
      <c r="WUY21" s="296"/>
      <c r="WUZ21" s="296"/>
      <c r="WVA21" s="296"/>
      <c r="WVB21" s="296"/>
      <c r="WVC21" s="296"/>
      <c r="WVD21" s="296"/>
      <c r="WVE21" s="296"/>
      <c r="WVF21" s="296"/>
      <c r="WVG21" s="296"/>
      <c r="WVH21" s="296"/>
      <c r="WVI21" s="296"/>
      <c r="WVJ21" s="296"/>
      <c r="WVK21" s="296"/>
      <c r="WVL21" s="296"/>
      <c r="WVM21" s="296"/>
      <c r="WVN21" s="296"/>
      <c r="WVO21" s="296"/>
      <c r="WVP21" s="296"/>
      <c r="WVQ21" s="296"/>
      <c r="WVR21" s="296"/>
      <c r="WVS21" s="296"/>
      <c r="WVT21" s="296"/>
      <c r="WVU21" s="296"/>
      <c r="WVV21" s="296"/>
      <c r="WVW21" s="296"/>
      <c r="WVX21" s="296"/>
      <c r="WVY21" s="296"/>
      <c r="WVZ21" s="296"/>
      <c r="WWA21" s="296"/>
      <c r="WWB21" s="296"/>
      <c r="WWC21" s="296"/>
      <c r="WWD21" s="296"/>
      <c r="WWE21" s="296"/>
      <c r="WWF21" s="296"/>
      <c r="WWG21" s="296"/>
      <c r="WWH21" s="296"/>
      <c r="WWI21" s="296"/>
      <c r="WWJ21" s="296"/>
      <c r="WWK21" s="296"/>
      <c r="WWL21" s="296"/>
      <c r="WWM21" s="296"/>
      <c r="WWN21" s="296"/>
      <c r="WWO21" s="296"/>
      <c r="WWP21" s="296"/>
      <c r="WWQ21" s="296"/>
      <c r="WWR21" s="296"/>
      <c r="WWS21" s="296"/>
      <c r="WWT21" s="296"/>
      <c r="WWU21" s="296"/>
      <c r="WWV21" s="296"/>
      <c r="WWW21" s="296"/>
      <c r="WWX21" s="296"/>
      <c r="WWY21" s="296"/>
      <c r="WWZ21" s="296"/>
      <c r="WXA21" s="296"/>
      <c r="WXB21" s="296"/>
      <c r="WXC21" s="296"/>
      <c r="WXD21" s="296"/>
      <c r="WXE21" s="296"/>
      <c r="WXF21" s="296"/>
      <c r="WXG21" s="296"/>
      <c r="WXH21" s="296"/>
      <c r="WXI21" s="296"/>
      <c r="WXJ21" s="296"/>
      <c r="WXK21" s="296"/>
      <c r="WXL21" s="296"/>
      <c r="WXM21" s="296"/>
      <c r="WXN21" s="296"/>
      <c r="WXO21" s="296"/>
      <c r="WXP21" s="296"/>
      <c r="WXQ21" s="296"/>
      <c r="WXR21" s="296"/>
      <c r="WXS21" s="296"/>
      <c r="WXT21" s="296"/>
      <c r="WXU21" s="296"/>
      <c r="WXV21" s="296"/>
      <c r="WXW21" s="296"/>
      <c r="WXX21" s="296"/>
      <c r="WXY21" s="296"/>
      <c r="WXZ21" s="296"/>
      <c r="WYA21" s="296"/>
      <c r="WYB21" s="296"/>
      <c r="WYC21" s="296"/>
      <c r="WYD21" s="296"/>
      <c r="WYE21" s="296"/>
      <c r="WYF21" s="296"/>
      <c r="WYG21" s="296"/>
      <c r="WYH21" s="296"/>
      <c r="WYI21" s="296"/>
      <c r="WYJ21" s="296"/>
      <c r="WYK21" s="296"/>
      <c r="WYL21" s="296"/>
      <c r="WYM21" s="296"/>
      <c r="WYN21" s="296"/>
      <c r="WYO21" s="296"/>
      <c r="WYP21" s="296"/>
      <c r="WYQ21" s="296"/>
      <c r="WYR21" s="296"/>
      <c r="WYS21" s="296"/>
      <c r="WYT21" s="296"/>
      <c r="WYU21" s="296"/>
      <c r="WYV21" s="296"/>
      <c r="WYW21" s="296"/>
      <c r="WYX21" s="296"/>
      <c r="WYY21" s="296"/>
      <c r="WYZ21" s="296"/>
      <c r="WZA21" s="296"/>
      <c r="WZB21" s="296"/>
      <c r="WZC21" s="296"/>
      <c r="WZD21" s="296"/>
      <c r="WZE21" s="296"/>
      <c r="WZF21" s="296"/>
      <c r="WZG21" s="296"/>
      <c r="WZH21" s="296"/>
      <c r="WZI21" s="296"/>
      <c r="WZJ21" s="296"/>
      <c r="WZK21" s="296"/>
      <c r="WZL21" s="296"/>
      <c r="WZM21" s="296"/>
      <c r="WZN21" s="296"/>
      <c r="WZO21" s="296"/>
      <c r="WZP21" s="296"/>
      <c r="WZQ21" s="296"/>
      <c r="WZR21" s="296"/>
      <c r="WZS21" s="296"/>
      <c r="WZT21" s="296"/>
      <c r="WZU21" s="296"/>
      <c r="WZV21" s="296"/>
      <c r="WZW21" s="296"/>
      <c r="WZX21" s="296"/>
      <c r="WZY21" s="296"/>
      <c r="WZZ21" s="296"/>
      <c r="XAA21" s="296"/>
      <c r="XAB21" s="296"/>
      <c r="XAC21" s="296"/>
      <c r="XAD21" s="296"/>
      <c r="XAE21" s="296"/>
      <c r="XAF21" s="296"/>
      <c r="XAG21" s="296"/>
      <c r="XAH21" s="296"/>
      <c r="XAI21" s="296"/>
      <c r="XAJ21" s="296"/>
      <c r="XAK21" s="296"/>
      <c r="XAL21" s="296"/>
      <c r="XAM21" s="296"/>
      <c r="XAN21" s="296"/>
      <c r="XAO21" s="296"/>
      <c r="XAP21" s="296"/>
      <c r="XAQ21" s="296"/>
      <c r="XAR21" s="296"/>
      <c r="XAS21" s="296"/>
      <c r="XAT21" s="296"/>
      <c r="XAU21" s="296"/>
      <c r="XAV21" s="296"/>
      <c r="XAW21" s="296"/>
      <c r="XAX21" s="296"/>
      <c r="XAY21" s="296"/>
      <c r="XAZ21" s="296"/>
      <c r="XBA21" s="296"/>
      <c r="XBB21" s="296"/>
      <c r="XBC21" s="296"/>
      <c r="XBD21" s="296"/>
      <c r="XBE21" s="296"/>
      <c r="XBF21" s="296"/>
      <c r="XBG21" s="296"/>
      <c r="XBH21" s="296"/>
      <c r="XBI21" s="296"/>
      <c r="XBJ21" s="296"/>
      <c r="XBK21" s="296"/>
      <c r="XBL21" s="296"/>
      <c r="XBM21" s="296"/>
      <c r="XBN21" s="296"/>
      <c r="XBO21" s="296"/>
      <c r="XBP21" s="296"/>
      <c r="XBQ21" s="296"/>
      <c r="XBR21" s="296"/>
      <c r="XBS21" s="296"/>
      <c r="XBT21" s="296"/>
      <c r="XBU21" s="296"/>
      <c r="XBV21" s="296"/>
      <c r="XBW21" s="296"/>
      <c r="XBX21" s="296"/>
      <c r="XBY21" s="296"/>
      <c r="XBZ21" s="296"/>
      <c r="XCA21" s="296"/>
      <c r="XCB21" s="296"/>
      <c r="XCC21" s="296"/>
      <c r="XCD21" s="296"/>
      <c r="XCE21" s="296"/>
      <c r="XCF21" s="296"/>
      <c r="XCG21" s="296"/>
      <c r="XCH21" s="296"/>
      <c r="XCI21" s="296"/>
      <c r="XCJ21" s="296"/>
      <c r="XCK21" s="296"/>
      <c r="XCL21" s="296"/>
      <c r="XCM21" s="296"/>
      <c r="XCN21" s="296"/>
      <c r="XCO21" s="296"/>
      <c r="XCP21" s="296"/>
      <c r="XCQ21" s="296"/>
      <c r="XCR21" s="296"/>
      <c r="XCS21" s="296"/>
      <c r="XCT21" s="296"/>
      <c r="XCU21" s="296"/>
      <c r="XCV21" s="296"/>
      <c r="XCW21" s="296"/>
      <c r="XCX21" s="296"/>
      <c r="XCY21" s="296"/>
      <c r="XCZ21" s="296"/>
      <c r="XDA21" s="296"/>
      <c r="XDB21" s="296"/>
      <c r="XDC21" s="296"/>
      <c r="XDD21" s="296"/>
      <c r="XDE21" s="296"/>
      <c r="XDF21" s="296"/>
      <c r="XDG21" s="296"/>
      <c r="XDH21" s="296"/>
      <c r="XDI21" s="296"/>
      <c r="XDJ21" s="296"/>
      <c r="XDK21" s="296"/>
      <c r="XDL21" s="296"/>
      <c r="XDM21" s="296"/>
      <c r="XDN21" s="296"/>
      <c r="XDO21" s="296"/>
      <c r="XDP21" s="296"/>
      <c r="XDQ21" s="296"/>
      <c r="XDR21" s="296"/>
      <c r="XDS21" s="296"/>
      <c r="XDT21" s="296"/>
      <c r="XDU21" s="296"/>
      <c r="XDV21" s="296"/>
      <c r="XDW21" s="296"/>
      <c r="XDX21" s="296"/>
      <c r="XDY21" s="296"/>
      <c r="XDZ21" s="296"/>
      <c r="XEA21" s="296"/>
      <c r="XEB21" s="296"/>
      <c r="XEC21" s="296"/>
      <c r="XED21" s="296"/>
      <c r="XEE21" s="296"/>
      <c r="XEF21" s="296"/>
      <c r="XEG21" s="296"/>
      <c r="XEH21" s="296"/>
      <c r="XEI21" s="296"/>
      <c r="XEJ21" s="296"/>
      <c r="XEK21" s="296"/>
      <c r="XEL21" s="296"/>
      <c r="XEM21" s="296"/>
      <c r="XEN21" s="296"/>
      <c r="XEO21" s="296"/>
      <c r="XEP21" s="296"/>
      <c r="XEQ21" s="296"/>
      <c r="XER21" s="296"/>
      <c r="XES21" s="296"/>
      <c r="XET21" s="296"/>
      <c r="XEU21" s="296"/>
      <c r="XEV21" s="296"/>
      <c r="XEW21" s="296"/>
      <c r="XEX21" s="296"/>
    </row>
    <row r="22" spans="1:16378" ht="16.5" customHeight="1" x14ac:dyDescent="0.3">
      <c r="A22" s="296"/>
      <c r="G22" s="296"/>
      <c r="H22" s="299"/>
      <c r="I22" s="301"/>
      <c r="J22" s="301"/>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A22" s="296"/>
      <c r="CB22" s="296"/>
      <c r="CC22" s="296"/>
      <c r="CD22" s="296"/>
      <c r="CE22" s="296"/>
      <c r="CF22" s="296"/>
      <c r="CG22" s="296"/>
      <c r="CH22" s="296"/>
      <c r="CI22" s="296"/>
      <c r="CJ22" s="296"/>
      <c r="CK22" s="296"/>
      <c r="CL22" s="296"/>
      <c r="CM22" s="296"/>
      <c r="CN22" s="296"/>
      <c r="CO22" s="296"/>
      <c r="CP22" s="296"/>
      <c r="CQ22" s="296"/>
      <c r="CR22" s="296"/>
      <c r="CS22" s="296"/>
      <c r="CT22" s="296"/>
      <c r="CU22" s="296"/>
      <c r="CV22" s="296"/>
      <c r="CW22" s="296"/>
      <c r="CX22" s="296"/>
      <c r="CY22" s="296"/>
      <c r="CZ22" s="296"/>
      <c r="DA22" s="296"/>
      <c r="DB22" s="296"/>
      <c r="DC22" s="296"/>
      <c r="DD22" s="296"/>
      <c r="DE22" s="296"/>
      <c r="DF22" s="296"/>
      <c r="DG22" s="296"/>
      <c r="DH22" s="296"/>
      <c r="DI22" s="296"/>
      <c r="DJ22" s="296"/>
      <c r="DK22" s="296"/>
      <c r="DL22" s="296"/>
      <c r="DM22" s="296"/>
      <c r="DN22" s="296"/>
      <c r="DO22" s="296"/>
      <c r="DP22" s="296"/>
      <c r="DQ22" s="296"/>
      <c r="DR22" s="296"/>
      <c r="DS22" s="296"/>
      <c r="DT22" s="296"/>
      <c r="DU22" s="296"/>
      <c r="DV22" s="296"/>
      <c r="DW22" s="296"/>
      <c r="DX22" s="296"/>
      <c r="DY22" s="296"/>
      <c r="DZ22" s="296"/>
      <c r="EA22" s="296"/>
      <c r="EB22" s="296"/>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G22" s="296"/>
      <c r="FH22" s="296"/>
      <c r="FI22" s="296"/>
      <c r="FJ22" s="296"/>
      <c r="FK22" s="296"/>
      <c r="FL22" s="296"/>
      <c r="FM22" s="296"/>
      <c r="FN22" s="296"/>
      <c r="FO22" s="296"/>
      <c r="FP22" s="296"/>
      <c r="FQ22" s="296"/>
      <c r="FR22" s="296"/>
      <c r="FS22" s="296"/>
      <c r="FT22" s="296"/>
      <c r="FU22" s="296"/>
      <c r="FV22" s="296"/>
      <c r="FW22" s="296"/>
      <c r="FX22" s="296"/>
      <c r="FY22" s="296"/>
      <c r="FZ22" s="296"/>
      <c r="GA22" s="296"/>
      <c r="GB22" s="296"/>
      <c r="GC22" s="296"/>
      <c r="GD22" s="296"/>
      <c r="GE22" s="296"/>
      <c r="GF22" s="296"/>
      <c r="GG22" s="296"/>
      <c r="GH22" s="296"/>
      <c r="GI22" s="296"/>
      <c r="GJ22" s="296"/>
      <c r="GK22" s="296"/>
      <c r="GL22" s="296"/>
      <c r="GM22" s="296"/>
      <c r="GN22" s="296"/>
      <c r="GO22" s="296"/>
      <c r="GP22" s="296"/>
      <c r="GQ22" s="296"/>
      <c r="GR22" s="296"/>
      <c r="GS22" s="296"/>
      <c r="GT22" s="296"/>
      <c r="GU22" s="296"/>
      <c r="GV22" s="296"/>
      <c r="GW22" s="296"/>
      <c r="GX22" s="296"/>
      <c r="GY22" s="296"/>
      <c r="GZ22" s="296"/>
      <c r="HA22" s="296"/>
      <c r="HB22" s="296"/>
      <c r="HC22" s="296"/>
      <c r="HD22" s="296"/>
      <c r="HE22" s="296"/>
      <c r="HF22" s="296"/>
      <c r="HG22" s="296"/>
      <c r="HH22" s="296"/>
      <c r="HI22" s="296"/>
      <c r="HJ22" s="296"/>
      <c r="HK22" s="296"/>
      <c r="HL22" s="296"/>
      <c r="HM22" s="296"/>
      <c r="HN22" s="296"/>
      <c r="HO22" s="296"/>
      <c r="HP22" s="296"/>
      <c r="HQ22" s="296"/>
      <c r="HR22" s="296"/>
      <c r="HS22" s="296"/>
      <c r="HT22" s="296"/>
      <c r="HU22" s="296"/>
      <c r="HV22" s="296"/>
      <c r="HW22" s="296"/>
      <c r="HX22" s="296"/>
      <c r="HY22" s="296"/>
      <c r="HZ22" s="296"/>
      <c r="IA22" s="296"/>
      <c r="IB22" s="296"/>
      <c r="IC22" s="296"/>
      <c r="ID22" s="296"/>
      <c r="IE22" s="296"/>
      <c r="IF22" s="296"/>
      <c r="IG22" s="296"/>
      <c r="IH22" s="296"/>
      <c r="II22" s="296"/>
      <c r="IJ22" s="296"/>
      <c r="IK22" s="296"/>
      <c r="IL22" s="296"/>
      <c r="IM22" s="296"/>
      <c r="IN22" s="296"/>
      <c r="IO22" s="296"/>
      <c r="IP22" s="296"/>
      <c r="IQ22" s="296"/>
      <c r="IR22" s="296"/>
      <c r="IS22" s="296"/>
      <c r="IT22" s="296"/>
      <c r="IU22" s="296"/>
      <c r="IV22" s="296"/>
      <c r="IW22" s="296"/>
      <c r="IX22" s="296"/>
      <c r="IY22" s="296"/>
      <c r="IZ22" s="296"/>
      <c r="JA22" s="296"/>
      <c r="JB22" s="296"/>
      <c r="JC22" s="296"/>
      <c r="JD22" s="296"/>
      <c r="JE22" s="296"/>
      <c r="JF22" s="296"/>
      <c r="JG22" s="296"/>
      <c r="JH22" s="296"/>
      <c r="JI22" s="296"/>
      <c r="JJ22" s="296"/>
      <c r="JK22" s="296"/>
      <c r="JL22" s="296"/>
      <c r="JM22" s="296"/>
      <c r="JN22" s="296"/>
      <c r="JO22" s="296"/>
      <c r="JP22" s="296"/>
      <c r="JQ22" s="296"/>
      <c r="JR22" s="296"/>
      <c r="JS22" s="296"/>
      <c r="JT22" s="296"/>
      <c r="JU22" s="296"/>
      <c r="JV22" s="296"/>
      <c r="JW22" s="296"/>
      <c r="JX22" s="296"/>
      <c r="JY22" s="296"/>
      <c r="JZ22" s="296"/>
      <c r="KA22" s="296"/>
      <c r="KB22" s="296"/>
      <c r="KC22" s="296"/>
      <c r="KD22" s="296"/>
      <c r="KE22" s="296"/>
      <c r="KF22" s="296"/>
      <c r="KG22" s="296"/>
      <c r="KH22" s="296"/>
      <c r="KI22" s="296"/>
      <c r="KJ22" s="296"/>
      <c r="KK22" s="296"/>
      <c r="KL22" s="296"/>
      <c r="KM22" s="296"/>
      <c r="KN22" s="296"/>
      <c r="KO22" s="296"/>
      <c r="KP22" s="296"/>
      <c r="KQ22" s="296"/>
      <c r="KR22" s="296"/>
      <c r="KS22" s="296"/>
      <c r="KT22" s="296"/>
      <c r="KU22" s="296"/>
      <c r="KV22" s="296"/>
      <c r="KW22" s="296"/>
      <c r="KX22" s="296"/>
      <c r="KY22" s="296"/>
      <c r="KZ22" s="296"/>
      <c r="LA22" s="296"/>
      <c r="LB22" s="296"/>
      <c r="LC22" s="296"/>
      <c r="LD22" s="296"/>
      <c r="LE22" s="296"/>
      <c r="LF22" s="296"/>
      <c r="LG22" s="296"/>
      <c r="LH22" s="296"/>
      <c r="LI22" s="296"/>
      <c r="LJ22" s="296"/>
      <c r="LK22" s="296"/>
      <c r="LL22" s="296"/>
      <c r="LM22" s="296"/>
      <c r="LN22" s="296"/>
      <c r="LO22" s="296"/>
      <c r="LP22" s="296"/>
      <c r="LQ22" s="296"/>
      <c r="LR22" s="296"/>
      <c r="LS22" s="296"/>
      <c r="LT22" s="296"/>
      <c r="LU22" s="296"/>
      <c r="LV22" s="296"/>
      <c r="LW22" s="296"/>
      <c r="LX22" s="296"/>
      <c r="LY22" s="296"/>
      <c r="LZ22" s="296"/>
      <c r="MA22" s="296"/>
      <c r="MB22" s="296"/>
      <c r="MC22" s="296"/>
      <c r="MD22" s="296"/>
      <c r="ME22" s="296"/>
      <c r="MF22" s="296"/>
      <c r="MG22" s="296"/>
      <c r="MH22" s="296"/>
      <c r="MI22" s="296"/>
      <c r="MJ22" s="296"/>
      <c r="MK22" s="296"/>
      <c r="ML22" s="296"/>
      <c r="MM22" s="296"/>
      <c r="MN22" s="296"/>
      <c r="MO22" s="296"/>
      <c r="MP22" s="296"/>
      <c r="MQ22" s="296"/>
      <c r="MR22" s="296"/>
      <c r="MS22" s="296"/>
      <c r="MT22" s="296"/>
      <c r="MU22" s="296"/>
      <c r="MV22" s="296"/>
      <c r="MW22" s="296"/>
      <c r="MX22" s="296"/>
      <c r="MY22" s="296"/>
      <c r="MZ22" s="296"/>
      <c r="NA22" s="296"/>
      <c r="NB22" s="296"/>
      <c r="NC22" s="296"/>
      <c r="ND22" s="296"/>
      <c r="NE22" s="296"/>
      <c r="NF22" s="296"/>
      <c r="NG22" s="296"/>
      <c r="NH22" s="296"/>
      <c r="NI22" s="296"/>
      <c r="NJ22" s="296"/>
      <c r="NK22" s="296"/>
      <c r="NL22" s="296"/>
      <c r="NM22" s="296"/>
      <c r="NN22" s="296"/>
      <c r="NO22" s="296"/>
      <c r="NP22" s="296"/>
      <c r="NQ22" s="296"/>
      <c r="NR22" s="296"/>
      <c r="NS22" s="296"/>
      <c r="NT22" s="296"/>
      <c r="NU22" s="296"/>
      <c r="NV22" s="296"/>
      <c r="NW22" s="296"/>
      <c r="NX22" s="296"/>
      <c r="NY22" s="296"/>
      <c r="NZ22" s="296"/>
      <c r="OA22" s="296"/>
      <c r="OB22" s="296"/>
      <c r="OC22" s="296"/>
      <c r="OD22" s="296"/>
      <c r="OE22" s="296"/>
      <c r="OF22" s="296"/>
      <c r="OG22" s="296"/>
      <c r="OH22" s="296"/>
      <c r="OI22" s="296"/>
      <c r="OJ22" s="296"/>
      <c r="OK22" s="296"/>
      <c r="OL22" s="296"/>
      <c r="OM22" s="296"/>
      <c r="ON22" s="296"/>
      <c r="OO22" s="296"/>
      <c r="OP22" s="296"/>
      <c r="OQ22" s="296"/>
      <c r="OR22" s="296"/>
      <c r="OS22" s="296"/>
      <c r="OT22" s="296"/>
      <c r="OU22" s="296"/>
      <c r="OV22" s="296"/>
      <c r="OW22" s="296"/>
      <c r="OX22" s="296"/>
      <c r="OY22" s="296"/>
      <c r="OZ22" s="296"/>
      <c r="PA22" s="296"/>
      <c r="PB22" s="296"/>
      <c r="PC22" s="296"/>
      <c r="PD22" s="296"/>
      <c r="PE22" s="296"/>
      <c r="PF22" s="296"/>
      <c r="PG22" s="296"/>
      <c r="PH22" s="296"/>
      <c r="PI22" s="296"/>
      <c r="PJ22" s="296"/>
      <c r="PK22" s="296"/>
      <c r="PL22" s="296"/>
      <c r="PM22" s="296"/>
      <c r="PN22" s="296"/>
      <c r="PO22" s="296"/>
      <c r="PP22" s="296"/>
      <c r="PQ22" s="296"/>
      <c r="PR22" s="296"/>
      <c r="PS22" s="296"/>
      <c r="PT22" s="296"/>
      <c r="PU22" s="296"/>
      <c r="PV22" s="296"/>
      <c r="PW22" s="296"/>
      <c r="PX22" s="296"/>
      <c r="PY22" s="296"/>
      <c r="PZ22" s="296"/>
      <c r="QA22" s="296"/>
      <c r="QB22" s="296"/>
      <c r="QC22" s="296"/>
      <c r="QD22" s="296"/>
      <c r="QE22" s="296"/>
      <c r="QF22" s="296"/>
      <c r="QG22" s="296"/>
      <c r="QH22" s="296"/>
      <c r="QI22" s="296"/>
      <c r="QJ22" s="296"/>
      <c r="QK22" s="296"/>
      <c r="QL22" s="296"/>
      <c r="QM22" s="296"/>
      <c r="QN22" s="296"/>
      <c r="QO22" s="296"/>
      <c r="QP22" s="296"/>
      <c r="QQ22" s="296"/>
      <c r="QR22" s="296"/>
      <c r="QS22" s="296"/>
      <c r="QT22" s="296"/>
      <c r="QU22" s="296"/>
      <c r="QV22" s="296"/>
      <c r="QW22" s="296"/>
      <c r="QX22" s="296"/>
      <c r="QY22" s="296"/>
      <c r="QZ22" s="296"/>
      <c r="RA22" s="296"/>
      <c r="RB22" s="296"/>
      <c r="RC22" s="296"/>
      <c r="RD22" s="296"/>
      <c r="RE22" s="296"/>
      <c r="RF22" s="296"/>
      <c r="RG22" s="296"/>
      <c r="RH22" s="296"/>
      <c r="RI22" s="296"/>
      <c r="RJ22" s="296"/>
      <c r="RK22" s="296"/>
      <c r="RL22" s="296"/>
      <c r="RM22" s="296"/>
      <c r="RN22" s="296"/>
      <c r="RO22" s="296"/>
      <c r="RP22" s="296"/>
      <c r="RQ22" s="296"/>
      <c r="RR22" s="296"/>
      <c r="RS22" s="296"/>
      <c r="RT22" s="296"/>
      <c r="RU22" s="296"/>
      <c r="RV22" s="296"/>
      <c r="RW22" s="296"/>
      <c r="RX22" s="296"/>
      <c r="RY22" s="296"/>
      <c r="RZ22" s="296"/>
      <c r="SA22" s="296"/>
      <c r="SB22" s="296"/>
      <c r="SC22" s="296"/>
      <c r="SD22" s="296"/>
      <c r="SE22" s="296"/>
      <c r="SF22" s="296"/>
      <c r="SG22" s="296"/>
      <c r="SH22" s="296"/>
      <c r="SI22" s="296"/>
      <c r="SJ22" s="296"/>
      <c r="SK22" s="296"/>
      <c r="SL22" s="296"/>
      <c r="SM22" s="296"/>
      <c r="SN22" s="296"/>
      <c r="SO22" s="296"/>
      <c r="SP22" s="296"/>
      <c r="SQ22" s="296"/>
      <c r="SR22" s="296"/>
      <c r="SS22" s="296"/>
      <c r="ST22" s="296"/>
      <c r="SU22" s="296"/>
      <c r="SV22" s="296"/>
      <c r="SW22" s="296"/>
      <c r="SX22" s="296"/>
      <c r="SY22" s="296"/>
      <c r="SZ22" s="296"/>
      <c r="TA22" s="296"/>
      <c r="TB22" s="296"/>
      <c r="TC22" s="296"/>
      <c r="TD22" s="296"/>
      <c r="TE22" s="296"/>
      <c r="TF22" s="296"/>
      <c r="TG22" s="296"/>
      <c r="TH22" s="296"/>
      <c r="TI22" s="296"/>
      <c r="TJ22" s="296"/>
      <c r="TK22" s="296"/>
      <c r="TL22" s="296"/>
      <c r="TM22" s="296"/>
      <c r="TN22" s="296"/>
      <c r="TO22" s="296"/>
      <c r="TP22" s="296"/>
      <c r="TQ22" s="296"/>
      <c r="TR22" s="296"/>
      <c r="TS22" s="296"/>
      <c r="TT22" s="296"/>
      <c r="TU22" s="296"/>
      <c r="TV22" s="296"/>
      <c r="TW22" s="296"/>
      <c r="TX22" s="296"/>
      <c r="TY22" s="296"/>
      <c r="TZ22" s="296"/>
      <c r="UA22" s="296"/>
      <c r="UB22" s="296"/>
      <c r="UC22" s="296"/>
      <c r="UD22" s="296"/>
      <c r="UE22" s="296"/>
      <c r="UF22" s="296"/>
      <c r="UG22" s="296"/>
      <c r="UH22" s="296"/>
      <c r="UI22" s="296"/>
      <c r="UJ22" s="296"/>
      <c r="UK22" s="296"/>
      <c r="UL22" s="296"/>
      <c r="UM22" s="296"/>
      <c r="UN22" s="296"/>
      <c r="UO22" s="296"/>
      <c r="UP22" s="296"/>
      <c r="UQ22" s="296"/>
      <c r="UR22" s="296"/>
      <c r="US22" s="296"/>
      <c r="UT22" s="296"/>
      <c r="UU22" s="296"/>
      <c r="UV22" s="296"/>
      <c r="UW22" s="296"/>
      <c r="UX22" s="296"/>
      <c r="UY22" s="296"/>
      <c r="UZ22" s="296"/>
      <c r="VA22" s="296"/>
      <c r="VB22" s="296"/>
      <c r="VC22" s="296"/>
      <c r="VD22" s="296"/>
      <c r="VE22" s="296"/>
      <c r="VF22" s="296"/>
      <c r="VG22" s="296"/>
      <c r="VH22" s="296"/>
      <c r="VI22" s="296"/>
      <c r="VJ22" s="296"/>
      <c r="VK22" s="296"/>
      <c r="VL22" s="296"/>
      <c r="VM22" s="296"/>
      <c r="VN22" s="296"/>
      <c r="VO22" s="296"/>
      <c r="VP22" s="296"/>
      <c r="VQ22" s="296"/>
      <c r="VR22" s="296"/>
      <c r="VS22" s="296"/>
      <c r="VT22" s="296"/>
      <c r="VU22" s="296"/>
      <c r="VV22" s="296"/>
      <c r="VW22" s="296"/>
      <c r="VX22" s="296"/>
      <c r="VY22" s="296"/>
      <c r="VZ22" s="296"/>
      <c r="WA22" s="296"/>
      <c r="WB22" s="296"/>
      <c r="WC22" s="296"/>
      <c r="WD22" s="296"/>
      <c r="WE22" s="296"/>
      <c r="WF22" s="296"/>
      <c r="WG22" s="296"/>
      <c r="WH22" s="296"/>
      <c r="WI22" s="296"/>
      <c r="WJ22" s="296"/>
      <c r="WK22" s="296"/>
      <c r="WL22" s="296"/>
      <c r="WM22" s="296"/>
      <c r="WN22" s="296"/>
      <c r="WO22" s="296"/>
      <c r="WP22" s="296"/>
      <c r="WQ22" s="296"/>
      <c r="WR22" s="296"/>
      <c r="WS22" s="296"/>
      <c r="WT22" s="296"/>
      <c r="WU22" s="296"/>
      <c r="WV22" s="296"/>
      <c r="WW22" s="296"/>
      <c r="WX22" s="296"/>
      <c r="WY22" s="296"/>
      <c r="WZ22" s="296"/>
      <c r="XA22" s="296"/>
      <c r="XB22" s="296"/>
      <c r="XC22" s="296"/>
      <c r="XD22" s="296"/>
      <c r="XE22" s="296"/>
      <c r="XF22" s="296"/>
      <c r="XG22" s="296"/>
      <c r="XH22" s="296"/>
      <c r="XI22" s="296"/>
      <c r="XJ22" s="296"/>
      <c r="XK22" s="296"/>
      <c r="XL22" s="296"/>
      <c r="XM22" s="296"/>
      <c r="XN22" s="296"/>
      <c r="XO22" s="296"/>
      <c r="XP22" s="296"/>
      <c r="XQ22" s="296"/>
      <c r="XR22" s="296"/>
      <c r="XS22" s="296"/>
      <c r="XT22" s="296"/>
      <c r="XU22" s="296"/>
      <c r="XV22" s="296"/>
      <c r="XW22" s="296"/>
      <c r="XX22" s="296"/>
      <c r="XY22" s="296"/>
      <c r="XZ22" s="296"/>
      <c r="YA22" s="296"/>
      <c r="YB22" s="296"/>
      <c r="YC22" s="296"/>
      <c r="YD22" s="296"/>
      <c r="YE22" s="296"/>
      <c r="YF22" s="296"/>
      <c r="YG22" s="296"/>
      <c r="YH22" s="296"/>
      <c r="YI22" s="296"/>
      <c r="YJ22" s="296"/>
      <c r="YK22" s="296"/>
      <c r="YL22" s="296"/>
      <c r="YM22" s="296"/>
      <c r="YN22" s="296"/>
      <c r="YO22" s="296"/>
      <c r="YP22" s="296"/>
      <c r="YQ22" s="296"/>
      <c r="YR22" s="296"/>
      <c r="YS22" s="296"/>
      <c r="YT22" s="296"/>
      <c r="YU22" s="296"/>
      <c r="YV22" s="296"/>
      <c r="YW22" s="296"/>
      <c r="YX22" s="296"/>
      <c r="YY22" s="296"/>
      <c r="YZ22" s="296"/>
      <c r="ZA22" s="296"/>
      <c r="ZB22" s="296"/>
      <c r="ZC22" s="296"/>
      <c r="ZD22" s="296"/>
      <c r="ZE22" s="296"/>
      <c r="ZF22" s="296"/>
      <c r="ZG22" s="296"/>
      <c r="ZH22" s="296"/>
      <c r="ZI22" s="296"/>
      <c r="ZJ22" s="296"/>
      <c r="ZK22" s="296"/>
      <c r="ZL22" s="296"/>
      <c r="ZM22" s="296"/>
      <c r="ZN22" s="296"/>
      <c r="ZO22" s="296"/>
      <c r="ZP22" s="296"/>
      <c r="ZQ22" s="296"/>
      <c r="ZR22" s="296"/>
      <c r="ZS22" s="296"/>
      <c r="ZT22" s="296"/>
      <c r="ZU22" s="296"/>
      <c r="ZV22" s="296"/>
      <c r="ZW22" s="296"/>
      <c r="ZX22" s="296"/>
      <c r="ZY22" s="296"/>
      <c r="ZZ22" s="296"/>
      <c r="AAA22" s="296"/>
      <c r="AAB22" s="296"/>
      <c r="AAC22" s="296"/>
      <c r="AAD22" s="296"/>
      <c r="AAE22" s="296"/>
      <c r="AAF22" s="296"/>
      <c r="AAG22" s="296"/>
      <c r="AAH22" s="296"/>
      <c r="AAI22" s="296"/>
      <c r="AAJ22" s="296"/>
      <c r="AAK22" s="296"/>
      <c r="AAL22" s="296"/>
      <c r="AAM22" s="296"/>
      <c r="AAN22" s="296"/>
      <c r="AAO22" s="296"/>
      <c r="AAP22" s="296"/>
      <c r="AAQ22" s="296"/>
      <c r="AAR22" s="296"/>
      <c r="AAS22" s="296"/>
      <c r="AAT22" s="296"/>
      <c r="AAU22" s="296"/>
      <c r="AAV22" s="296"/>
      <c r="AAW22" s="296"/>
      <c r="AAX22" s="296"/>
      <c r="AAY22" s="296"/>
      <c r="AAZ22" s="296"/>
      <c r="ABA22" s="296"/>
      <c r="ABB22" s="296"/>
      <c r="ABC22" s="296"/>
      <c r="ABD22" s="296"/>
      <c r="ABE22" s="296"/>
      <c r="ABF22" s="296"/>
      <c r="ABG22" s="296"/>
      <c r="ABH22" s="296"/>
      <c r="ABI22" s="296"/>
      <c r="ABJ22" s="296"/>
      <c r="ABK22" s="296"/>
      <c r="ABL22" s="296"/>
      <c r="ABM22" s="296"/>
      <c r="ABN22" s="296"/>
      <c r="ABO22" s="296"/>
      <c r="ABP22" s="296"/>
      <c r="ABQ22" s="296"/>
      <c r="ABR22" s="296"/>
      <c r="ABS22" s="296"/>
      <c r="ABT22" s="296"/>
      <c r="ABU22" s="296"/>
      <c r="ABV22" s="296"/>
      <c r="ABW22" s="296"/>
      <c r="ABX22" s="296"/>
      <c r="ABY22" s="296"/>
      <c r="ABZ22" s="296"/>
      <c r="ACA22" s="296"/>
      <c r="ACB22" s="296"/>
      <c r="ACC22" s="296"/>
      <c r="ACD22" s="296"/>
      <c r="ACE22" s="296"/>
      <c r="ACF22" s="296"/>
      <c r="ACG22" s="296"/>
      <c r="ACH22" s="296"/>
      <c r="ACI22" s="296"/>
      <c r="ACJ22" s="296"/>
      <c r="ACK22" s="296"/>
      <c r="ACL22" s="296"/>
      <c r="ACM22" s="296"/>
      <c r="ACN22" s="296"/>
      <c r="ACO22" s="296"/>
      <c r="ACP22" s="296"/>
      <c r="ACQ22" s="296"/>
      <c r="ACR22" s="296"/>
      <c r="ACS22" s="296"/>
      <c r="ACT22" s="296"/>
      <c r="ACU22" s="296"/>
      <c r="ACV22" s="296"/>
      <c r="ACW22" s="296"/>
      <c r="ACX22" s="296"/>
      <c r="ACY22" s="296"/>
      <c r="ACZ22" s="296"/>
      <c r="ADA22" s="296"/>
      <c r="ADB22" s="296"/>
      <c r="ADC22" s="296"/>
      <c r="ADD22" s="296"/>
      <c r="ADE22" s="296"/>
      <c r="ADF22" s="296"/>
      <c r="ADG22" s="296"/>
      <c r="ADH22" s="296"/>
      <c r="ADI22" s="296"/>
      <c r="ADJ22" s="296"/>
      <c r="ADK22" s="296"/>
      <c r="ADL22" s="296"/>
      <c r="ADM22" s="296"/>
      <c r="ADN22" s="296"/>
      <c r="ADO22" s="296"/>
      <c r="ADP22" s="296"/>
      <c r="ADQ22" s="296"/>
      <c r="ADR22" s="296"/>
      <c r="ADS22" s="296"/>
      <c r="ADT22" s="296"/>
      <c r="ADU22" s="296"/>
      <c r="ADV22" s="296"/>
      <c r="ADW22" s="296"/>
      <c r="ADX22" s="296"/>
      <c r="ADY22" s="296"/>
      <c r="ADZ22" s="296"/>
      <c r="AEA22" s="296"/>
      <c r="AEB22" s="296"/>
      <c r="AEC22" s="296"/>
      <c r="AED22" s="296"/>
      <c r="AEE22" s="296"/>
      <c r="AEF22" s="296"/>
      <c r="AEG22" s="296"/>
      <c r="AEH22" s="296"/>
      <c r="AEI22" s="296"/>
      <c r="AEJ22" s="296"/>
      <c r="AEK22" s="296"/>
      <c r="AEL22" s="296"/>
      <c r="AEM22" s="296"/>
      <c r="AEN22" s="296"/>
      <c r="AEO22" s="296"/>
      <c r="AEP22" s="296"/>
      <c r="AEQ22" s="296"/>
      <c r="AER22" s="296"/>
      <c r="AES22" s="296"/>
      <c r="AET22" s="296"/>
      <c r="AEU22" s="296"/>
      <c r="AEV22" s="296"/>
      <c r="AEW22" s="296"/>
      <c r="AEX22" s="296"/>
      <c r="AEY22" s="296"/>
      <c r="AEZ22" s="296"/>
      <c r="AFA22" s="296"/>
      <c r="AFB22" s="296"/>
      <c r="AFC22" s="296"/>
      <c r="AFD22" s="296"/>
      <c r="AFE22" s="296"/>
      <c r="AFF22" s="296"/>
      <c r="AFG22" s="296"/>
      <c r="AFH22" s="296"/>
      <c r="AFI22" s="296"/>
      <c r="AFJ22" s="296"/>
      <c r="AFK22" s="296"/>
      <c r="AFL22" s="296"/>
      <c r="AFM22" s="296"/>
      <c r="AFN22" s="296"/>
      <c r="AFO22" s="296"/>
      <c r="AFP22" s="296"/>
      <c r="AFQ22" s="296"/>
      <c r="AFR22" s="296"/>
      <c r="AFS22" s="296"/>
      <c r="AFT22" s="296"/>
      <c r="AFU22" s="296"/>
      <c r="AFV22" s="296"/>
      <c r="AFW22" s="296"/>
      <c r="AFX22" s="296"/>
      <c r="AFY22" s="296"/>
      <c r="AFZ22" s="296"/>
      <c r="AGA22" s="296"/>
      <c r="AGB22" s="296"/>
      <c r="AGC22" s="296"/>
      <c r="AGD22" s="296"/>
      <c r="AGE22" s="296"/>
      <c r="AGF22" s="296"/>
      <c r="AGG22" s="296"/>
      <c r="AGH22" s="296"/>
      <c r="AGI22" s="296"/>
      <c r="AGJ22" s="296"/>
      <c r="AGK22" s="296"/>
      <c r="AGL22" s="296"/>
      <c r="AGM22" s="296"/>
      <c r="AGN22" s="296"/>
      <c r="AGO22" s="296"/>
      <c r="AGP22" s="296"/>
      <c r="AGQ22" s="296"/>
      <c r="AGR22" s="296"/>
      <c r="AGS22" s="296"/>
      <c r="AGT22" s="296"/>
      <c r="AGU22" s="296"/>
      <c r="AGV22" s="296"/>
      <c r="AGW22" s="296"/>
      <c r="AGX22" s="296"/>
      <c r="AGY22" s="296"/>
      <c r="AGZ22" s="296"/>
      <c r="AHA22" s="296"/>
      <c r="AHB22" s="296"/>
      <c r="AHC22" s="296"/>
      <c r="AHD22" s="296"/>
      <c r="AHE22" s="296"/>
      <c r="AHF22" s="296"/>
      <c r="AHG22" s="296"/>
      <c r="AHH22" s="296"/>
      <c r="AHI22" s="296"/>
      <c r="AHJ22" s="296"/>
      <c r="AHK22" s="296"/>
      <c r="AHL22" s="296"/>
      <c r="AHM22" s="296"/>
      <c r="AHN22" s="296"/>
      <c r="AHO22" s="296"/>
      <c r="AHP22" s="296"/>
      <c r="AHQ22" s="296"/>
      <c r="AHR22" s="296"/>
      <c r="AHS22" s="296"/>
      <c r="AHT22" s="296"/>
      <c r="AHU22" s="296"/>
      <c r="AHV22" s="296"/>
      <c r="AHW22" s="296"/>
      <c r="AHX22" s="296"/>
      <c r="AHY22" s="296"/>
      <c r="AHZ22" s="296"/>
      <c r="AIA22" s="296"/>
      <c r="AIB22" s="296"/>
      <c r="AIC22" s="296"/>
      <c r="AID22" s="296"/>
      <c r="AIE22" s="296"/>
      <c r="AIF22" s="296"/>
      <c r="AIG22" s="296"/>
      <c r="AIH22" s="296"/>
      <c r="AII22" s="296"/>
      <c r="AIJ22" s="296"/>
      <c r="AIK22" s="296"/>
      <c r="AIL22" s="296"/>
      <c r="AIM22" s="296"/>
      <c r="AIN22" s="296"/>
      <c r="AIO22" s="296"/>
      <c r="AIP22" s="296"/>
      <c r="AIQ22" s="296"/>
      <c r="AIR22" s="296"/>
      <c r="AIS22" s="296"/>
      <c r="AIT22" s="296"/>
      <c r="AIU22" s="296"/>
      <c r="AIV22" s="296"/>
      <c r="AIW22" s="296"/>
      <c r="AIX22" s="296"/>
      <c r="AIY22" s="296"/>
      <c r="AIZ22" s="296"/>
      <c r="AJA22" s="296"/>
      <c r="AJB22" s="296"/>
      <c r="AJC22" s="296"/>
      <c r="AJD22" s="296"/>
      <c r="AJE22" s="296"/>
      <c r="AJF22" s="296"/>
      <c r="AJG22" s="296"/>
      <c r="AJH22" s="296"/>
      <c r="AJI22" s="296"/>
      <c r="AJJ22" s="296"/>
      <c r="AJK22" s="296"/>
      <c r="AJL22" s="296"/>
      <c r="AJM22" s="296"/>
      <c r="AJN22" s="296"/>
      <c r="AJO22" s="296"/>
      <c r="AJP22" s="296"/>
      <c r="AJQ22" s="296"/>
      <c r="AJR22" s="296"/>
      <c r="AJS22" s="296"/>
      <c r="AJT22" s="296"/>
      <c r="AJU22" s="296"/>
      <c r="AJV22" s="296"/>
      <c r="AJW22" s="296"/>
      <c r="AJX22" s="296"/>
      <c r="AJY22" s="296"/>
      <c r="AJZ22" s="296"/>
      <c r="AKA22" s="296"/>
      <c r="AKB22" s="296"/>
      <c r="AKC22" s="296"/>
      <c r="AKD22" s="296"/>
      <c r="AKE22" s="296"/>
      <c r="AKF22" s="296"/>
      <c r="AKG22" s="296"/>
      <c r="AKH22" s="296"/>
      <c r="AKI22" s="296"/>
      <c r="AKJ22" s="296"/>
      <c r="AKK22" s="296"/>
      <c r="AKL22" s="296"/>
      <c r="AKM22" s="296"/>
      <c r="AKN22" s="296"/>
      <c r="AKO22" s="296"/>
      <c r="AKP22" s="296"/>
      <c r="AKQ22" s="296"/>
      <c r="AKR22" s="296"/>
      <c r="AKS22" s="296"/>
      <c r="AKT22" s="296"/>
      <c r="AKU22" s="296"/>
      <c r="AKV22" s="296"/>
      <c r="AKW22" s="296"/>
      <c r="AKX22" s="296"/>
      <c r="AKY22" s="296"/>
      <c r="AKZ22" s="296"/>
      <c r="ALA22" s="296"/>
      <c r="ALB22" s="296"/>
      <c r="ALC22" s="296"/>
      <c r="ALD22" s="296"/>
      <c r="ALE22" s="296"/>
      <c r="ALF22" s="296"/>
      <c r="ALG22" s="296"/>
      <c r="ALH22" s="296"/>
      <c r="ALI22" s="296"/>
      <c r="ALJ22" s="296"/>
      <c r="ALK22" s="296"/>
      <c r="ALL22" s="296"/>
      <c r="ALM22" s="296"/>
      <c r="ALN22" s="296"/>
      <c r="ALO22" s="296"/>
      <c r="ALP22" s="296"/>
      <c r="ALQ22" s="296"/>
      <c r="ALR22" s="296"/>
      <c r="ALS22" s="296"/>
      <c r="ALT22" s="296"/>
      <c r="ALU22" s="296"/>
      <c r="ALV22" s="296"/>
      <c r="ALW22" s="296"/>
      <c r="ALX22" s="296"/>
      <c r="ALY22" s="296"/>
      <c r="ALZ22" s="296"/>
      <c r="AMA22" s="296"/>
      <c r="AMB22" s="296"/>
      <c r="AMC22" s="296"/>
      <c r="AMD22" s="296"/>
      <c r="AME22" s="296"/>
      <c r="AMF22" s="296"/>
      <c r="AMG22" s="296"/>
      <c r="AMH22" s="296"/>
      <c r="AMI22" s="296"/>
      <c r="AMJ22" s="296"/>
      <c r="AMK22" s="296"/>
      <c r="AML22" s="296"/>
      <c r="AMM22" s="296"/>
      <c r="AMN22" s="296"/>
      <c r="AMO22" s="296"/>
      <c r="AMP22" s="296"/>
      <c r="AMQ22" s="296"/>
      <c r="AMR22" s="296"/>
      <c r="AMS22" s="296"/>
      <c r="AMT22" s="296"/>
      <c r="AMU22" s="296"/>
      <c r="AMV22" s="296"/>
      <c r="AMW22" s="296"/>
      <c r="AMX22" s="296"/>
      <c r="AMY22" s="296"/>
      <c r="AMZ22" s="296"/>
      <c r="ANA22" s="296"/>
      <c r="ANB22" s="296"/>
      <c r="ANC22" s="296"/>
      <c r="AND22" s="296"/>
      <c r="ANE22" s="296"/>
      <c r="ANF22" s="296"/>
      <c r="ANG22" s="296"/>
      <c r="ANH22" s="296"/>
      <c r="ANI22" s="296"/>
      <c r="ANJ22" s="296"/>
      <c r="ANK22" s="296"/>
      <c r="ANL22" s="296"/>
      <c r="ANM22" s="296"/>
      <c r="ANN22" s="296"/>
      <c r="ANO22" s="296"/>
      <c r="ANP22" s="296"/>
      <c r="ANQ22" s="296"/>
      <c r="ANR22" s="296"/>
      <c r="ANS22" s="296"/>
      <c r="ANT22" s="296"/>
      <c r="ANU22" s="296"/>
      <c r="ANV22" s="296"/>
      <c r="ANW22" s="296"/>
      <c r="ANX22" s="296"/>
      <c r="ANY22" s="296"/>
      <c r="ANZ22" s="296"/>
      <c r="AOA22" s="296"/>
      <c r="AOB22" s="296"/>
      <c r="AOC22" s="296"/>
      <c r="AOD22" s="296"/>
      <c r="AOE22" s="296"/>
      <c r="AOF22" s="296"/>
      <c r="AOG22" s="296"/>
      <c r="AOH22" s="296"/>
      <c r="AOI22" s="296"/>
      <c r="AOJ22" s="296"/>
      <c r="AOK22" s="296"/>
      <c r="AOL22" s="296"/>
      <c r="AOM22" s="296"/>
      <c r="AON22" s="296"/>
      <c r="AOO22" s="296"/>
      <c r="AOP22" s="296"/>
      <c r="AOQ22" s="296"/>
      <c r="AOR22" s="296"/>
      <c r="AOS22" s="296"/>
      <c r="AOT22" s="296"/>
      <c r="AOU22" s="296"/>
      <c r="AOV22" s="296"/>
      <c r="AOW22" s="296"/>
      <c r="AOX22" s="296"/>
      <c r="AOY22" s="296"/>
      <c r="AOZ22" s="296"/>
      <c r="APA22" s="296"/>
      <c r="APB22" s="296"/>
      <c r="APC22" s="296"/>
      <c r="APD22" s="296"/>
      <c r="APE22" s="296"/>
      <c r="APF22" s="296"/>
      <c r="APG22" s="296"/>
      <c r="APH22" s="296"/>
      <c r="API22" s="296"/>
      <c r="APJ22" s="296"/>
      <c r="APK22" s="296"/>
      <c r="APL22" s="296"/>
      <c r="APM22" s="296"/>
      <c r="APN22" s="296"/>
      <c r="APO22" s="296"/>
      <c r="APP22" s="296"/>
      <c r="APQ22" s="296"/>
      <c r="APR22" s="296"/>
      <c r="APS22" s="296"/>
      <c r="APT22" s="296"/>
      <c r="APU22" s="296"/>
      <c r="APV22" s="296"/>
      <c r="APW22" s="296"/>
      <c r="APX22" s="296"/>
      <c r="APY22" s="296"/>
      <c r="APZ22" s="296"/>
      <c r="AQA22" s="296"/>
      <c r="AQB22" s="296"/>
      <c r="AQC22" s="296"/>
      <c r="AQD22" s="296"/>
      <c r="AQE22" s="296"/>
      <c r="AQF22" s="296"/>
      <c r="AQG22" s="296"/>
      <c r="AQH22" s="296"/>
      <c r="AQI22" s="296"/>
      <c r="AQJ22" s="296"/>
      <c r="AQK22" s="296"/>
      <c r="AQL22" s="296"/>
      <c r="AQM22" s="296"/>
      <c r="AQN22" s="296"/>
      <c r="AQO22" s="296"/>
      <c r="AQP22" s="296"/>
      <c r="AQQ22" s="296"/>
      <c r="AQR22" s="296"/>
      <c r="AQS22" s="296"/>
      <c r="AQT22" s="296"/>
      <c r="AQU22" s="296"/>
      <c r="AQV22" s="296"/>
      <c r="AQW22" s="296"/>
      <c r="AQX22" s="296"/>
      <c r="AQY22" s="296"/>
      <c r="AQZ22" s="296"/>
      <c r="ARA22" s="296"/>
      <c r="ARB22" s="296"/>
      <c r="ARC22" s="296"/>
      <c r="ARD22" s="296"/>
      <c r="ARE22" s="296"/>
      <c r="ARF22" s="296"/>
      <c r="ARG22" s="296"/>
      <c r="ARH22" s="296"/>
      <c r="ARI22" s="296"/>
      <c r="ARJ22" s="296"/>
      <c r="ARK22" s="296"/>
      <c r="ARL22" s="296"/>
      <c r="ARM22" s="296"/>
      <c r="ARN22" s="296"/>
      <c r="ARO22" s="296"/>
      <c r="ARP22" s="296"/>
      <c r="ARQ22" s="296"/>
      <c r="ARR22" s="296"/>
      <c r="ARS22" s="296"/>
      <c r="ART22" s="296"/>
      <c r="ARU22" s="296"/>
      <c r="ARV22" s="296"/>
      <c r="ARW22" s="296"/>
      <c r="ARX22" s="296"/>
      <c r="ARY22" s="296"/>
      <c r="ARZ22" s="296"/>
      <c r="ASA22" s="296"/>
      <c r="ASB22" s="296"/>
      <c r="ASC22" s="296"/>
      <c r="ASD22" s="296"/>
      <c r="ASE22" s="296"/>
      <c r="ASF22" s="296"/>
      <c r="ASG22" s="296"/>
      <c r="ASH22" s="296"/>
      <c r="ASI22" s="296"/>
      <c r="ASJ22" s="296"/>
      <c r="ASK22" s="296"/>
      <c r="ASL22" s="296"/>
      <c r="ASM22" s="296"/>
      <c r="ASN22" s="296"/>
      <c r="ASO22" s="296"/>
      <c r="ASP22" s="296"/>
      <c r="ASQ22" s="296"/>
      <c r="ASR22" s="296"/>
      <c r="ASS22" s="296"/>
      <c r="AST22" s="296"/>
      <c r="ASU22" s="296"/>
      <c r="ASV22" s="296"/>
      <c r="ASW22" s="296"/>
      <c r="ASX22" s="296"/>
      <c r="ASY22" s="296"/>
      <c r="ASZ22" s="296"/>
      <c r="ATA22" s="296"/>
      <c r="ATB22" s="296"/>
      <c r="ATC22" s="296"/>
      <c r="ATD22" s="296"/>
      <c r="ATE22" s="296"/>
      <c r="ATF22" s="296"/>
      <c r="ATG22" s="296"/>
      <c r="ATH22" s="296"/>
      <c r="ATI22" s="296"/>
      <c r="ATJ22" s="296"/>
      <c r="ATK22" s="296"/>
      <c r="ATL22" s="296"/>
      <c r="ATM22" s="296"/>
      <c r="ATN22" s="296"/>
      <c r="ATO22" s="296"/>
      <c r="ATP22" s="296"/>
      <c r="ATQ22" s="296"/>
      <c r="ATR22" s="296"/>
      <c r="ATS22" s="296"/>
      <c r="ATT22" s="296"/>
      <c r="ATU22" s="296"/>
      <c r="ATV22" s="296"/>
      <c r="ATW22" s="296"/>
      <c r="ATX22" s="296"/>
      <c r="ATY22" s="296"/>
      <c r="ATZ22" s="296"/>
      <c r="AUA22" s="296"/>
      <c r="AUB22" s="296"/>
      <c r="AUC22" s="296"/>
      <c r="AUD22" s="296"/>
      <c r="AUE22" s="296"/>
      <c r="AUF22" s="296"/>
      <c r="AUG22" s="296"/>
      <c r="AUH22" s="296"/>
      <c r="AUI22" s="296"/>
      <c r="AUJ22" s="296"/>
      <c r="AUK22" s="296"/>
      <c r="AUL22" s="296"/>
      <c r="AUM22" s="296"/>
      <c r="AUN22" s="296"/>
      <c r="AUO22" s="296"/>
      <c r="AUP22" s="296"/>
      <c r="AUQ22" s="296"/>
      <c r="AUR22" s="296"/>
      <c r="AUS22" s="296"/>
      <c r="AUT22" s="296"/>
      <c r="AUU22" s="296"/>
      <c r="AUV22" s="296"/>
      <c r="AUW22" s="296"/>
      <c r="AUX22" s="296"/>
      <c r="AUY22" s="296"/>
      <c r="AUZ22" s="296"/>
      <c r="AVA22" s="296"/>
      <c r="AVB22" s="296"/>
      <c r="AVC22" s="296"/>
      <c r="AVD22" s="296"/>
      <c r="AVE22" s="296"/>
      <c r="AVF22" s="296"/>
      <c r="AVG22" s="296"/>
      <c r="AVH22" s="296"/>
      <c r="AVI22" s="296"/>
      <c r="AVJ22" s="296"/>
      <c r="AVK22" s="296"/>
      <c r="AVL22" s="296"/>
      <c r="AVM22" s="296"/>
      <c r="AVN22" s="296"/>
      <c r="AVO22" s="296"/>
      <c r="AVP22" s="296"/>
      <c r="AVQ22" s="296"/>
      <c r="AVR22" s="296"/>
      <c r="AVS22" s="296"/>
      <c r="AVT22" s="296"/>
      <c r="AVU22" s="296"/>
      <c r="AVV22" s="296"/>
      <c r="AVW22" s="296"/>
      <c r="AVX22" s="296"/>
      <c r="AVY22" s="296"/>
      <c r="AVZ22" s="296"/>
      <c r="AWA22" s="296"/>
      <c r="AWB22" s="296"/>
      <c r="AWC22" s="296"/>
      <c r="AWD22" s="296"/>
      <c r="AWE22" s="296"/>
      <c r="AWF22" s="296"/>
      <c r="AWG22" s="296"/>
      <c r="AWH22" s="296"/>
      <c r="AWI22" s="296"/>
      <c r="AWJ22" s="296"/>
      <c r="AWK22" s="296"/>
      <c r="AWL22" s="296"/>
      <c r="AWM22" s="296"/>
      <c r="AWN22" s="296"/>
      <c r="AWO22" s="296"/>
      <c r="AWP22" s="296"/>
      <c r="AWQ22" s="296"/>
      <c r="AWR22" s="296"/>
      <c r="AWS22" s="296"/>
      <c r="AWT22" s="296"/>
      <c r="AWU22" s="296"/>
      <c r="AWV22" s="296"/>
      <c r="AWW22" s="296"/>
      <c r="AWX22" s="296"/>
      <c r="AWY22" s="296"/>
      <c r="AWZ22" s="296"/>
      <c r="AXA22" s="296"/>
      <c r="AXB22" s="296"/>
      <c r="AXC22" s="296"/>
      <c r="AXD22" s="296"/>
      <c r="AXE22" s="296"/>
      <c r="AXF22" s="296"/>
      <c r="AXG22" s="296"/>
      <c r="AXH22" s="296"/>
      <c r="AXI22" s="296"/>
      <c r="AXJ22" s="296"/>
      <c r="AXK22" s="296"/>
      <c r="AXL22" s="296"/>
      <c r="AXM22" s="296"/>
      <c r="AXN22" s="296"/>
      <c r="AXO22" s="296"/>
      <c r="AXP22" s="296"/>
      <c r="AXQ22" s="296"/>
      <c r="AXR22" s="296"/>
      <c r="AXS22" s="296"/>
      <c r="AXT22" s="296"/>
      <c r="AXU22" s="296"/>
      <c r="AXV22" s="296"/>
      <c r="AXW22" s="296"/>
      <c r="AXX22" s="296"/>
      <c r="AXY22" s="296"/>
      <c r="AXZ22" s="296"/>
      <c r="AYA22" s="296"/>
      <c r="AYB22" s="296"/>
      <c r="AYC22" s="296"/>
      <c r="AYD22" s="296"/>
      <c r="AYE22" s="296"/>
      <c r="AYF22" s="296"/>
      <c r="AYG22" s="296"/>
      <c r="AYH22" s="296"/>
      <c r="AYI22" s="296"/>
      <c r="AYJ22" s="296"/>
      <c r="AYK22" s="296"/>
      <c r="AYL22" s="296"/>
      <c r="AYM22" s="296"/>
      <c r="AYN22" s="296"/>
      <c r="AYO22" s="296"/>
      <c r="AYP22" s="296"/>
      <c r="AYQ22" s="296"/>
      <c r="AYR22" s="296"/>
      <c r="AYS22" s="296"/>
      <c r="AYT22" s="296"/>
      <c r="AYU22" s="296"/>
      <c r="AYV22" s="296"/>
      <c r="AYW22" s="296"/>
      <c r="AYX22" s="296"/>
      <c r="AYY22" s="296"/>
      <c r="AYZ22" s="296"/>
      <c r="AZA22" s="296"/>
      <c r="AZB22" s="296"/>
      <c r="AZC22" s="296"/>
      <c r="AZD22" s="296"/>
      <c r="AZE22" s="296"/>
      <c r="AZF22" s="296"/>
      <c r="AZG22" s="296"/>
      <c r="AZH22" s="296"/>
      <c r="AZI22" s="296"/>
      <c r="AZJ22" s="296"/>
      <c r="AZK22" s="296"/>
      <c r="AZL22" s="296"/>
      <c r="AZM22" s="296"/>
      <c r="AZN22" s="296"/>
      <c r="AZO22" s="296"/>
      <c r="AZP22" s="296"/>
      <c r="AZQ22" s="296"/>
      <c r="AZR22" s="296"/>
      <c r="AZS22" s="296"/>
      <c r="AZT22" s="296"/>
      <c r="AZU22" s="296"/>
      <c r="AZV22" s="296"/>
      <c r="AZW22" s="296"/>
      <c r="AZX22" s="296"/>
      <c r="AZY22" s="296"/>
      <c r="AZZ22" s="296"/>
      <c r="BAA22" s="296"/>
      <c r="BAB22" s="296"/>
      <c r="BAC22" s="296"/>
      <c r="BAD22" s="296"/>
      <c r="BAE22" s="296"/>
      <c r="BAF22" s="296"/>
      <c r="BAG22" s="296"/>
      <c r="BAH22" s="296"/>
      <c r="BAI22" s="296"/>
      <c r="BAJ22" s="296"/>
      <c r="BAK22" s="296"/>
      <c r="BAL22" s="296"/>
      <c r="BAM22" s="296"/>
      <c r="BAN22" s="296"/>
      <c r="BAO22" s="296"/>
      <c r="BAP22" s="296"/>
      <c r="BAQ22" s="296"/>
      <c r="BAR22" s="296"/>
      <c r="BAS22" s="296"/>
      <c r="BAT22" s="296"/>
      <c r="BAU22" s="296"/>
      <c r="BAV22" s="296"/>
      <c r="BAW22" s="296"/>
      <c r="BAX22" s="296"/>
      <c r="BAY22" s="296"/>
      <c r="BAZ22" s="296"/>
      <c r="BBA22" s="296"/>
      <c r="BBB22" s="296"/>
      <c r="BBC22" s="296"/>
      <c r="BBD22" s="296"/>
      <c r="BBE22" s="296"/>
      <c r="BBF22" s="296"/>
      <c r="BBG22" s="296"/>
      <c r="BBH22" s="296"/>
      <c r="BBI22" s="296"/>
      <c r="BBJ22" s="296"/>
      <c r="BBK22" s="296"/>
      <c r="BBL22" s="296"/>
      <c r="BBM22" s="296"/>
      <c r="BBN22" s="296"/>
      <c r="BBO22" s="296"/>
      <c r="BBP22" s="296"/>
      <c r="BBQ22" s="296"/>
      <c r="BBR22" s="296"/>
      <c r="BBS22" s="296"/>
      <c r="BBT22" s="296"/>
      <c r="BBU22" s="296"/>
      <c r="BBV22" s="296"/>
      <c r="BBW22" s="296"/>
      <c r="BBX22" s="296"/>
      <c r="BBY22" s="296"/>
      <c r="BBZ22" s="296"/>
      <c r="BCA22" s="296"/>
      <c r="BCB22" s="296"/>
      <c r="BCC22" s="296"/>
      <c r="BCD22" s="296"/>
      <c r="BCE22" s="296"/>
      <c r="BCF22" s="296"/>
      <c r="BCG22" s="296"/>
      <c r="BCH22" s="296"/>
      <c r="BCI22" s="296"/>
      <c r="BCJ22" s="296"/>
      <c r="BCK22" s="296"/>
      <c r="BCL22" s="296"/>
      <c r="BCM22" s="296"/>
      <c r="BCN22" s="296"/>
      <c r="BCO22" s="296"/>
      <c r="BCP22" s="296"/>
      <c r="BCQ22" s="296"/>
      <c r="BCR22" s="296"/>
      <c r="BCS22" s="296"/>
      <c r="BCT22" s="296"/>
      <c r="BCU22" s="296"/>
      <c r="BCV22" s="296"/>
      <c r="BCW22" s="296"/>
      <c r="BCX22" s="296"/>
      <c r="BCY22" s="296"/>
      <c r="BCZ22" s="296"/>
      <c r="BDA22" s="296"/>
      <c r="BDB22" s="296"/>
      <c r="BDC22" s="296"/>
      <c r="BDD22" s="296"/>
      <c r="BDE22" s="296"/>
      <c r="BDF22" s="296"/>
      <c r="BDG22" s="296"/>
      <c r="BDH22" s="296"/>
      <c r="BDI22" s="296"/>
      <c r="BDJ22" s="296"/>
      <c r="BDK22" s="296"/>
      <c r="BDL22" s="296"/>
      <c r="BDM22" s="296"/>
      <c r="BDN22" s="296"/>
      <c r="BDO22" s="296"/>
      <c r="BDP22" s="296"/>
      <c r="BDQ22" s="296"/>
      <c r="BDR22" s="296"/>
      <c r="BDS22" s="296"/>
      <c r="BDT22" s="296"/>
      <c r="BDU22" s="296"/>
      <c r="BDV22" s="296"/>
      <c r="BDW22" s="296"/>
      <c r="BDX22" s="296"/>
      <c r="BDY22" s="296"/>
      <c r="BDZ22" s="296"/>
      <c r="BEA22" s="296"/>
      <c r="BEB22" s="296"/>
      <c r="BEC22" s="296"/>
      <c r="BED22" s="296"/>
      <c r="BEE22" s="296"/>
      <c r="BEF22" s="296"/>
      <c r="BEG22" s="296"/>
      <c r="BEH22" s="296"/>
      <c r="BEI22" s="296"/>
      <c r="BEJ22" s="296"/>
      <c r="BEK22" s="296"/>
      <c r="BEL22" s="296"/>
      <c r="BEM22" s="296"/>
      <c r="BEN22" s="296"/>
      <c r="BEO22" s="296"/>
      <c r="BEP22" s="296"/>
      <c r="BEQ22" s="296"/>
      <c r="BER22" s="296"/>
      <c r="BES22" s="296"/>
      <c r="BET22" s="296"/>
      <c r="BEU22" s="296"/>
      <c r="BEV22" s="296"/>
      <c r="BEW22" s="296"/>
      <c r="BEX22" s="296"/>
      <c r="BEY22" s="296"/>
      <c r="BEZ22" s="296"/>
      <c r="BFA22" s="296"/>
      <c r="BFB22" s="296"/>
      <c r="BFC22" s="296"/>
      <c r="BFD22" s="296"/>
      <c r="BFE22" s="296"/>
      <c r="BFF22" s="296"/>
      <c r="BFG22" s="296"/>
      <c r="BFH22" s="296"/>
      <c r="BFI22" s="296"/>
      <c r="BFJ22" s="296"/>
      <c r="BFK22" s="296"/>
      <c r="BFL22" s="296"/>
      <c r="BFM22" s="296"/>
      <c r="BFN22" s="296"/>
      <c r="BFO22" s="296"/>
      <c r="BFP22" s="296"/>
      <c r="BFQ22" s="296"/>
      <c r="BFR22" s="296"/>
      <c r="BFS22" s="296"/>
      <c r="BFT22" s="296"/>
      <c r="BFU22" s="296"/>
      <c r="BFV22" s="296"/>
      <c r="BFW22" s="296"/>
      <c r="BFX22" s="296"/>
      <c r="BFY22" s="296"/>
      <c r="BFZ22" s="296"/>
      <c r="BGA22" s="296"/>
      <c r="BGB22" s="296"/>
      <c r="BGC22" s="296"/>
      <c r="BGD22" s="296"/>
      <c r="BGE22" s="296"/>
      <c r="BGF22" s="296"/>
      <c r="BGG22" s="296"/>
      <c r="BGH22" s="296"/>
      <c r="BGI22" s="296"/>
      <c r="BGJ22" s="296"/>
      <c r="BGK22" s="296"/>
      <c r="BGL22" s="296"/>
      <c r="BGM22" s="296"/>
      <c r="BGN22" s="296"/>
      <c r="BGO22" s="296"/>
      <c r="BGP22" s="296"/>
      <c r="BGQ22" s="296"/>
      <c r="BGR22" s="296"/>
      <c r="BGS22" s="296"/>
      <c r="BGT22" s="296"/>
      <c r="BGU22" s="296"/>
      <c r="BGV22" s="296"/>
      <c r="BGW22" s="296"/>
      <c r="BGX22" s="296"/>
      <c r="BGY22" s="296"/>
      <c r="BGZ22" s="296"/>
      <c r="BHA22" s="296"/>
      <c r="BHB22" s="296"/>
      <c r="BHC22" s="296"/>
      <c r="BHD22" s="296"/>
      <c r="BHE22" s="296"/>
      <c r="BHF22" s="296"/>
      <c r="BHG22" s="296"/>
      <c r="BHH22" s="296"/>
      <c r="BHI22" s="296"/>
      <c r="BHJ22" s="296"/>
      <c r="BHK22" s="296"/>
      <c r="BHL22" s="296"/>
      <c r="BHM22" s="296"/>
      <c r="BHN22" s="296"/>
      <c r="BHO22" s="296"/>
      <c r="BHP22" s="296"/>
      <c r="BHQ22" s="296"/>
      <c r="BHR22" s="296"/>
      <c r="BHS22" s="296"/>
      <c r="BHT22" s="296"/>
      <c r="BHU22" s="296"/>
      <c r="BHV22" s="296"/>
      <c r="BHW22" s="296"/>
      <c r="BHX22" s="296"/>
      <c r="BHY22" s="296"/>
      <c r="BHZ22" s="296"/>
      <c r="BIA22" s="296"/>
      <c r="BIB22" s="296"/>
      <c r="BIC22" s="296"/>
      <c r="BID22" s="296"/>
      <c r="BIE22" s="296"/>
      <c r="BIF22" s="296"/>
      <c r="BIG22" s="296"/>
      <c r="BIH22" s="296"/>
      <c r="BII22" s="296"/>
      <c r="BIJ22" s="296"/>
      <c r="BIK22" s="296"/>
      <c r="BIL22" s="296"/>
      <c r="BIM22" s="296"/>
      <c r="BIN22" s="296"/>
      <c r="BIO22" s="296"/>
      <c r="BIP22" s="296"/>
      <c r="BIQ22" s="296"/>
      <c r="BIR22" s="296"/>
      <c r="BIS22" s="296"/>
      <c r="BIT22" s="296"/>
      <c r="BIU22" s="296"/>
      <c r="BIV22" s="296"/>
      <c r="BIW22" s="296"/>
      <c r="BIX22" s="296"/>
      <c r="BIY22" s="296"/>
      <c r="BIZ22" s="296"/>
      <c r="BJA22" s="296"/>
      <c r="BJB22" s="296"/>
      <c r="BJC22" s="296"/>
      <c r="BJD22" s="296"/>
      <c r="BJE22" s="296"/>
      <c r="BJF22" s="296"/>
      <c r="BJG22" s="296"/>
      <c r="BJH22" s="296"/>
      <c r="BJI22" s="296"/>
      <c r="BJJ22" s="296"/>
      <c r="BJK22" s="296"/>
      <c r="BJL22" s="296"/>
      <c r="BJM22" s="296"/>
      <c r="BJN22" s="296"/>
      <c r="BJO22" s="296"/>
      <c r="BJP22" s="296"/>
      <c r="BJQ22" s="296"/>
      <c r="BJR22" s="296"/>
      <c r="BJS22" s="296"/>
      <c r="BJT22" s="296"/>
      <c r="BJU22" s="296"/>
      <c r="BJV22" s="296"/>
      <c r="BJW22" s="296"/>
      <c r="BJX22" s="296"/>
      <c r="BJY22" s="296"/>
      <c r="BJZ22" s="296"/>
      <c r="BKA22" s="296"/>
      <c r="BKB22" s="296"/>
      <c r="BKC22" s="296"/>
      <c r="BKD22" s="296"/>
      <c r="BKE22" s="296"/>
      <c r="BKF22" s="296"/>
      <c r="BKG22" s="296"/>
      <c r="BKH22" s="296"/>
      <c r="BKI22" s="296"/>
      <c r="BKJ22" s="296"/>
      <c r="BKK22" s="296"/>
      <c r="BKL22" s="296"/>
      <c r="BKM22" s="296"/>
      <c r="BKN22" s="296"/>
      <c r="BKO22" s="296"/>
      <c r="BKP22" s="296"/>
      <c r="BKQ22" s="296"/>
      <c r="BKR22" s="296"/>
      <c r="BKS22" s="296"/>
      <c r="BKT22" s="296"/>
      <c r="BKU22" s="296"/>
      <c r="BKV22" s="296"/>
      <c r="BKW22" s="296"/>
      <c r="BKX22" s="296"/>
      <c r="BKY22" s="296"/>
      <c r="BKZ22" s="296"/>
      <c r="BLA22" s="296"/>
      <c r="BLB22" s="296"/>
      <c r="BLC22" s="296"/>
      <c r="BLD22" s="296"/>
      <c r="BLE22" s="296"/>
      <c r="BLF22" s="296"/>
      <c r="BLG22" s="296"/>
      <c r="BLH22" s="296"/>
      <c r="BLI22" s="296"/>
      <c r="BLJ22" s="296"/>
      <c r="BLK22" s="296"/>
      <c r="BLL22" s="296"/>
      <c r="BLM22" s="296"/>
      <c r="BLN22" s="296"/>
      <c r="BLO22" s="296"/>
      <c r="BLP22" s="296"/>
      <c r="BLQ22" s="296"/>
      <c r="BLR22" s="296"/>
      <c r="BLS22" s="296"/>
      <c r="BLT22" s="296"/>
      <c r="BLU22" s="296"/>
      <c r="BLV22" s="296"/>
      <c r="BLW22" s="296"/>
      <c r="BLX22" s="296"/>
      <c r="BLY22" s="296"/>
      <c r="BLZ22" s="296"/>
      <c r="BMA22" s="296"/>
      <c r="BMB22" s="296"/>
      <c r="BMC22" s="296"/>
      <c r="BMD22" s="296"/>
      <c r="BME22" s="296"/>
      <c r="BMF22" s="296"/>
      <c r="BMG22" s="296"/>
      <c r="BMH22" s="296"/>
      <c r="BMI22" s="296"/>
      <c r="BMJ22" s="296"/>
      <c r="BMK22" s="296"/>
      <c r="BML22" s="296"/>
      <c r="BMM22" s="296"/>
      <c r="BMN22" s="296"/>
      <c r="BMO22" s="296"/>
      <c r="BMP22" s="296"/>
      <c r="BMQ22" s="296"/>
      <c r="BMR22" s="296"/>
      <c r="BMS22" s="296"/>
      <c r="BMT22" s="296"/>
      <c r="BMU22" s="296"/>
      <c r="BMV22" s="296"/>
      <c r="BMW22" s="296"/>
      <c r="BMX22" s="296"/>
      <c r="BMY22" s="296"/>
      <c r="BMZ22" s="296"/>
      <c r="BNA22" s="296"/>
      <c r="BNB22" s="296"/>
      <c r="BNC22" s="296"/>
      <c r="BND22" s="296"/>
      <c r="BNE22" s="296"/>
      <c r="BNF22" s="296"/>
      <c r="BNG22" s="296"/>
      <c r="BNH22" s="296"/>
      <c r="BNI22" s="296"/>
      <c r="BNJ22" s="296"/>
      <c r="BNK22" s="296"/>
      <c r="BNL22" s="296"/>
      <c r="BNM22" s="296"/>
      <c r="BNN22" s="296"/>
      <c r="BNO22" s="296"/>
      <c r="BNP22" s="296"/>
      <c r="BNQ22" s="296"/>
      <c r="BNR22" s="296"/>
      <c r="BNS22" s="296"/>
      <c r="BNT22" s="296"/>
      <c r="BNU22" s="296"/>
      <c r="BNV22" s="296"/>
      <c r="BNW22" s="296"/>
      <c r="BNX22" s="296"/>
      <c r="BNY22" s="296"/>
      <c r="BNZ22" s="296"/>
      <c r="BOA22" s="296"/>
      <c r="BOB22" s="296"/>
      <c r="BOC22" s="296"/>
      <c r="BOD22" s="296"/>
      <c r="BOE22" s="296"/>
      <c r="BOF22" s="296"/>
      <c r="BOG22" s="296"/>
      <c r="BOH22" s="296"/>
      <c r="BOI22" s="296"/>
      <c r="BOJ22" s="296"/>
      <c r="BOK22" s="296"/>
      <c r="BOL22" s="296"/>
      <c r="BOM22" s="296"/>
      <c r="BON22" s="296"/>
      <c r="BOO22" s="296"/>
      <c r="BOP22" s="296"/>
      <c r="BOQ22" s="296"/>
      <c r="BOR22" s="296"/>
      <c r="BOS22" s="296"/>
      <c r="BOT22" s="296"/>
      <c r="BOU22" s="296"/>
      <c r="BOV22" s="296"/>
      <c r="BOW22" s="296"/>
      <c r="BOX22" s="296"/>
      <c r="BOY22" s="296"/>
      <c r="BOZ22" s="296"/>
      <c r="BPA22" s="296"/>
      <c r="BPB22" s="296"/>
      <c r="BPC22" s="296"/>
      <c r="BPD22" s="296"/>
      <c r="BPE22" s="296"/>
      <c r="BPF22" s="296"/>
      <c r="BPG22" s="296"/>
      <c r="BPH22" s="296"/>
      <c r="BPI22" s="296"/>
      <c r="BPJ22" s="296"/>
      <c r="BPK22" s="296"/>
      <c r="BPL22" s="296"/>
      <c r="BPM22" s="296"/>
      <c r="BPN22" s="296"/>
      <c r="BPO22" s="296"/>
      <c r="BPP22" s="296"/>
      <c r="BPQ22" s="296"/>
      <c r="BPR22" s="296"/>
      <c r="BPS22" s="296"/>
      <c r="BPT22" s="296"/>
      <c r="BPU22" s="296"/>
      <c r="BPV22" s="296"/>
      <c r="BPW22" s="296"/>
      <c r="BPX22" s="296"/>
      <c r="BPY22" s="296"/>
      <c r="BPZ22" s="296"/>
      <c r="BQA22" s="296"/>
      <c r="BQB22" s="296"/>
      <c r="BQC22" s="296"/>
      <c r="BQD22" s="296"/>
      <c r="BQE22" s="296"/>
      <c r="BQF22" s="296"/>
      <c r="BQG22" s="296"/>
      <c r="BQH22" s="296"/>
      <c r="BQI22" s="296"/>
      <c r="BQJ22" s="296"/>
      <c r="BQK22" s="296"/>
      <c r="BQL22" s="296"/>
      <c r="BQM22" s="296"/>
      <c r="BQN22" s="296"/>
      <c r="BQO22" s="296"/>
      <c r="BQP22" s="296"/>
      <c r="BQQ22" s="296"/>
      <c r="BQR22" s="296"/>
      <c r="BQS22" s="296"/>
      <c r="BQT22" s="296"/>
      <c r="BQU22" s="296"/>
      <c r="BQV22" s="296"/>
      <c r="BQW22" s="296"/>
      <c r="BQX22" s="296"/>
      <c r="BQY22" s="296"/>
      <c r="BQZ22" s="296"/>
      <c r="BRA22" s="296"/>
      <c r="BRB22" s="296"/>
      <c r="BRC22" s="296"/>
      <c r="BRD22" s="296"/>
      <c r="BRE22" s="296"/>
      <c r="BRF22" s="296"/>
      <c r="BRG22" s="296"/>
      <c r="BRH22" s="296"/>
      <c r="BRI22" s="296"/>
      <c r="BRJ22" s="296"/>
      <c r="BRK22" s="296"/>
      <c r="BRL22" s="296"/>
      <c r="BRM22" s="296"/>
      <c r="BRN22" s="296"/>
      <c r="BRO22" s="296"/>
      <c r="BRP22" s="296"/>
      <c r="BRQ22" s="296"/>
      <c r="BRR22" s="296"/>
      <c r="BRS22" s="296"/>
      <c r="BRT22" s="296"/>
      <c r="BRU22" s="296"/>
      <c r="BRV22" s="296"/>
      <c r="BRW22" s="296"/>
      <c r="BRX22" s="296"/>
      <c r="BRY22" s="296"/>
      <c r="BRZ22" s="296"/>
      <c r="BSA22" s="296"/>
      <c r="BSB22" s="296"/>
      <c r="BSC22" s="296"/>
      <c r="BSD22" s="296"/>
      <c r="BSE22" s="296"/>
      <c r="BSF22" s="296"/>
      <c r="BSG22" s="296"/>
      <c r="BSH22" s="296"/>
      <c r="BSI22" s="296"/>
      <c r="BSJ22" s="296"/>
      <c r="BSK22" s="296"/>
      <c r="BSL22" s="296"/>
      <c r="BSM22" s="296"/>
      <c r="BSN22" s="296"/>
      <c r="BSO22" s="296"/>
      <c r="BSP22" s="296"/>
      <c r="BSQ22" s="296"/>
      <c r="BSR22" s="296"/>
      <c r="BSS22" s="296"/>
      <c r="BST22" s="296"/>
      <c r="BSU22" s="296"/>
      <c r="BSV22" s="296"/>
      <c r="BSW22" s="296"/>
      <c r="BSX22" s="296"/>
      <c r="BSY22" s="296"/>
      <c r="BSZ22" s="296"/>
      <c r="BTA22" s="296"/>
      <c r="BTB22" s="296"/>
      <c r="BTC22" s="296"/>
      <c r="BTD22" s="296"/>
      <c r="BTE22" s="296"/>
      <c r="BTF22" s="296"/>
      <c r="BTG22" s="296"/>
      <c r="BTH22" s="296"/>
      <c r="BTI22" s="296"/>
      <c r="BTJ22" s="296"/>
      <c r="BTK22" s="296"/>
      <c r="BTL22" s="296"/>
      <c r="BTM22" s="296"/>
      <c r="BTN22" s="296"/>
      <c r="BTO22" s="296"/>
      <c r="BTP22" s="296"/>
      <c r="BTQ22" s="296"/>
      <c r="BTR22" s="296"/>
      <c r="BTS22" s="296"/>
      <c r="BTT22" s="296"/>
      <c r="BTU22" s="296"/>
      <c r="BTV22" s="296"/>
      <c r="BTW22" s="296"/>
      <c r="BTX22" s="296"/>
      <c r="BTY22" s="296"/>
      <c r="BTZ22" s="296"/>
      <c r="BUA22" s="296"/>
      <c r="BUB22" s="296"/>
      <c r="BUC22" s="296"/>
      <c r="BUD22" s="296"/>
      <c r="BUE22" s="296"/>
      <c r="BUF22" s="296"/>
      <c r="BUG22" s="296"/>
      <c r="BUH22" s="296"/>
      <c r="BUI22" s="296"/>
      <c r="BUJ22" s="296"/>
      <c r="BUK22" s="296"/>
      <c r="BUL22" s="296"/>
      <c r="BUM22" s="296"/>
      <c r="BUN22" s="296"/>
      <c r="BUO22" s="296"/>
      <c r="BUP22" s="296"/>
      <c r="BUQ22" s="296"/>
      <c r="BUR22" s="296"/>
      <c r="BUS22" s="296"/>
      <c r="BUT22" s="296"/>
      <c r="BUU22" s="296"/>
      <c r="BUV22" s="296"/>
      <c r="BUW22" s="296"/>
      <c r="BUX22" s="296"/>
      <c r="BUY22" s="296"/>
      <c r="BUZ22" s="296"/>
      <c r="BVA22" s="296"/>
      <c r="BVB22" s="296"/>
      <c r="BVC22" s="296"/>
      <c r="BVD22" s="296"/>
      <c r="BVE22" s="296"/>
      <c r="BVF22" s="296"/>
      <c r="BVG22" s="296"/>
      <c r="BVH22" s="296"/>
      <c r="BVI22" s="296"/>
      <c r="BVJ22" s="296"/>
      <c r="BVK22" s="296"/>
      <c r="BVL22" s="296"/>
      <c r="BVM22" s="296"/>
      <c r="BVN22" s="296"/>
      <c r="BVO22" s="296"/>
      <c r="BVP22" s="296"/>
      <c r="BVQ22" s="296"/>
      <c r="BVR22" s="296"/>
      <c r="BVS22" s="296"/>
      <c r="BVT22" s="296"/>
      <c r="BVU22" s="296"/>
      <c r="BVV22" s="296"/>
      <c r="BVW22" s="296"/>
      <c r="BVX22" s="296"/>
      <c r="BVY22" s="296"/>
      <c r="BVZ22" s="296"/>
      <c r="BWA22" s="296"/>
      <c r="BWB22" s="296"/>
      <c r="BWC22" s="296"/>
      <c r="BWD22" s="296"/>
      <c r="BWE22" s="296"/>
      <c r="BWF22" s="296"/>
      <c r="BWG22" s="296"/>
      <c r="BWH22" s="296"/>
      <c r="BWI22" s="296"/>
      <c r="BWJ22" s="296"/>
      <c r="BWK22" s="296"/>
      <c r="BWL22" s="296"/>
      <c r="BWM22" s="296"/>
      <c r="BWN22" s="296"/>
      <c r="BWO22" s="296"/>
      <c r="BWP22" s="296"/>
      <c r="BWQ22" s="296"/>
      <c r="BWR22" s="296"/>
      <c r="BWS22" s="296"/>
      <c r="BWT22" s="296"/>
      <c r="BWU22" s="296"/>
      <c r="BWV22" s="296"/>
      <c r="BWW22" s="296"/>
      <c r="BWX22" s="296"/>
      <c r="BWY22" s="296"/>
      <c r="BWZ22" s="296"/>
      <c r="BXA22" s="296"/>
      <c r="BXB22" s="296"/>
      <c r="BXC22" s="296"/>
      <c r="BXD22" s="296"/>
      <c r="BXE22" s="296"/>
      <c r="BXF22" s="296"/>
      <c r="BXG22" s="296"/>
      <c r="BXH22" s="296"/>
      <c r="BXI22" s="296"/>
      <c r="BXJ22" s="296"/>
      <c r="BXK22" s="296"/>
      <c r="BXL22" s="296"/>
      <c r="BXM22" s="296"/>
      <c r="BXN22" s="296"/>
      <c r="BXO22" s="296"/>
      <c r="BXP22" s="296"/>
      <c r="BXQ22" s="296"/>
      <c r="BXR22" s="296"/>
      <c r="BXS22" s="296"/>
      <c r="BXT22" s="296"/>
      <c r="BXU22" s="296"/>
      <c r="BXV22" s="296"/>
      <c r="BXW22" s="296"/>
      <c r="BXX22" s="296"/>
      <c r="BXY22" s="296"/>
      <c r="BXZ22" s="296"/>
      <c r="BYA22" s="296"/>
      <c r="BYB22" s="296"/>
      <c r="BYC22" s="296"/>
      <c r="BYD22" s="296"/>
      <c r="BYE22" s="296"/>
      <c r="BYF22" s="296"/>
      <c r="BYG22" s="296"/>
      <c r="BYH22" s="296"/>
      <c r="BYI22" s="296"/>
      <c r="BYJ22" s="296"/>
      <c r="BYK22" s="296"/>
      <c r="BYL22" s="296"/>
      <c r="BYM22" s="296"/>
      <c r="BYN22" s="296"/>
      <c r="BYO22" s="296"/>
      <c r="BYP22" s="296"/>
      <c r="BYQ22" s="296"/>
      <c r="BYR22" s="296"/>
      <c r="BYS22" s="296"/>
      <c r="BYT22" s="296"/>
      <c r="BYU22" s="296"/>
      <c r="BYV22" s="296"/>
      <c r="BYW22" s="296"/>
      <c r="BYX22" s="296"/>
      <c r="BYY22" s="296"/>
      <c r="BYZ22" s="296"/>
      <c r="BZA22" s="296"/>
      <c r="BZB22" s="296"/>
      <c r="BZC22" s="296"/>
      <c r="BZD22" s="296"/>
      <c r="BZE22" s="296"/>
      <c r="BZF22" s="296"/>
      <c r="BZG22" s="296"/>
      <c r="BZH22" s="296"/>
      <c r="BZI22" s="296"/>
      <c r="BZJ22" s="296"/>
      <c r="BZK22" s="296"/>
      <c r="BZL22" s="296"/>
      <c r="BZM22" s="296"/>
      <c r="BZN22" s="296"/>
      <c r="BZO22" s="296"/>
      <c r="BZP22" s="296"/>
      <c r="BZQ22" s="296"/>
      <c r="BZR22" s="296"/>
      <c r="BZS22" s="296"/>
      <c r="BZT22" s="296"/>
      <c r="BZU22" s="296"/>
      <c r="BZV22" s="296"/>
      <c r="BZW22" s="296"/>
      <c r="BZX22" s="296"/>
      <c r="BZY22" s="296"/>
      <c r="BZZ22" s="296"/>
      <c r="CAA22" s="296"/>
      <c r="CAB22" s="296"/>
      <c r="CAC22" s="296"/>
      <c r="CAD22" s="296"/>
      <c r="CAE22" s="296"/>
      <c r="CAF22" s="296"/>
      <c r="CAG22" s="296"/>
      <c r="CAH22" s="296"/>
      <c r="CAI22" s="296"/>
      <c r="CAJ22" s="296"/>
      <c r="CAK22" s="296"/>
      <c r="CAL22" s="296"/>
      <c r="CAM22" s="296"/>
      <c r="CAN22" s="296"/>
      <c r="CAO22" s="296"/>
      <c r="CAP22" s="296"/>
      <c r="CAQ22" s="296"/>
      <c r="CAR22" s="296"/>
      <c r="CAS22" s="296"/>
      <c r="CAT22" s="296"/>
      <c r="CAU22" s="296"/>
      <c r="CAV22" s="296"/>
      <c r="CAW22" s="296"/>
      <c r="CAX22" s="296"/>
      <c r="CAY22" s="296"/>
      <c r="CAZ22" s="296"/>
      <c r="CBA22" s="296"/>
      <c r="CBB22" s="296"/>
      <c r="CBC22" s="296"/>
      <c r="CBD22" s="296"/>
      <c r="CBE22" s="296"/>
      <c r="CBF22" s="296"/>
      <c r="CBG22" s="296"/>
      <c r="CBH22" s="296"/>
      <c r="CBI22" s="296"/>
      <c r="CBJ22" s="296"/>
      <c r="CBK22" s="296"/>
      <c r="CBL22" s="296"/>
      <c r="CBM22" s="296"/>
      <c r="CBN22" s="296"/>
      <c r="CBO22" s="296"/>
      <c r="CBP22" s="296"/>
      <c r="CBQ22" s="296"/>
      <c r="CBR22" s="296"/>
      <c r="CBS22" s="296"/>
      <c r="CBT22" s="296"/>
      <c r="CBU22" s="296"/>
      <c r="CBV22" s="296"/>
      <c r="CBW22" s="296"/>
      <c r="CBX22" s="296"/>
      <c r="CBY22" s="296"/>
      <c r="CBZ22" s="296"/>
      <c r="CCA22" s="296"/>
      <c r="CCB22" s="296"/>
      <c r="CCC22" s="296"/>
      <c r="CCD22" s="296"/>
      <c r="CCE22" s="296"/>
      <c r="CCF22" s="296"/>
      <c r="CCG22" s="296"/>
      <c r="CCH22" s="296"/>
      <c r="CCI22" s="296"/>
      <c r="CCJ22" s="296"/>
      <c r="CCK22" s="296"/>
      <c r="CCL22" s="296"/>
      <c r="CCM22" s="296"/>
      <c r="CCN22" s="296"/>
      <c r="CCO22" s="296"/>
      <c r="CCP22" s="296"/>
      <c r="CCQ22" s="296"/>
      <c r="CCR22" s="296"/>
      <c r="CCS22" s="296"/>
      <c r="CCT22" s="296"/>
      <c r="CCU22" s="296"/>
      <c r="CCV22" s="296"/>
      <c r="CCW22" s="296"/>
      <c r="CCX22" s="296"/>
      <c r="CCY22" s="296"/>
      <c r="CCZ22" s="296"/>
      <c r="CDA22" s="296"/>
      <c r="CDB22" s="296"/>
      <c r="CDC22" s="296"/>
      <c r="CDD22" s="296"/>
      <c r="CDE22" s="296"/>
      <c r="CDF22" s="296"/>
      <c r="CDG22" s="296"/>
      <c r="CDH22" s="296"/>
      <c r="CDI22" s="296"/>
      <c r="CDJ22" s="296"/>
      <c r="CDK22" s="296"/>
      <c r="CDL22" s="296"/>
      <c r="CDM22" s="296"/>
      <c r="CDN22" s="296"/>
      <c r="CDO22" s="296"/>
      <c r="CDP22" s="296"/>
      <c r="CDQ22" s="296"/>
      <c r="CDR22" s="296"/>
      <c r="CDS22" s="296"/>
      <c r="CDT22" s="296"/>
      <c r="CDU22" s="296"/>
      <c r="CDV22" s="296"/>
      <c r="CDW22" s="296"/>
      <c r="CDX22" s="296"/>
      <c r="CDY22" s="296"/>
      <c r="CDZ22" s="296"/>
      <c r="CEA22" s="296"/>
      <c r="CEB22" s="296"/>
      <c r="CEC22" s="296"/>
      <c r="CED22" s="296"/>
      <c r="CEE22" s="296"/>
      <c r="CEF22" s="296"/>
      <c r="CEG22" s="296"/>
      <c r="CEH22" s="296"/>
      <c r="CEI22" s="296"/>
      <c r="CEJ22" s="296"/>
      <c r="CEK22" s="296"/>
      <c r="CEL22" s="296"/>
      <c r="CEM22" s="296"/>
      <c r="CEN22" s="296"/>
      <c r="CEO22" s="296"/>
      <c r="CEP22" s="296"/>
      <c r="CEQ22" s="296"/>
      <c r="CER22" s="296"/>
      <c r="CES22" s="296"/>
      <c r="CET22" s="296"/>
      <c r="CEU22" s="296"/>
      <c r="CEV22" s="296"/>
      <c r="CEW22" s="296"/>
      <c r="CEX22" s="296"/>
      <c r="CEY22" s="296"/>
      <c r="CEZ22" s="296"/>
      <c r="CFA22" s="296"/>
      <c r="CFB22" s="296"/>
      <c r="CFC22" s="296"/>
      <c r="CFD22" s="296"/>
      <c r="CFE22" s="296"/>
      <c r="CFF22" s="296"/>
      <c r="CFG22" s="296"/>
      <c r="CFH22" s="296"/>
      <c r="CFI22" s="296"/>
      <c r="CFJ22" s="296"/>
      <c r="CFK22" s="296"/>
      <c r="CFL22" s="296"/>
      <c r="CFM22" s="296"/>
      <c r="CFN22" s="296"/>
      <c r="CFO22" s="296"/>
      <c r="CFP22" s="296"/>
      <c r="CFQ22" s="296"/>
      <c r="CFR22" s="296"/>
      <c r="CFS22" s="296"/>
      <c r="CFT22" s="296"/>
      <c r="CFU22" s="296"/>
      <c r="CFV22" s="296"/>
      <c r="CFW22" s="296"/>
      <c r="CFX22" s="296"/>
      <c r="CFY22" s="296"/>
      <c r="CFZ22" s="296"/>
      <c r="CGA22" s="296"/>
      <c r="CGB22" s="296"/>
      <c r="CGC22" s="296"/>
      <c r="CGD22" s="296"/>
      <c r="CGE22" s="296"/>
      <c r="CGF22" s="296"/>
      <c r="CGG22" s="296"/>
      <c r="CGH22" s="296"/>
      <c r="CGI22" s="296"/>
      <c r="CGJ22" s="296"/>
      <c r="CGK22" s="296"/>
      <c r="CGL22" s="296"/>
      <c r="CGM22" s="296"/>
      <c r="CGN22" s="296"/>
      <c r="CGO22" s="296"/>
      <c r="CGP22" s="296"/>
      <c r="CGQ22" s="296"/>
      <c r="CGR22" s="296"/>
      <c r="CGS22" s="296"/>
      <c r="CGT22" s="296"/>
      <c r="CGU22" s="296"/>
      <c r="CGV22" s="296"/>
      <c r="CGW22" s="296"/>
      <c r="CGX22" s="296"/>
      <c r="CGY22" s="296"/>
      <c r="CGZ22" s="296"/>
      <c r="CHA22" s="296"/>
      <c r="CHB22" s="296"/>
      <c r="CHC22" s="296"/>
      <c r="CHD22" s="296"/>
      <c r="CHE22" s="296"/>
      <c r="CHF22" s="296"/>
      <c r="CHG22" s="296"/>
      <c r="CHH22" s="296"/>
      <c r="CHI22" s="296"/>
      <c r="CHJ22" s="296"/>
      <c r="CHK22" s="296"/>
      <c r="CHL22" s="296"/>
      <c r="CHM22" s="296"/>
      <c r="CHN22" s="296"/>
      <c r="CHO22" s="296"/>
      <c r="CHP22" s="296"/>
      <c r="CHQ22" s="296"/>
      <c r="CHR22" s="296"/>
      <c r="CHS22" s="296"/>
      <c r="CHT22" s="296"/>
      <c r="CHU22" s="296"/>
      <c r="CHV22" s="296"/>
      <c r="CHW22" s="296"/>
      <c r="CHX22" s="296"/>
      <c r="CHY22" s="296"/>
      <c r="CHZ22" s="296"/>
      <c r="CIA22" s="296"/>
      <c r="CIB22" s="296"/>
      <c r="CIC22" s="296"/>
      <c r="CID22" s="296"/>
      <c r="CIE22" s="296"/>
      <c r="CIF22" s="296"/>
      <c r="CIG22" s="296"/>
      <c r="CIH22" s="296"/>
      <c r="CII22" s="296"/>
      <c r="CIJ22" s="296"/>
      <c r="CIK22" s="296"/>
      <c r="CIL22" s="296"/>
      <c r="CIM22" s="296"/>
      <c r="CIN22" s="296"/>
      <c r="CIO22" s="296"/>
      <c r="CIP22" s="296"/>
      <c r="CIQ22" s="296"/>
      <c r="CIR22" s="296"/>
      <c r="CIS22" s="296"/>
      <c r="CIT22" s="296"/>
      <c r="CIU22" s="296"/>
      <c r="CIV22" s="296"/>
      <c r="CIW22" s="296"/>
      <c r="CIX22" s="296"/>
      <c r="CIY22" s="296"/>
      <c r="CIZ22" s="296"/>
      <c r="CJA22" s="296"/>
      <c r="CJB22" s="296"/>
      <c r="CJC22" s="296"/>
      <c r="CJD22" s="296"/>
      <c r="CJE22" s="296"/>
      <c r="CJF22" s="296"/>
      <c r="CJG22" s="296"/>
      <c r="CJH22" s="296"/>
      <c r="CJI22" s="296"/>
      <c r="CJJ22" s="296"/>
      <c r="CJK22" s="296"/>
      <c r="CJL22" s="296"/>
      <c r="CJM22" s="296"/>
      <c r="CJN22" s="296"/>
      <c r="CJO22" s="296"/>
      <c r="CJP22" s="296"/>
      <c r="CJQ22" s="296"/>
      <c r="CJR22" s="296"/>
      <c r="CJS22" s="296"/>
      <c r="CJT22" s="296"/>
      <c r="CJU22" s="296"/>
      <c r="CJV22" s="296"/>
      <c r="CJW22" s="296"/>
      <c r="CJX22" s="296"/>
      <c r="CJY22" s="296"/>
      <c r="CJZ22" s="296"/>
      <c r="CKA22" s="296"/>
      <c r="CKB22" s="296"/>
      <c r="CKC22" s="296"/>
      <c r="CKD22" s="296"/>
      <c r="CKE22" s="296"/>
      <c r="CKF22" s="296"/>
      <c r="CKG22" s="296"/>
      <c r="CKH22" s="296"/>
      <c r="CKI22" s="296"/>
      <c r="CKJ22" s="296"/>
      <c r="CKK22" s="296"/>
      <c r="CKL22" s="296"/>
      <c r="CKM22" s="296"/>
      <c r="CKN22" s="296"/>
      <c r="CKO22" s="296"/>
      <c r="CKP22" s="296"/>
      <c r="CKQ22" s="296"/>
      <c r="CKR22" s="296"/>
      <c r="CKS22" s="296"/>
      <c r="CKT22" s="296"/>
      <c r="CKU22" s="296"/>
      <c r="CKV22" s="296"/>
      <c r="CKW22" s="296"/>
      <c r="CKX22" s="296"/>
      <c r="CKY22" s="296"/>
      <c r="CKZ22" s="296"/>
      <c r="CLA22" s="296"/>
      <c r="CLB22" s="296"/>
      <c r="CLC22" s="296"/>
      <c r="CLD22" s="296"/>
      <c r="CLE22" s="296"/>
      <c r="CLF22" s="296"/>
      <c r="CLG22" s="296"/>
      <c r="CLH22" s="296"/>
      <c r="CLI22" s="296"/>
      <c r="CLJ22" s="296"/>
      <c r="CLK22" s="296"/>
      <c r="CLL22" s="296"/>
      <c r="CLM22" s="296"/>
      <c r="CLN22" s="296"/>
      <c r="CLO22" s="296"/>
      <c r="CLP22" s="296"/>
      <c r="CLQ22" s="296"/>
      <c r="CLR22" s="296"/>
      <c r="CLS22" s="296"/>
      <c r="CLT22" s="296"/>
      <c r="CLU22" s="296"/>
      <c r="CLV22" s="296"/>
      <c r="CLW22" s="296"/>
      <c r="CLX22" s="296"/>
      <c r="CLY22" s="296"/>
      <c r="CLZ22" s="296"/>
      <c r="CMA22" s="296"/>
      <c r="CMB22" s="296"/>
      <c r="CMC22" s="296"/>
      <c r="CMD22" s="296"/>
      <c r="CME22" s="296"/>
      <c r="CMF22" s="296"/>
      <c r="CMG22" s="296"/>
      <c r="CMH22" s="296"/>
      <c r="CMI22" s="296"/>
      <c r="CMJ22" s="296"/>
      <c r="CMK22" s="296"/>
      <c r="CML22" s="296"/>
      <c r="CMM22" s="296"/>
      <c r="CMN22" s="296"/>
      <c r="CMO22" s="296"/>
      <c r="CMP22" s="296"/>
      <c r="CMQ22" s="296"/>
      <c r="CMR22" s="296"/>
      <c r="CMS22" s="296"/>
      <c r="CMT22" s="296"/>
      <c r="CMU22" s="296"/>
      <c r="CMV22" s="296"/>
      <c r="CMW22" s="296"/>
      <c r="CMX22" s="296"/>
      <c r="CMY22" s="296"/>
      <c r="CMZ22" s="296"/>
      <c r="CNA22" s="296"/>
      <c r="CNB22" s="296"/>
      <c r="CNC22" s="296"/>
      <c r="CND22" s="296"/>
      <c r="CNE22" s="296"/>
      <c r="CNF22" s="296"/>
      <c r="CNG22" s="296"/>
      <c r="CNH22" s="296"/>
      <c r="CNI22" s="296"/>
      <c r="CNJ22" s="296"/>
      <c r="CNK22" s="296"/>
      <c r="CNL22" s="296"/>
      <c r="CNM22" s="296"/>
      <c r="CNN22" s="296"/>
      <c r="CNO22" s="296"/>
      <c r="CNP22" s="296"/>
      <c r="CNQ22" s="296"/>
      <c r="CNR22" s="296"/>
      <c r="CNS22" s="296"/>
      <c r="CNT22" s="296"/>
      <c r="CNU22" s="296"/>
      <c r="CNV22" s="296"/>
      <c r="CNW22" s="296"/>
      <c r="CNX22" s="296"/>
      <c r="CNY22" s="296"/>
      <c r="CNZ22" s="296"/>
      <c r="COA22" s="296"/>
      <c r="COB22" s="296"/>
      <c r="COC22" s="296"/>
      <c r="COD22" s="296"/>
      <c r="COE22" s="296"/>
      <c r="COF22" s="296"/>
      <c r="COG22" s="296"/>
      <c r="COH22" s="296"/>
      <c r="COI22" s="296"/>
      <c r="COJ22" s="296"/>
      <c r="COK22" s="296"/>
      <c r="COL22" s="296"/>
      <c r="COM22" s="296"/>
      <c r="CON22" s="296"/>
      <c r="COO22" s="296"/>
      <c r="COP22" s="296"/>
      <c r="COQ22" s="296"/>
      <c r="COR22" s="296"/>
      <c r="COS22" s="296"/>
      <c r="COT22" s="296"/>
      <c r="COU22" s="296"/>
      <c r="COV22" s="296"/>
      <c r="COW22" s="296"/>
      <c r="COX22" s="296"/>
      <c r="COY22" s="296"/>
      <c r="COZ22" s="296"/>
      <c r="CPA22" s="296"/>
      <c r="CPB22" s="296"/>
      <c r="CPC22" s="296"/>
      <c r="CPD22" s="296"/>
      <c r="CPE22" s="296"/>
      <c r="CPF22" s="296"/>
      <c r="CPG22" s="296"/>
      <c r="CPH22" s="296"/>
      <c r="CPI22" s="296"/>
      <c r="CPJ22" s="296"/>
      <c r="CPK22" s="296"/>
      <c r="CPL22" s="296"/>
      <c r="CPM22" s="296"/>
      <c r="CPN22" s="296"/>
      <c r="CPO22" s="296"/>
      <c r="CPP22" s="296"/>
      <c r="CPQ22" s="296"/>
      <c r="CPR22" s="296"/>
      <c r="CPS22" s="296"/>
      <c r="CPT22" s="296"/>
      <c r="CPU22" s="296"/>
      <c r="CPV22" s="296"/>
      <c r="CPW22" s="296"/>
      <c r="CPX22" s="296"/>
      <c r="CPY22" s="296"/>
      <c r="CPZ22" s="296"/>
      <c r="CQA22" s="296"/>
      <c r="CQB22" s="296"/>
      <c r="CQC22" s="296"/>
      <c r="CQD22" s="296"/>
      <c r="CQE22" s="296"/>
      <c r="CQF22" s="296"/>
      <c r="CQG22" s="296"/>
      <c r="CQH22" s="296"/>
      <c r="CQI22" s="296"/>
      <c r="CQJ22" s="296"/>
      <c r="CQK22" s="296"/>
      <c r="CQL22" s="296"/>
      <c r="CQM22" s="296"/>
      <c r="CQN22" s="296"/>
      <c r="CQO22" s="296"/>
      <c r="CQP22" s="296"/>
      <c r="CQQ22" s="296"/>
      <c r="CQR22" s="296"/>
      <c r="CQS22" s="296"/>
      <c r="CQT22" s="296"/>
      <c r="CQU22" s="296"/>
      <c r="CQV22" s="296"/>
      <c r="CQW22" s="296"/>
      <c r="CQX22" s="296"/>
      <c r="CQY22" s="296"/>
      <c r="CQZ22" s="296"/>
      <c r="CRA22" s="296"/>
      <c r="CRB22" s="296"/>
      <c r="CRC22" s="296"/>
      <c r="CRD22" s="296"/>
      <c r="CRE22" s="296"/>
      <c r="CRF22" s="296"/>
      <c r="CRG22" s="296"/>
      <c r="CRH22" s="296"/>
      <c r="CRI22" s="296"/>
      <c r="CRJ22" s="296"/>
      <c r="CRK22" s="296"/>
      <c r="CRL22" s="296"/>
      <c r="CRM22" s="296"/>
      <c r="CRN22" s="296"/>
      <c r="CRO22" s="296"/>
      <c r="CRP22" s="296"/>
      <c r="CRQ22" s="296"/>
      <c r="CRR22" s="296"/>
      <c r="CRS22" s="296"/>
      <c r="CRT22" s="296"/>
      <c r="CRU22" s="296"/>
      <c r="CRV22" s="296"/>
      <c r="CRW22" s="296"/>
      <c r="CRX22" s="296"/>
      <c r="CRY22" s="296"/>
      <c r="CRZ22" s="296"/>
      <c r="CSA22" s="296"/>
      <c r="CSB22" s="296"/>
      <c r="CSC22" s="296"/>
      <c r="CSD22" s="296"/>
      <c r="CSE22" s="296"/>
      <c r="CSF22" s="296"/>
      <c r="CSG22" s="296"/>
      <c r="CSH22" s="296"/>
      <c r="CSI22" s="296"/>
      <c r="CSJ22" s="296"/>
      <c r="CSK22" s="296"/>
      <c r="CSL22" s="296"/>
      <c r="CSM22" s="296"/>
      <c r="CSN22" s="296"/>
      <c r="CSO22" s="296"/>
      <c r="CSP22" s="296"/>
      <c r="CSQ22" s="296"/>
      <c r="CSR22" s="296"/>
      <c r="CSS22" s="296"/>
      <c r="CST22" s="296"/>
      <c r="CSU22" s="296"/>
      <c r="CSV22" s="296"/>
      <c r="CSW22" s="296"/>
      <c r="CSX22" s="296"/>
      <c r="CSY22" s="296"/>
      <c r="CSZ22" s="296"/>
      <c r="CTA22" s="296"/>
      <c r="CTB22" s="296"/>
      <c r="CTC22" s="296"/>
      <c r="CTD22" s="296"/>
      <c r="CTE22" s="296"/>
      <c r="CTF22" s="296"/>
      <c r="CTG22" s="296"/>
      <c r="CTH22" s="296"/>
      <c r="CTI22" s="296"/>
      <c r="CTJ22" s="296"/>
      <c r="CTK22" s="296"/>
      <c r="CTL22" s="296"/>
      <c r="CTM22" s="296"/>
      <c r="CTN22" s="296"/>
      <c r="CTO22" s="296"/>
      <c r="CTP22" s="296"/>
      <c r="CTQ22" s="296"/>
      <c r="CTR22" s="296"/>
      <c r="CTS22" s="296"/>
      <c r="CTT22" s="296"/>
      <c r="CTU22" s="296"/>
      <c r="CTV22" s="296"/>
      <c r="CTW22" s="296"/>
      <c r="CTX22" s="296"/>
      <c r="CTY22" s="296"/>
      <c r="CTZ22" s="296"/>
      <c r="CUA22" s="296"/>
      <c r="CUB22" s="296"/>
      <c r="CUC22" s="296"/>
      <c r="CUD22" s="296"/>
      <c r="CUE22" s="296"/>
      <c r="CUF22" s="296"/>
      <c r="CUG22" s="296"/>
      <c r="CUH22" s="296"/>
      <c r="CUI22" s="296"/>
      <c r="CUJ22" s="296"/>
      <c r="CUK22" s="296"/>
      <c r="CUL22" s="296"/>
      <c r="CUM22" s="296"/>
      <c r="CUN22" s="296"/>
      <c r="CUO22" s="296"/>
      <c r="CUP22" s="296"/>
      <c r="CUQ22" s="296"/>
      <c r="CUR22" s="296"/>
      <c r="CUS22" s="296"/>
      <c r="CUT22" s="296"/>
      <c r="CUU22" s="296"/>
      <c r="CUV22" s="296"/>
      <c r="CUW22" s="296"/>
      <c r="CUX22" s="296"/>
      <c r="CUY22" s="296"/>
      <c r="CUZ22" s="296"/>
      <c r="CVA22" s="296"/>
      <c r="CVB22" s="296"/>
      <c r="CVC22" s="296"/>
      <c r="CVD22" s="296"/>
      <c r="CVE22" s="296"/>
      <c r="CVF22" s="296"/>
      <c r="CVG22" s="296"/>
      <c r="CVH22" s="296"/>
      <c r="CVI22" s="296"/>
      <c r="CVJ22" s="296"/>
      <c r="CVK22" s="296"/>
      <c r="CVL22" s="296"/>
      <c r="CVM22" s="296"/>
      <c r="CVN22" s="296"/>
      <c r="CVO22" s="296"/>
      <c r="CVP22" s="296"/>
      <c r="CVQ22" s="296"/>
      <c r="CVR22" s="296"/>
      <c r="CVS22" s="296"/>
      <c r="CVT22" s="296"/>
      <c r="CVU22" s="296"/>
      <c r="CVV22" s="296"/>
      <c r="CVW22" s="296"/>
      <c r="CVX22" s="296"/>
      <c r="CVY22" s="296"/>
      <c r="CVZ22" s="296"/>
      <c r="CWA22" s="296"/>
      <c r="CWB22" s="296"/>
      <c r="CWC22" s="296"/>
      <c r="CWD22" s="296"/>
      <c r="CWE22" s="296"/>
      <c r="CWF22" s="296"/>
      <c r="CWG22" s="296"/>
      <c r="CWH22" s="296"/>
      <c r="CWI22" s="296"/>
      <c r="CWJ22" s="296"/>
      <c r="CWK22" s="296"/>
      <c r="CWL22" s="296"/>
      <c r="CWM22" s="296"/>
      <c r="CWN22" s="296"/>
      <c r="CWO22" s="296"/>
      <c r="CWP22" s="296"/>
      <c r="CWQ22" s="296"/>
      <c r="CWR22" s="296"/>
      <c r="CWS22" s="296"/>
      <c r="CWT22" s="296"/>
      <c r="CWU22" s="296"/>
      <c r="CWV22" s="296"/>
      <c r="CWW22" s="296"/>
      <c r="CWX22" s="296"/>
      <c r="CWY22" s="296"/>
      <c r="CWZ22" s="296"/>
      <c r="CXA22" s="296"/>
      <c r="CXB22" s="296"/>
      <c r="CXC22" s="296"/>
      <c r="CXD22" s="296"/>
      <c r="CXE22" s="296"/>
      <c r="CXF22" s="296"/>
      <c r="CXG22" s="296"/>
      <c r="CXH22" s="296"/>
      <c r="CXI22" s="296"/>
      <c r="CXJ22" s="296"/>
      <c r="CXK22" s="296"/>
      <c r="CXL22" s="296"/>
      <c r="CXM22" s="296"/>
      <c r="CXN22" s="296"/>
      <c r="CXO22" s="296"/>
      <c r="CXP22" s="296"/>
      <c r="CXQ22" s="296"/>
      <c r="CXR22" s="296"/>
      <c r="CXS22" s="296"/>
      <c r="CXT22" s="296"/>
      <c r="CXU22" s="296"/>
      <c r="CXV22" s="296"/>
      <c r="CXW22" s="296"/>
      <c r="CXX22" s="296"/>
      <c r="CXY22" s="296"/>
      <c r="CXZ22" s="296"/>
      <c r="CYA22" s="296"/>
      <c r="CYB22" s="296"/>
      <c r="CYC22" s="296"/>
      <c r="CYD22" s="296"/>
      <c r="CYE22" s="296"/>
      <c r="CYF22" s="296"/>
      <c r="CYG22" s="296"/>
      <c r="CYH22" s="296"/>
      <c r="CYI22" s="296"/>
      <c r="CYJ22" s="296"/>
      <c r="CYK22" s="296"/>
      <c r="CYL22" s="296"/>
      <c r="CYM22" s="296"/>
      <c r="CYN22" s="296"/>
      <c r="CYO22" s="296"/>
      <c r="CYP22" s="296"/>
      <c r="CYQ22" s="296"/>
      <c r="CYR22" s="296"/>
      <c r="CYS22" s="296"/>
      <c r="CYT22" s="296"/>
      <c r="CYU22" s="296"/>
      <c r="CYV22" s="296"/>
      <c r="CYW22" s="296"/>
      <c r="CYX22" s="296"/>
      <c r="CYY22" s="296"/>
      <c r="CYZ22" s="296"/>
      <c r="CZA22" s="296"/>
      <c r="CZB22" s="296"/>
      <c r="CZC22" s="296"/>
      <c r="CZD22" s="296"/>
      <c r="CZE22" s="296"/>
      <c r="CZF22" s="296"/>
      <c r="CZG22" s="296"/>
      <c r="CZH22" s="296"/>
      <c r="CZI22" s="296"/>
      <c r="CZJ22" s="296"/>
      <c r="CZK22" s="296"/>
      <c r="CZL22" s="296"/>
      <c r="CZM22" s="296"/>
      <c r="CZN22" s="296"/>
      <c r="CZO22" s="296"/>
      <c r="CZP22" s="296"/>
      <c r="CZQ22" s="296"/>
      <c r="CZR22" s="296"/>
      <c r="CZS22" s="296"/>
      <c r="CZT22" s="296"/>
      <c r="CZU22" s="296"/>
      <c r="CZV22" s="296"/>
      <c r="CZW22" s="296"/>
      <c r="CZX22" s="296"/>
      <c r="CZY22" s="296"/>
      <c r="CZZ22" s="296"/>
      <c r="DAA22" s="296"/>
      <c r="DAB22" s="296"/>
      <c r="DAC22" s="296"/>
      <c r="DAD22" s="296"/>
      <c r="DAE22" s="296"/>
      <c r="DAF22" s="296"/>
      <c r="DAG22" s="296"/>
      <c r="DAH22" s="296"/>
      <c r="DAI22" s="296"/>
      <c r="DAJ22" s="296"/>
      <c r="DAK22" s="296"/>
      <c r="DAL22" s="296"/>
      <c r="DAM22" s="296"/>
      <c r="DAN22" s="296"/>
      <c r="DAO22" s="296"/>
      <c r="DAP22" s="296"/>
      <c r="DAQ22" s="296"/>
      <c r="DAR22" s="296"/>
      <c r="DAS22" s="296"/>
      <c r="DAT22" s="296"/>
      <c r="DAU22" s="296"/>
      <c r="DAV22" s="296"/>
      <c r="DAW22" s="296"/>
      <c r="DAX22" s="296"/>
      <c r="DAY22" s="296"/>
      <c r="DAZ22" s="296"/>
      <c r="DBA22" s="296"/>
      <c r="DBB22" s="296"/>
      <c r="DBC22" s="296"/>
      <c r="DBD22" s="296"/>
      <c r="DBE22" s="296"/>
      <c r="DBF22" s="296"/>
      <c r="DBG22" s="296"/>
      <c r="DBH22" s="296"/>
      <c r="DBI22" s="296"/>
      <c r="DBJ22" s="296"/>
      <c r="DBK22" s="296"/>
      <c r="DBL22" s="296"/>
      <c r="DBM22" s="296"/>
      <c r="DBN22" s="296"/>
      <c r="DBO22" s="296"/>
      <c r="DBP22" s="296"/>
      <c r="DBQ22" s="296"/>
      <c r="DBR22" s="296"/>
      <c r="DBS22" s="296"/>
      <c r="DBT22" s="296"/>
      <c r="DBU22" s="296"/>
      <c r="DBV22" s="296"/>
      <c r="DBW22" s="296"/>
      <c r="DBX22" s="296"/>
      <c r="DBY22" s="296"/>
      <c r="DBZ22" s="296"/>
      <c r="DCA22" s="296"/>
      <c r="DCB22" s="296"/>
      <c r="DCC22" s="296"/>
      <c r="DCD22" s="296"/>
      <c r="DCE22" s="296"/>
      <c r="DCF22" s="296"/>
      <c r="DCG22" s="296"/>
      <c r="DCH22" s="296"/>
      <c r="DCI22" s="296"/>
      <c r="DCJ22" s="296"/>
      <c r="DCK22" s="296"/>
      <c r="DCL22" s="296"/>
      <c r="DCM22" s="296"/>
      <c r="DCN22" s="296"/>
      <c r="DCO22" s="296"/>
      <c r="DCP22" s="296"/>
      <c r="DCQ22" s="296"/>
      <c r="DCR22" s="296"/>
      <c r="DCS22" s="296"/>
      <c r="DCT22" s="296"/>
      <c r="DCU22" s="296"/>
      <c r="DCV22" s="296"/>
      <c r="DCW22" s="296"/>
      <c r="DCX22" s="296"/>
      <c r="DCY22" s="296"/>
      <c r="DCZ22" s="296"/>
      <c r="DDA22" s="296"/>
      <c r="DDB22" s="296"/>
      <c r="DDC22" s="296"/>
      <c r="DDD22" s="296"/>
      <c r="DDE22" s="296"/>
      <c r="DDF22" s="296"/>
      <c r="DDG22" s="296"/>
      <c r="DDH22" s="296"/>
      <c r="DDI22" s="296"/>
      <c r="DDJ22" s="296"/>
      <c r="DDK22" s="296"/>
      <c r="DDL22" s="296"/>
      <c r="DDM22" s="296"/>
      <c r="DDN22" s="296"/>
      <c r="DDO22" s="296"/>
      <c r="DDP22" s="296"/>
      <c r="DDQ22" s="296"/>
      <c r="DDR22" s="296"/>
      <c r="DDS22" s="296"/>
      <c r="DDT22" s="296"/>
      <c r="DDU22" s="296"/>
      <c r="DDV22" s="296"/>
      <c r="DDW22" s="296"/>
      <c r="DDX22" s="296"/>
      <c r="DDY22" s="296"/>
      <c r="DDZ22" s="296"/>
      <c r="DEA22" s="296"/>
      <c r="DEB22" s="296"/>
      <c r="DEC22" s="296"/>
      <c r="DED22" s="296"/>
      <c r="DEE22" s="296"/>
      <c r="DEF22" s="296"/>
      <c r="DEG22" s="296"/>
      <c r="DEH22" s="296"/>
      <c r="DEI22" s="296"/>
      <c r="DEJ22" s="296"/>
      <c r="DEK22" s="296"/>
      <c r="DEL22" s="296"/>
      <c r="DEM22" s="296"/>
      <c r="DEN22" s="296"/>
      <c r="DEO22" s="296"/>
      <c r="DEP22" s="296"/>
      <c r="DEQ22" s="296"/>
      <c r="DER22" s="296"/>
      <c r="DES22" s="296"/>
      <c r="DET22" s="296"/>
      <c r="DEU22" s="296"/>
      <c r="DEV22" s="296"/>
      <c r="DEW22" s="296"/>
      <c r="DEX22" s="296"/>
      <c r="DEY22" s="296"/>
      <c r="DEZ22" s="296"/>
      <c r="DFA22" s="296"/>
      <c r="DFB22" s="296"/>
      <c r="DFC22" s="296"/>
      <c r="DFD22" s="296"/>
      <c r="DFE22" s="296"/>
      <c r="DFF22" s="296"/>
      <c r="DFG22" s="296"/>
      <c r="DFH22" s="296"/>
      <c r="DFI22" s="296"/>
      <c r="DFJ22" s="296"/>
      <c r="DFK22" s="296"/>
      <c r="DFL22" s="296"/>
      <c r="DFM22" s="296"/>
      <c r="DFN22" s="296"/>
      <c r="DFO22" s="296"/>
      <c r="DFP22" s="296"/>
      <c r="DFQ22" s="296"/>
      <c r="DFR22" s="296"/>
      <c r="DFS22" s="296"/>
      <c r="DFT22" s="296"/>
      <c r="DFU22" s="296"/>
      <c r="DFV22" s="296"/>
      <c r="DFW22" s="296"/>
      <c r="DFX22" s="296"/>
      <c r="DFY22" s="296"/>
      <c r="DFZ22" s="296"/>
      <c r="DGA22" s="296"/>
      <c r="DGB22" s="296"/>
      <c r="DGC22" s="296"/>
      <c r="DGD22" s="296"/>
      <c r="DGE22" s="296"/>
      <c r="DGF22" s="296"/>
      <c r="DGG22" s="296"/>
      <c r="DGH22" s="296"/>
      <c r="DGI22" s="296"/>
      <c r="DGJ22" s="296"/>
      <c r="DGK22" s="296"/>
      <c r="DGL22" s="296"/>
      <c r="DGM22" s="296"/>
      <c r="DGN22" s="296"/>
      <c r="DGO22" s="296"/>
      <c r="DGP22" s="296"/>
      <c r="DGQ22" s="296"/>
      <c r="DGR22" s="296"/>
      <c r="DGS22" s="296"/>
      <c r="DGT22" s="296"/>
      <c r="DGU22" s="296"/>
      <c r="DGV22" s="296"/>
      <c r="DGW22" s="296"/>
      <c r="DGX22" s="296"/>
      <c r="DGY22" s="296"/>
      <c r="DGZ22" s="296"/>
      <c r="DHA22" s="296"/>
      <c r="DHB22" s="296"/>
      <c r="DHC22" s="296"/>
      <c r="DHD22" s="296"/>
      <c r="DHE22" s="296"/>
      <c r="DHF22" s="296"/>
      <c r="DHG22" s="296"/>
      <c r="DHH22" s="296"/>
      <c r="DHI22" s="296"/>
      <c r="DHJ22" s="296"/>
      <c r="DHK22" s="296"/>
      <c r="DHL22" s="296"/>
      <c r="DHM22" s="296"/>
      <c r="DHN22" s="296"/>
      <c r="DHO22" s="296"/>
      <c r="DHP22" s="296"/>
      <c r="DHQ22" s="296"/>
      <c r="DHR22" s="296"/>
      <c r="DHS22" s="296"/>
      <c r="DHT22" s="296"/>
      <c r="DHU22" s="296"/>
      <c r="DHV22" s="296"/>
      <c r="DHW22" s="296"/>
      <c r="DHX22" s="296"/>
      <c r="DHY22" s="296"/>
      <c r="DHZ22" s="296"/>
      <c r="DIA22" s="296"/>
      <c r="DIB22" s="296"/>
      <c r="DIC22" s="296"/>
      <c r="DID22" s="296"/>
      <c r="DIE22" s="296"/>
      <c r="DIF22" s="296"/>
      <c r="DIG22" s="296"/>
      <c r="DIH22" s="296"/>
      <c r="DII22" s="296"/>
      <c r="DIJ22" s="296"/>
      <c r="DIK22" s="296"/>
      <c r="DIL22" s="296"/>
      <c r="DIM22" s="296"/>
      <c r="DIN22" s="296"/>
      <c r="DIO22" s="296"/>
      <c r="DIP22" s="296"/>
      <c r="DIQ22" s="296"/>
      <c r="DIR22" s="296"/>
      <c r="DIS22" s="296"/>
      <c r="DIT22" s="296"/>
      <c r="DIU22" s="296"/>
      <c r="DIV22" s="296"/>
      <c r="DIW22" s="296"/>
      <c r="DIX22" s="296"/>
      <c r="DIY22" s="296"/>
      <c r="DIZ22" s="296"/>
      <c r="DJA22" s="296"/>
      <c r="DJB22" s="296"/>
      <c r="DJC22" s="296"/>
      <c r="DJD22" s="296"/>
      <c r="DJE22" s="296"/>
      <c r="DJF22" s="296"/>
      <c r="DJG22" s="296"/>
      <c r="DJH22" s="296"/>
      <c r="DJI22" s="296"/>
      <c r="DJJ22" s="296"/>
      <c r="DJK22" s="296"/>
      <c r="DJL22" s="296"/>
      <c r="DJM22" s="296"/>
      <c r="DJN22" s="296"/>
      <c r="DJO22" s="296"/>
      <c r="DJP22" s="296"/>
      <c r="DJQ22" s="296"/>
      <c r="DJR22" s="296"/>
      <c r="DJS22" s="296"/>
      <c r="DJT22" s="296"/>
      <c r="DJU22" s="296"/>
      <c r="DJV22" s="296"/>
      <c r="DJW22" s="296"/>
      <c r="DJX22" s="296"/>
      <c r="DJY22" s="296"/>
      <c r="DJZ22" s="296"/>
      <c r="DKA22" s="296"/>
      <c r="DKB22" s="296"/>
      <c r="DKC22" s="296"/>
      <c r="DKD22" s="296"/>
      <c r="DKE22" s="296"/>
      <c r="DKF22" s="296"/>
      <c r="DKG22" s="296"/>
      <c r="DKH22" s="296"/>
      <c r="DKI22" s="296"/>
      <c r="DKJ22" s="296"/>
      <c r="DKK22" s="296"/>
      <c r="DKL22" s="296"/>
      <c r="DKM22" s="296"/>
      <c r="DKN22" s="296"/>
      <c r="DKO22" s="296"/>
      <c r="DKP22" s="296"/>
      <c r="DKQ22" s="296"/>
      <c r="DKR22" s="296"/>
      <c r="DKS22" s="296"/>
      <c r="DKT22" s="296"/>
      <c r="DKU22" s="296"/>
      <c r="DKV22" s="296"/>
      <c r="DKW22" s="296"/>
      <c r="DKX22" s="296"/>
      <c r="DKY22" s="296"/>
      <c r="DKZ22" s="296"/>
      <c r="DLA22" s="296"/>
      <c r="DLB22" s="296"/>
      <c r="DLC22" s="296"/>
      <c r="DLD22" s="296"/>
      <c r="DLE22" s="296"/>
      <c r="DLF22" s="296"/>
      <c r="DLG22" s="296"/>
      <c r="DLH22" s="296"/>
      <c r="DLI22" s="296"/>
      <c r="DLJ22" s="296"/>
      <c r="DLK22" s="296"/>
      <c r="DLL22" s="296"/>
      <c r="DLM22" s="296"/>
      <c r="DLN22" s="296"/>
      <c r="DLO22" s="296"/>
      <c r="DLP22" s="296"/>
      <c r="DLQ22" s="296"/>
      <c r="DLR22" s="296"/>
      <c r="DLS22" s="296"/>
      <c r="DLT22" s="296"/>
      <c r="DLU22" s="296"/>
      <c r="DLV22" s="296"/>
      <c r="DLW22" s="296"/>
      <c r="DLX22" s="296"/>
      <c r="DLY22" s="296"/>
      <c r="DLZ22" s="296"/>
      <c r="DMA22" s="296"/>
      <c r="DMB22" s="296"/>
      <c r="DMC22" s="296"/>
      <c r="DMD22" s="296"/>
      <c r="DME22" s="296"/>
      <c r="DMF22" s="296"/>
      <c r="DMG22" s="296"/>
      <c r="DMH22" s="296"/>
      <c r="DMI22" s="296"/>
      <c r="DMJ22" s="296"/>
      <c r="DMK22" s="296"/>
      <c r="DML22" s="296"/>
      <c r="DMM22" s="296"/>
      <c r="DMN22" s="296"/>
      <c r="DMO22" s="296"/>
      <c r="DMP22" s="296"/>
      <c r="DMQ22" s="296"/>
      <c r="DMR22" s="296"/>
      <c r="DMS22" s="296"/>
      <c r="DMT22" s="296"/>
      <c r="DMU22" s="296"/>
      <c r="DMV22" s="296"/>
      <c r="DMW22" s="296"/>
      <c r="DMX22" s="296"/>
      <c r="DMY22" s="296"/>
      <c r="DMZ22" s="296"/>
      <c r="DNA22" s="296"/>
      <c r="DNB22" s="296"/>
      <c r="DNC22" s="296"/>
      <c r="DND22" s="296"/>
      <c r="DNE22" s="296"/>
      <c r="DNF22" s="296"/>
      <c r="DNG22" s="296"/>
      <c r="DNH22" s="296"/>
      <c r="DNI22" s="296"/>
      <c r="DNJ22" s="296"/>
      <c r="DNK22" s="296"/>
      <c r="DNL22" s="296"/>
      <c r="DNM22" s="296"/>
      <c r="DNN22" s="296"/>
      <c r="DNO22" s="296"/>
      <c r="DNP22" s="296"/>
      <c r="DNQ22" s="296"/>
      <c r="DNR22" s="296"/>
      <c r="DNS22" s="296"/>
      <c r="DNT22" s="296"/>
      <c r="DNU22" s="296"/>
      <c r="DNV22" s="296"/>
      <c r="DNW22" s="296"/>
      <c r="DNX22" s="296"/>
      <c r="DNY22" s="296"/>
      <c r="DNZ22" s="296"/>
      <c r="DOA22" s="296"/>
      <c r="DOB22" s="296"/>
      <c r="DOC22" s="296"/>
      <c r="DOD22" s="296"/>
      <c r="DOE22" s="296"/>
      <c r="DOF22" s="296"/>
      <c r="DOG22" s="296"/>
      <c r="DOH22" s="296"/>
      <c r="DOI22" s="296"/>
      <c r="DOJ22" s="296"/>
      <c r="DOK22" s="296"/>
      <c r="DOL22" s="296"/>
      <c r="DOM22" s="296"/>
      <c r="DON22" s="296"/>
      <c r="DOO22" s="296"/>
      <c r="DOP22" s="296"/>
      <c r="DOQ22" s="296"/>
      <c r="DOR22" s="296"/>
      <c r="DOS22" s="296"/>
      <c r="DOT22" s="296"/>
      <c r="DOU22" s="296"/>
      <c r="DOV22" s="296"/>
      <c r="DOW22" s="296"/>
      <c r="DOX22" s="296"/>
      <c r="DOY22" s="296"/>
      <c r="DOZ22" s="296"/>
      <c r="DPA22" s="296"/>
      <c r="DPB22" s="296"/>
      <c r="DPC22" s="296"/>
      <c r="DPD22" s="296"/>
      <c r="DPE22" s="296"/>
      <c r="DPF22" s="296"/>
      <c r="DPG22" s="296"/>
      <c r="DPH22" s="296"/>
      <c r="DPI22" s="296"/>
      <c r="DPJ22" s="296"/>
      <c r="DPK22" s="296"/>
      <c r="DPL22" s="296"/>
      <c r="DPM22" s="296"/>
      <c r="DPN22" s="296"/>
      <c r="DPO22" s="296"/>
      <c r="DPP22" s="296"/>
      <c r="DPQ22" s="296"/>
      <c r="DPR22" s="296"/>
      <c r="DPS22" s="296"/>
      <c r="DPT22" s="296"/>
      <c r="DPU22" s="296"/>
      <c r="DPV22" s="296"/>
      <c r="DPW22" s="296"/>
      <c r="DPX22" s="296"/>
      <c r="DPY22" s="296"/>
      <c r="DPZ22" s="296"/>
      <c r="DQA22" s="296"/>
      <c r="DQB22" s="296"/>
      <c r="DQC22" s="296"/>
      <c r="DQD22" s="296"/>
      <c r="DQE22" s="296"/>
      <c r="DQF22" s="296"/>
      <c r="DQG22" s="296"/>
      <c r="DQH22" s="296"/>
      <c r="DQI22" s="296"/>
      <c r="DQJ22" s="296"/>
      <c r="DQK22" s="296"/>
      <c r="DQL22" s="296"/>
      <c r="DQM22" s="296"/>
      <c r="DQN22" s="296"/>
      <c r="DQO22" s="296"/>
      <c r="DQP22" s="296"/>
      <c r="DQQ22" s="296"/>
      <c r="DQR22" s="296"/>
      <c r="DQS22" s="296"/>
      <c r="DQT22" s="296"/>
      <c r="DQU22" s="296"/>
      <c r="DQV22" s="296"/>
      <c r="DQW22" s="296"/>
      <c r="DQX22" s="296"/>
      <c r="DQY22" s="296"/>
      <c r="DQZ22" s="296"/>
      <c r="DRA22" s="296"/>
      <c r="DRB22" s="296"/>
      <c r="DRC22" s="296"/>
      <c r="DRD22" s="296"/>
      <c r="DRE22" s="296"/>
      <c r="DRF22" s="296"/>
      <c r="DRG22" s="296"/>
      <c r="DRH22" s="296"/>
      <c r="DRI22" s="296"/>
      <c r="DRJ22" s="296"/>
      <c r="DRK22" s="296"/>
      <c r="DRL22" s="296"/>
      <c r="DRM22" s="296"/>
      <c r="DRN22" s="296"/>
      <c r="DRO22" s="296"/>
      <c r="DRP22" s="296"/>
      <c r="DRQ22" s="296"/>
      <c r="DRR22" s="296"/>
      <c r="DRS22" s="296"/>
      <c r="DRT22" s="296"/>
      <c r="DRU22" s="296"/>
      <c r="DRV22" s="296"/>
      <c r="DRW22" s="296"/>
      <c r="DRX22" s="296"/>
      <c r="DRY22" s="296"/>
      <c r="DRZ22" s="296"/>
      <c r="DSA22" s="296"/>
      <c r="DSB22" s="296"/>
      <c r="DSC22" s="296"/>
      <c r="DSD22" s="296"/>
      <c r="DSE22" s="296"/>
      <c r="DSF22" s="296"/>
      <c r="DSG22" s="296"/>
      <c r="DSH22" s="296"/>
      <c r="DSI22" s="296"/>
      <c r="DSJ22" s="296"/>
      <c r="DSK22" s="296"/>
      <c r="DSL22" s="296"/>
      <c r="DSM22" s="296"/>
      <c r="DSN22" s="296"/>
      <c r="DSO22" s="296"/>
      <c r="DSP22" s="296"/>
      <c r="DSQ22" s="296"/>
      <c r="DSR22" s="296"/>
      <c r="DSS22" s="296"/>
      <c r="DST22" s="296"/>
      <c r="DSU22" s="296"/>
      <c r="DSV22" s="296"/>
      <c r="DSW22" s="296"/>
      <c r="DSX22" s="296"/>
      <c r="DSY22" s="296"/>
      <c r="DSZ22" s="296"/>
      <c r="DTA22" s="296"/>
      <c r="DTB22" s="296"/>
      <c r="DTC22" s="296"/>
      <c r="DTD22" s="296"/>
      <c r="DTE22" s="296"/>
      <c r="DTF22" s="296"/>
      <c r="DTG22" s="296"/>
      <c r="DTH22" s="296"/>
      <c r="DTI22" s="296"/>
      <c r="DTJ22" s="296"/>
      <c r="DTK22" s="296"/>
      <c r="DTL22" s="296"/>
      <c r="DTM22" s="296"/>
      <c r="DTN22" s="296"/>
      <c r="DTO22" s="296"/>
      <c r="DTP22" s="296"/>
      <c r="DTQ22" s="296"/>
      <c r="DTR22" s="296"/>
      <c r="DTS22" s="296"/>
      <c r="DTT22" s="296"/>
      <c r="DTU22" s="296"/>
      <c r="DTV22" s="296"/>
      <c r="DTW22" s="296"/>
      <c r="DTX22" s="296"/>
      <c r="DTY22" s="296"/>
      <c r="DTZ22" s="296"/>
      <c r="DUA22" s="296"/>
      <c r="DUB22" s="296"/>
      <c r="DUC22" s="296"/>
      <c r="DUD22" s="296"/>
      <c r="DUE22" s="296"/>
      <c r="DUF22" s="296"/>
      <c r="DUG22" s="296"/>
      <c r="DUH22" s="296"/>
      <c r="DUI22" s="296"/>
      <c r="DUJ22" s="296"/>
      <c r="DUK22" s="296"/>
      <c r="DUL22" s="296"/>
      <c r="DUM22" s="296"/>
      <c r="DUN22" s="296"/>
      <c r="DUO22" s="296"/>
      <c r="DUP22" s="296"/>
      <c r="DUQ22" s="296"/>
      <c r="DUR22" s="296"/>
      <c r="DUS22" s="296"/>
      <c r="DUT22" s="296"/>
      <c r="DUU22" s="296"/>
      <c r="DUV22" s="296"/>
      <c r="DUW22" s="296"/>
      <c r="DUX22" s="296"/>
      <c r="DUY22" s="296"/>
      <c r="DUZ22" s="296"/>
      <c r="DVA22" s="296"/>
      <c r="DVB22" s="296"/>
      <c r="DVC22" s="296"/>
      <c r="DVD22" s="296"/>
      <c r="DVE22" s="296"/>
      <c r="DVF22" s="296"/>
      <c r="DVG22" s="296"/>
      <c r="DVH22" s="296"/>
      <c r="DVI22" s="296"/>
      <c r="DVJ22" s="296"/>
      <c r="DVK22" s="296"/>
      <c r="DVL22" s="296"/>
      <c r="DVM22" s="296"/>
      <c r="DVN22" s="296"/>
      <c r="DVO22" s="296"/>
      <c r="DVP22" s="296"/>
      <c r="DVQ22" s="296"/>
      <c r="DVR22" s="296"/>
      <c r="DVS22" s="296"/>
      <c r="DVT22" s="296"/>
      <c r="DVU22" s="296"/>
      <c r="DVV22" s="296"/>
      <c r="DVW22" s="296"/>
      <c r="DVX22" s="296"/>
      <c r="DVY22" s="296"/>
      <c r="DVZ22" s="296"/>
      <c r="DWA22" s="296"/>
      <c r="DWB22" s="296"/>
      <c r="DWC22" s="296"/>
      <c r="DWD22" s="296"/>
      <c r="DWE22" s="296"/>
      <c r="DWF22" s="296"/>
      <c r="DWG22" s="296"/>
      <c r="DWH22" s="296"/>
      <c r="DWI22" s="296"/>
      <c r="DWJ22" s="296"/>
      <c r="DWK22" s="296"/>
      <c r="DWL22" s="296"/>
      <c r="DWM22" s="296"/>
      <c r="DWN22" s="296"/>
      <c r="DWO22" s="296"/>
      <c r="DWP22" s="296"/>
      <c r="DWQ22" s="296"/>
      <c r="DWR22" s="296"/>
      <c r="DWS22" s="296"/>
      <c r="DWT22" s="296"/>
      <c r="DWU22" s="296"/>
      <c r="DWV22" s="296"/>
      <c r="DWW22" s="296"/>
      <c r="DWX22" s="296"/>
      <c r="DWY22" s="296"/>
      <c r="DWZ22" s="296"/>
      <c r="DXA22" s="296"/>
      <c r="DXB22" s="296"/>
      <c r="DXC22" s="296"/>
      <c r="DXD22" s="296"/>
      <c r="DXE22" s="296"/>
      <c r="DXF22" s="296"/>
      <c r="DXG22" s="296"/>
      <c r="DXH22" s="296"/>
      <c r="DXI22" s="296"/>
      <c r="DXJ22" s="296"/>
      <c r="DXK22" s="296"/>
      <c r="DXL22" s="296"/>
      <c r="DXM22" s="296"/>
      <c r="DXN22" s="296"/>
      <c r="DXO22" s="296"/>
      <c r="DXP22" s="296"/>
      <c r="DXQ22" s="296"/>
      <c r="DXR22" s="296"/>
      <c r="DXS22" s="296"/>
      <c r="DXT22" s="296"/>
      <c r="DXU22" s="296"/>
      <c r="DXV22" s="296"/>
      <c r="DXW22" s="296"/>
      <c r="DXX22" s="296"/>
      <c r="DXY22" s="296"/>
      <c r="DXZ22" s="296"/>
      <c r="DYA22" s="296"/>
      <c r="DYB22" s="296"/>
      <c r="DYC22" s="296"/>
      <c r="DYD22" s="296"/>
      <c r="DYE22" s="296"/>
      <c r="DYF22" s="296"/>
      <c r="DYG22" s="296"/>
      <c r="DYH22" s="296"/>
      <c r="DYI22" s="296"/>
      <c r="DYJ22" s="296"/>
      <c r="DYK22" s="296"/>
      <c r="DYL22" s="296"/>
      <c r="DYM22" s="296"/>
      <c r="DYN22" s="296"/>
      <c r="DYO22" s="296"/>
      <c r="DYP22" s="296"/>
      <c r="DYQ22" s="296"/>
      <c r="DYR22" s="296"/>
      <c r="DYS22" s="296"/>
      <c r="DYT22" s="296"/>
      <c r="DYU22" s="296"/>
      <c r="DYV22" s="296"/>
      <c r="DYW22" s="296"/>
      <c r="DYX22" s="296"/>
      <c r="DYY22" s="296"/>
      <c r="DYZ22" s="296"/>
      <c r="DZA22" s="296"/>
      <c r="DZB22" s="296"/>
      <c r="DZC22" s="296"/>
      <c r="DZD22" s="296"/>
      <c r="DZE22" s="296"/>
      <c r="DZF22" s="296"/>
      <c r="DZG22" s="296"/>
      <c r="DZH22" s="296"/>
      <c r="DZI22" s="296"/>
      <c r="DZJ22" s="296"/>
      <c r="DZK22" s="296"/>
      <c r="DZL22" s="296"/>
      <c r="DZM22" s="296"/>
      <c r="DZN22" s="296"/>
      <c r="DZO22" s="296"/>
      <c r="DZP22" s="296"/>
      <c r="DZQ22" s="296"/>
      <c r="DZR22" s="296"/>
      <c r="DZS22" s="296"/>
      <c r="DZT22" s="296"/>
      <c r="DZU22" s="296"/>
      <c r="DZV22" s="296"/>
      <c r="DZW22" s="296"/>
      <c r="DZX22" s="296"/>
      <c r="DZY22" s="296"/>
      <c r="DZZ22" s="296"/>
      <c r="EAA22" s="296"/>
      <c r="EAB22" s="296"/>
      <c r="EAC22" s="296"/>
      <c r="EAD22" s="296"/>
      <c r="EAE22" s="296"/>
      <c r="EAF22" s="296"/>
      <c r="EAG22" s="296"/>
      <c r="EAH22" s="296"/>
      <c r="EAI22" s="296"/>
      <c r="EAJ22" s="296"/>
      <c r="EAK22" s="296"/>
      <c r="EAL22" s="296"/>
      <c r="EAM22" s="296"/>
      <c r="EAN22" s="296"/>
      <c r="EAO22" s="296"/>
      <c r="EAP22" s="296"/>
      <c r="EAQ22" s="296"/>
      <c r="EAR22" s="296"/>
      <c r="EAS22" s="296"/>
      <c r="EAT22" s="296"/>
      <c r="EAU22" s="296"/>
      <c r="EAV22" s="296"/>
      <c r="EAW22" s="296"/>
      <c r="EAX22" s="296"/>
      <c r="EAY22" s="296"/>
      <c r="EAZ22" s="296"/>
      <c r="EBA22" s="296"/>
      <c r="EBB22" s="296"/>
      <c r="EBC22" s="296"/>
      <c r="EBD22" s="296"/>
      <c r="EBE22" s="296"/>
      <c r="EBF22" s="296"/>
      <c r="EBG22" s="296"/>
      <c r="EBH22" s="296"/>
      <c r="EBI22" s="296"/>
      <c r="EBJ22" s="296"/>
      <c r="EBK22" s="296"/>
      <c r="EBL22" s="296"/>
      <c r="EBM22" s="296"/>
      <c r="EBN22" s="296"/>
      <c r="EBO22" s="296"/>
      <c r="EBP22" s="296"/>
      <c r="EBQ22" s="296"/>
      <c r="EBR22" s="296"/>
      <c r="EBS22" s="296"/>
      <c r="EBT22" s="296"/>
      <c r="EBU22" s="296"/>
      <c r="EBV22" s="296"/>
      <c r="EBW22" s="296"/>
      <c r="EBX22" s="296"/>
      <c r="EBY22" s="296"/>
      <c r="EBZ22" s="296"/>
      <c r="ECA22" s="296"/>
      <c r="ECB22" s="296"/>
      <c r="ECC22" s="296"/>
      <c r="ECD22" s="296"/>
      <c r="ECE22" s="296"/>
      <c r="ECF22" s="296"/>
      <c r="ECG22" s="296"/>
      <c r="ECH22" s="296"/>
      <c r="ECI22" s="296"/>
      <c r="ECJ22" s="296"/>
      <c r="ECK22" s="296"/>
      <c r="ECL22" s="296"/>
      <c r="ECM22" s="296"/>
      <c r="ECN22" s="296"/>
      <c r="ECO22" s="296"/>
      <c r="ECP22" s="296"/>
      <c r="ECQ22" s="296"/>
      <c r="ECR22" s="296"/>
      <c r="ECS22" s="296"/>
      <c r="ECT22" s="296"/>
      <c r="ECU22" s="296"/>
      <c r="ECV22" s="296"/>
      <c r="ECW22" s="296"/>
      <c r="ECX22" s="296"/>
      <c r="ECY22" s="296"/>
      <c r="ECZ22" s="296"/>
      <c r="EDA22" s="296"/>
      <c r="EDB22" s="296"/>
      <c r="EDC22" s="296"/>
      <c r="EDD22" s="296"/>
      <c r="EDE22" s="296"/>
      <c r="EDF22" s="296"/>
      <c r="EDG22" s="296"/>
      <c r="EDH22" s="296"/>
      <c r="EDI22" s="296"/>
      <c r="EDJ22" s="296"/>
      <c r="EDK22" s="296"/>
      <c r="EDL22" s="296"/>
      <c r="EDM22" s="296"/>
      <c r="EDN22" s="296"/>
      <c r="EDO22" s="296"/>
      <c r="EDP22" s="296"/>
      <c r="EDQ22" s="296"/>
      <c r="EDR22" s="296"/>
      <c r="EDS22" s="296"/>
      <c r="EDT22" s="296"/>
      <c r="EDU22" s="296"/>
      <c r="EDV22" s="296"/>
      <c r="EDW22" s="296"/>
      <c r="EDX22" s="296"/>
      <c r="EDY22" s="296"/>
      <c r="EDZ22" s="296"/>
      <c r="EEA22" s="296"/>
      <c r="EEB22" s="296"/>
      <c r="EEC22" s="296"/>
      <c r="EED22" s="296"/>
      <c r="EEE22" s="296"/>
      <c r="EEF22" s="296"/>
      <c r="EEG22" s="296"/>
      <c r="EEH22" s="296"/>
      <c r="EEI22" s="296"/>
      <c r="EEJ22" s="296"/>
      <c r="EEK22" s="296"/>
      <c r="EEL22" s="296"/>
      <c r="EEM22" s="296"/>
      <c r="EEN22" s="296"/>
      <c r="EEO22" s="296"/>
      <c r="EEP22" s="296"/>
      <c r="EEQ22" s="296"/>
      <c r="EER22" s="296"/>
      <c r="EES22" s="296"/>
      <c r="EET22" s="296"/>
      <c r="EEU22" s="296"/>
      <c r="EEV22" s="296"/>
      <c r="EEW22" s="296"/>
      <c r="EEX22" s="296"/>
      <c r="EEY22" s="296"/>
      <c r="EEZ22" s="296"/>
      <c r="EFA22" s="296"/>
      <c r="EFB22" s="296"/>
      <c r="EFC22" s="296"/>
      <c r="EFD22" s="296"/>
      <c r="EFE22" s="296"/>
      <c r="EFF22" s="296"/>
      <c r="EFG22" s="296"/>
      <c r="EFH22" s="296"/>
      <c r="EFI22" s="296"/>
      <c r="EFJ22" s="296"/>
      <c r="EFK22" s="296"/>
      <c r="EFL22" s="296"/>
      <c r="EFM22" s="296"/>
      <c r="EFN22" s="296"/>
      <c r="EFO22" s="296"/>
      <c r="EFP22" s="296"/>
      <c r="EFQ22" s="296"/>
      <c r="EFR22" s="296"/>
      <c r="EFS22" s="296"/>
      <c r="EFT22" s="296"/>
      <c r="EFU22" s="296"/>
      <c r="EFV22" s="296"/>
      <c r="EFW22" s="296"/>
      <c r="EFX22" s="296"/>
      <c r="EFY22" s="296"/>
      <c r="EFZ22" s="296"/>
      <c r="EGA22" s="296"/>
      <c r="EGB22" s="296"/>
      <c r="EGC22" s="296"/>
      <c r="EGD22" s="296"/>
      <c r="EGE22" s="296"/>
      <c r="EGF22" s="296"/>
      <c r="EGG22" s="296"/>
      <c r="EGH22" s="296"/>
      <c r="EGI22" s="296"/>
      <c r="EGJ22" s="296"/>
      <c r="EGK22" s="296"/>
      <c r="EGL22" s="296"/>
      <c r="EGM22" s="296"/>
      <c r="EGN22" s="296"/>
      <c r="EGO22" s="296"/>
      <c r="EGP22" s="296"/>
      <c r="EGQ22" s="296"/>
      <c r="EGR22" s="296"/>
      <c r="EGS22" s="296"/>
      <c r="EGT22" s="296"/>
      <c r="EGU22" s="296"/>
      <c r="EGV22" s="296"/>
      <c r="EGW22" s="296"/>
      <c r="EGX22" s="296"/>
      <c r="EGY22" s="296"/>
      <c r="EGZ22" s="296"/>
      <c r="EHA22" s="296"/>
      <c r="EHB22" s="296"/>
      <c r="EHC22" s="296"/>
      <c r="EHD22" s="296"/>
      <c r="EHE22" s="296"/>
      <c r="EHF22" s="296"/>
      <c r="EHG22" s="296"/>
      <c r="EHH22" s="296"/>
      <c r="EHI22" s="296"/>
      <c r="EHJ22" s="296"/>
      <c r="EHK22" s="296"/>
      <c r="EHL22" s="296"/>
      <c r="EHM22" s="296"/>
      <c r="EHN22" s="296"/>
      <c r="EHO22" s="296"/>
      <c r="EHP22" s="296"/>
      <c r="EHQ22" s="296"/>
      <c r="EHR22" s="296"/>
      <c r="EHS22" s="296"/>
      <c r="EHT22" s="296"/>
      <c r="EHU22" s="296"/>
      <c r="EHV22" s="296"/>
      <c r="EHW22" s="296"/>
      <c r="EHX22" s="296"/>
      <c r="EHY22" s="296"/>
      <c r="EHZ22" s="296"/>
      <c r="EIA22" s="296"/>
      <c r="EIB22" s="296"/>
      <c r="EIC22" s="296"/>
      <c r="EID22" s="296"/>
      <c r="EIE22" s="296"/>
      <c r="EIF22" s="296"/>
      <c r="EIG22" s="296"/>
      <c r="EIH22" s="296"/>
      <c r="EII22" s="296"/>
      <c r="EIJ22" s="296"/>
      <c r="EIK22" s="296"/>
      <c r="EIL22" s="296"/>
      <c r="EIM22" s="296"/>
      <c r="EIN22" s="296"/>
      <c r="EIO22" s="296"/>
      <c r="EIP22" s="296"/>
      <c r="EIQ22" s="296"/>
      <c r="EIR22" s="296"/>
      <c r="EIS22" s="296"/>
      <c r="EIT22" s="296"/>
      <c r="EIU22" s="296"/>
      <c r="EIV22" s="296"/>
      <c r="EIW22" s="296"/>
      <c r="EIX22" s="296"/>
      <c r="EIY22" s="296"/>
      <c r="EIZ22" s="296"/>
      <c r="EJA22" s="296"/>
      <c r="EJB22" s="296"/>
      <c r="EJC22" s="296"/>
      <c r="EJD22" s="296"/>
      <c r="EJE22" s="296"/>
      <c r="EJF22" s="296"/>
      <c r="EJG22" s="296"/>
      <c r="EJH22" s="296"/>
      <c r="EJI22" s="296"/>
      <c r="EJJ22" s="296"/>
      <c r="EJK22" s="296"/>
      <c r="EJL22" s="296"/>
      <c r="EJM22" s="296"/>
      <c r="EJN22" s="296"/>
      <c r="EJO22" s="296"/>
      <c r="EJP22" s="296"/>
      <c r="EJQ22" s="296"/>
      <c r="EJR22" s="296"/>
      <c r="EJS22" s="296"/>
      <c r="EJT22" s="296"/>
      <c r="EJU22" s="296"/>
      <c r="EJV22" s="296"/>
      <c r="EJW22" s="296"/>
      <c r="EJX22" s="296"/>
      <c r="EJY22" s="296"/>
      <c r="EJZ22" s="296"/>
      <c r="EKA22" s="296"/>
      <c r="EKB22" s="296"/>
      <c r="EKC22" s="296"/>
      <c r="EKD22" s="296"/>
      <c r="EKE22" s="296"/>
      <c r="EKF22" s="296"/>
      <c r="EKG22" s="296"/>
      <c r="EKH22" s="296"/>
      <c r="EKI22" s="296"/>
      <c r="EKJ22" s="296"/>
      <c r="EKK22" s="296"/>
      <c r="EKL22" s="296"/>
      <c r="EKM22" s="296"/>
      <c r="EKN22" s="296"/>
      <c r="EKO22" s="296"/>
      <c r="EKP22" s="296"/>
      <c r="EKQ22" s="296"/>
      <c r="EKR22" s="296"/>
      <c r="EKS22" s="296"/>
      <c r="EKT22" s="296"/>
      <c r="EKU22" s="296"/>
      <c r="EKV22" s="296"/>
      <c r="EKW22" s="296"/>
      <c r="EKX22" s="296"/>
      <c r="EKY22" s="296"/>
      <c r="EKZ22" s="296"/>
      <c r="ELA22" s="296"/>
      <c r="ELB22" s="296"/>
      <c r="ELC22" s="296"/>
      <c r="ELD22" s="296"/>
      <c r="ELE22" s="296"/>
      <c r="ELF22" s="296"/>
      <c r="ELG22" s="296"/>
      <c r="ELH22" s="296"/>
      <c r="ELI22" s="296"/>
      <c r="ELJ22" s="296"/>
      <c r="ELK22" s="296"/>
      <c r="ELL22" s="296"/>
      <c r="ELM22" s="296"/>
      <c r="ELN22" s="296"/>
      <c r="ELO22" s="296"/>
      <c r="ELP22" s="296"/>
      <c r="ELQ22" s="296"/>
      <c r="ELR22" s="296"/>
      <c r="ELS22" s="296"/>
      <c r="ELT22" s="296"/>
      <c r="ELU22" s="296"/>
      <c r="ELV22" s="296"/>
      <c r="ELW22" s="296"/>
      <c r="ELX22" s="296"/>
      <c r="ELY22" s="296"/>
      <c r="ELZ22" s="296"/>
      <c r="EMA22" s="296"/>
      <c r="EMB22" s="296"/>
      <c r="EMC22" s="296"/>
      <c r="EMD22" s="296"/>
      <c r="EME22" s="296"/>
      <c r="EMF22" s="296"/>
      <c r="EMG22" s="296"/>
      <c r="EMH22" s="296"/>
      <c r="EMI22" s="296"/>
      <c r="EMJ22" s="296"/>
      <c r="EMK22" s="296"/>
      <c r="EML22" s="296"/>
      <c r="EMM22" s="296"/>
      <c r="EMN22" s="296"/>
      <c r="EMO22" s="296"/>
      <c r="EMP22" s="296"/>
      <c r="EMQ22" s="296"/>
      <c r="EMR22" s="296"/>
      <c r="EMS22" s="296"/>
      <c r="EMT22" s="296"/>
      <c r="EMU22" s="296"/>
      <c r="EMV22" s="296"/>
      <c r="EMW22" s="296"/>
      <c r="EMX22" s="296"/>
      <c r="EMY22" s="296"/>
      <c r="EMZ22" s="296"/>
      <c r="ENA22" s="296"/>
      <c r="ENB22" s="296"/>
      <c r="ENC22" s="296"/>
      <c r="END22" s="296"/>
      <c r="ENE22" s="296"/>
      <c r="ENF22" s="296"/>
      <c r="ENG22" s="296"/>
      <c r="ENH22" s="296"/>
      <c r="ENI22" s="296"/>
      <c r="ENJ22" s="296"/>
      <c r="ENK22" s="296"/>
      <c r="ENL22" s="296"/>
      <c r="ENM22" s="296"/>
      <c r="ENN22" s="296"/>
      <c r="ENO22" s="296"/>
      <c r="ENP22" s="296"/>
      <c r="ENQ22" s="296"/>
      <c r="ENR22" s="296"/>
      <c r="ENS22" s="296"/>
      <c r="ENT22" s="296"/>
      <c r="ENU22" s="296"/>
      <c r="ENV22" s="296"/>
      <c r="ENW22" s="296"/>
      <c r="ENX22" s="296"/>
      <c r="ENY22" s="296"/>
      <c r="ENZ22" s="296"/>
      <c r="EOA22" s="296"/>
      <c r="EOB22" s="296"/>
      <c r="EOC22" s="296"/>
      <c r="EOD22" s="296"/>
      <c r="EOE22" s="296"/>
      <c r="EOF22" s="296"/>
      <c r="EOG22" s="296"/>
      <c r="EOH22" s="296"/>
      <c r="EOI22" s="296"/>
      <c r="EOJ22" s="296"/>
      <c r="EOK22" s="296"/>
      <c r="EOL22" s="296"/>
      <c r="EOM22" s="296"/>
      <c r="EON22" s="296"/>
      <c r="EOO22" s="296"/>
      <c r="EOP22" s="296"/>
      <c r="EOQ22" s="296"/>
      <c r="EOR22" s="296"/>
      <c r="EOS22" s="296"/>
      <c r="EOT22" s="296"/>
      <c r="EOU22" s="296"/>
      <c r="EOV22" s="296"/>
      <c r="EOW22" s="296"/>
      <c r="EOX22" s="296"/>
      <c r="EOY22" s="296"/>
      <c r="EOZ22" s="296"/>
      <c r="EPA22" s="296"/>
      <c r="EPB22" s="296"/>
      <c r="EPC22" s="296"/>
      <c r="EPD22" s="296"/>
      <c r="EPE22" s="296"/>
      <c r="EPF22" s="296"/>
      <c r="EPG22" s="296"/>
      <c r="EPH22" s="296"/>
      <c r="EPI22" s="296"/>
      <c r="EPJ22" s="296"/>
      <c r="EPK22" s="296"/>
      <c r="EPL22" s="296"/>
      <c r="EPM22" s="296"/>
      <c r="EPN22" s="296"/>
      <c r="EPO22" s="296"/>
      <c r="EPP22" s="296"/>
      <c r="EPQ22" s="296"/>
      <c r="EPR22" s="296"/>
      <c r="EPS22" s="296"/>
      <c r="EPT22" s="296"/>
      <c r="EPU22" s="296"/>
      <c r="EPV22" s="296"/>
      <c r="EPW22" s="296"/>
      <c r="EPX22" s="296"/>
      <c r="EPY22" s="296"/>
      <c r="EPZ22" s="296"/>
      <c r="EQA22" s="296"/>
      <c r="EQB22" s="296"/>
      <c r="EQC22" s="296"/>
      <c r="EQD22" s="296"/>
      <c r="EQE22" s="296"/>
      <c r="EQF22" s="296"/>
      <c r="EQG22" s="296"/>
      <c r="EQH22" s="296"/>
      <c r="EQI22" s="296"/>
      <c r="EQJ22" s="296"/>
      <c r="EQK22" s="296"/>
      <c r="EQL22" s="296"/>
      <c r="EQM22" s="296"/>
      <c r="EQN22" s="296"/>
      <c r="EQO22" s="296"/>
      <c r="EQP22" s="296"/>
      <c r="EQQ22" s="296"/>
      <c r="EQR22" s="296"/>
      <c r="EQS22" s="296"/>
      <c r="EQT22" s="296"/>
      <c r="EQU22" s="296"/>
      <c r="EQV22" s="296"/>
      <c r="EQW22" s="296"/>
      <c r="EQX22" s="296"/>
      <c r="EQY22" s="296"/>
      <c r="EQZ22" s="296"/>
      <c r="ERA22" s="296"/>
      <c r="ERB22" s="296"/>
      <c r="ERC22" s="296"/>
      <c r="ERD22" s="296"/>
      <c r="ERE22" s="296"/>
      <c r="ERF22" s="296"/>
      <c r="ERG22" s="296"/>
      <c r="ERH22" s="296"/>
      <c r="ERI22" s="296"/>
      <c r="ERJ22" s="296"/>
      <c r="ERK22" s="296"/>
      <c r="ERL22" s="296"/>
      <c r="ERM22" s="296"/>
      <c r="ERN22" s="296"/>
      <c r="ERO22" s="296"/>
      <c r="ERP22" s="296"/>
      <c r="ERQ22" s="296"/>
      <c r="ERR22" s="296"/>
      <c r="ERS22" s="296"/>
      <c r="ERT22" s="296"/>
      <c r="ERU22" s="296"/>
      <c r="ERV22" s="296"/>
      <c r="ERW22" s="296"/>
      <c r="ERX22" s="296"/>
      <c r="ERY22" s="296"/>
      <c r="ERZ22" s="296"/>
      <c r="ESA22" s="296"/>
      <c r="ESB22" s="296"/>
      <c r="ESC22" s="296"/>
      <c r="ESD22" s="296"/>
      <c r="ESE22" s="296"/>
      <c r="ESF22" s="296"/>
      <c r="ESG22" s="296"/>
      <c r="ESH22" s="296"/>
      <c r="ESI22" s="296"/>
      <c r="ESJ22" s="296"/>
      <c r="ESK22" s="296"/>
      <c r="ESL22" s="296"/>
      <c r="ESM22" s="296"/>
      <c r="ESN22" s="296"/>
      <c r="ESO22" s="296"/>
      <c r="ESP22" s="296"/>
      <c r="ESQ22" s="296"/>
      <c r="ESR22" s="296"/>
      <c r="ESS22" s="296"/>
      <c r="EST22" s="296"/>
      <c r="ESU22" s="296"/>
      <c r="ESV22" s="296"/>
      <c r="ESW22" s="296"/>
      <c r="ESX22" s="296"/>
      <c r="ESY22" s="296"/>
      <c r="ESZ22" s="296"/>
      <c r="ETA22" s="296"/>
      <c r="ETB22" s="296"/>
      <c r="ETC22" s="296"/>
      <c r="ETD22" s="296"/>
      <c r="ETE22" s="296"/>
      <c r="ETF22" s="296"/>
      <c r="ETG22" s="296"/>
      <c r="ETH22" s="296"/>
      <c r="ETI22" s="296"/>
      <c r="ETJ22" s="296"/>
      <c r="ETK22" s="296"/>
      <c r="ETL22" s="296"/>
      <c r="ETM22" s="296"/>
      <c r="ETN22" s="296"/>
      <c r="ETO22" s="296"/>
      <c r="ETP22" s="296"/>
      <c r="ETQ22" s="296"/>
      <c r="ETR22" s="296"/>
      <c r="ETS22" s="296"/>
      <c r="ETT22" s="296"/>
      <c r="ETU22" s="296"/>
      <c r="ETV22" s="296"/>
      <c r="ETW22" s="296"/>
      <c r="ETX22" s="296"/>
      <c r="ETY22" s="296"/>
      <c r="ETZ22" s="296"/>
      <c r="EUA22" s="296"/>
      <c r="EUB22" s="296"/>
      <c r="EUC22" s="296"/>
      <c r="EUD22" s="296"/>
      <c r="EUE22" s="296"/>
      <c r="EUF22" s="296"/>
      <c r="EUG22" s="296"/>
      <c r="EUH22" s="296"/>
      <c r="EUI22" s="296"/>
      <c r="EUJ22" s="296"/>
      <c r="EUK22" s="296"/>
      <c r="EUL22" s="296"/>
      <c r="EUM22" s="296"/>
      <c r="EUN22" s="296"/>
      <c r="EUO22" s="296"/>
      <c r="EUP22" s="296"/>
      <c r="EUQ22" s="296"/>
      <c r="EUR22" s="296"/>
      <c r="EUS22" s="296"/>
      <c r="EUT22" s="296"/>
      <c r="EUU22" s="296"/>
      <c r="EUV22" s="296"/>
      <c r="EUW22" s="296"/>
      <c r="EUX22" s="296"/>
      <c r="EUY22" s="296"/>
      <c r="EUZ22" s="296"/>
      <c r="EVA22" s="296"/>
      <c r="EVB22" s="296"/>
      <c r="EVC22" s="296"/>
      <c r="EVD22" s="296"/>
      <c r="EVE22" s="296"/>
      <c r="EVF22" s="296"/>
      <c r="EVG22" s="296"/>
      <c r="EVH22" s="296"/>
      <c r="EVI22" s="296"/>
      <c r="EVJ22" s="296"/>
      <c r="EVK22" s="296"/>
      <c r="EVL22" s="296"/>
      <c r="EVM22" s="296"/>
      <c r="EVN22" s="296"/>
      <c r="EVO22" s="296"/>
      <c r="EVP22" s="296"/>
      <c r="EVQ22" s="296"/>
      <c r="EVR22" s="296"/>
      <c r="EVS22" s="296"/>
      <c r="EVT22" s="296"/>
      <c r="EVU22" s="296"/>
      <c r="EVV22" s="296"/>
      <c r="EVW22" s="296"/>
      <c r="EVX22" s="296"/>
      <c r="EVY22" s="296"/>
      <c r="EVZ22" s="296"/>
      <c r="EWA22" s="296"/>
      <c r="EWB22" s="296"/>
      <c r="EWC22" s="296"/>
      <c r="EWD22" s="296"/>
      <c r="EWE22" s="296"/>
      <c r="EWF22" s="296"/>
      <c r="EWG22" s="296"/>
      <c r="EWH22" s="296"/>
      <c r="EWI22" s="296"/>
      <c r="EWJ22" s="296"/>
      <c r="EWK22" s="296"/>
      <c r="EWL22" s="296"/>
      <c r="EWM22" s="296"/>
      <c r="EWN22" s="296"/>
      <c r="EWO22" s="296"/>
      <c r="EWP22" s="296"/>
      <c r="EWQ22" s="296"/>
      <c r="EWR22" s="296"/>
      <c r="EWS22" s="296"/>
      <c r="EWT22" s="296"/>
      <c r="EWU22" s="296"/>
      <c r="EWV22" s="296"/>
      <c r="EWW22" s="296"/>
      <c r="EWX22" s="296"/>
      <c r="EWY22" s="296"/>
      <c r="EWZ22" s="296"/>
      <c r="EXA22" s="296"/>
      <c r="EXB22" s="296"/>
      <c r="EXC22" s="296"/>
      <c r="EXD22" s="296"/>
      <c r="EXE22" s="296"/>
      <c r="EXF22" s="296"/>
      <c r="EXG22" s="296"/>
      <c r="EXH22" s="296"/>
      <c r="EXI22" s="296"/>
      <c r="EXJ22" s="296"/>
      <c r="EXK22" s="296"/>
      <c r="EXL22" s="296"/>
      <c r="EXM22" s="296"/>
      <c r="EXN22" s="296"/>
      <c r="EXO22" s="296"/>
      <c r="EXP22" s="296"/>
      <c r="EXQ22" s="296"/>
      <c r="EXR22" s="296"/>
      <c r="EXS22" s="296"/>
      <c r="EXT22" s="296"/>
      <c r="EXU22" s="296"/>
      <c r="EXV22" s="296"/>
      <c r="EXW22" s="296"/>
      <c r="EXX22" s="296"/>
      <c r="EXY22" s="296"/>
      <c r="EXZ22" s="296"/>
      <c r="EYA22" s="296"/>
      <c r="EYB22" s="296"/>
      <c r="EYC22" s="296"/>
      <c r="EYD22" s="296"/>
      <c r="EYE22" s="296"/>
      <c r="EYF22" s="296"/>
      <c r="EYG22" s="296"/>
      <c r="EYH22" s="296"/>
      <c r="EYI22" s="296"/>
      <c r="EYJ22" s="296"/>
      <c r="EYK22" s="296"/>
      <c r="EYL22" s="296"/>
      <c r="EYM22" s="296"/>
      <c r="EYN22" s="296"/>
      <c r="EYO22" s="296"/>
      <c r="EYP22" s="296"/>
      <c r="EYQ22" s="296"/>
      <c r="EYR22" s="296"/>
      <c r="EYS22" s="296"/>
      <c r="EYT22" s="296"/>
      <c r="EYU22" s="296"/>
      <c r="EYV22" s="296"/>
      <c r="EYW22" s="296"/>
      <c r="EYX22" s="296"/>
      <c r="EYY22" s="296"/>
      <c r="EYZ22" s="296"/>
      <c r="EZA22" s="296"/>
      <c r="EZB22" s="296"/>
      <c r="EZC22" s="296"/>
      <c r="EZD22" s="296"/>
      <c r="EZE22" s="296"/>
      <c r="EZF22" s="296"/>
      <c r="EZG22" s="296"/>
      <c r="EZH22" s="296"/>
      <c r="EZI22" s="296"/>
      <c r="EZJ22" s="296"/>
      <c r="EZK22" s="296"/>
      <c r="EZL22" s="296"/>
      <c r="EZM22" s="296"/>
      <c r="EZN22" s="296"/>
      <c r="EZO22" s="296"/>
      <c r="EZP22" s="296"/>
      <c r="EZQ22" s="296"/>
      <c r="EZR22" s="296"/>
      <c r="EZS22" s="296"/>
      <c r="EZT22" s="296"/>
      <c r="EZU22" s="296"/>
      <c r="EZV22" s="296"/>
      <c r="EZW22" s="296"/>
      <c r="EZX22" s="296"/>
      <c r="EZY22" s="296"/>
      <c r="EZZ22" s="296"/>
      <c r="FAA22" s="296"/>
      <c r="FAB22" s="296"/>
      <c r="FAC22" s="296"/>
      <c r="FAD22" s="296"/>
      <c r="FAE22" s="296"/>
      <c r="FAF22" s="296"/>
      <c r="FAG22" s="296"/>
      <c r="FAH22" s="296"/>
      <c r="FAI22" s="296"/>
      <c r="FAJ22" s="296"/>
      <c r="FAK22" s="296"/>
      <c r="FAL22" s="296"/>
      <c r="FAM22" s="296"/>
      <c r="FAN22" s="296"/>
      <c r="FAO22" s="296"/>
      <c r="FAP22" s="296"/>
      <c r="FAQ22" s="296"/>
      <c r="FAR22" s="296"/>
      <c r="FAS22" s="296"/>
      <c r="FAT22" s="296"/>
      <c r="FAU22" s="296"/>
      <c r="FAV22" s="296"/>
      <c r="FAW22" s="296"/>
      <c r="FAX22" s="296"/>
      <c r="FAY22" s="296"/>
      <c r="FAZ22" s="296"/>
      <c r="FBA22" s="296"/>
      <c r="FBB22" s="296"/>
      <c r="FBC22" s="296"/>
      <c r="FBD22" s="296"/>
      <c r="FBE22" s="296"/>
      <c r="FBF22" s="296"/>
      <c r="FBG22" s="296"/>
      <c r="FBH22" s="296"/>
      <c r="FBI22" s="296"/>
      <c r="FBJ22" s="296"/>
      <c r="FBK22" s="296"/>
      <c r="FBL22" s="296"/>
      <c r="FBM22" s="296"/>
      <c r="FBN22" s="296"/>
      <c r="FBO22" s="296"/>
      <c r="FBP22" s="296"/>
      <c r="FBQ22" s="296"/>
      <c r="FBR22" s="296"/>
      <c r="FBS22" s="296"/>
      <c r="FBT22" s="296"/>
      <c r="FBU22" s="296"/>
      <c r="FBV22" s="296"/>
      <c r="FBW22" s="296"/>
      <c r="FBX22" s="296"/>
      <c r="FBY22" s="296"/>
      <c r="FBZ22" s="296"/>
      <c r="FCA22" s="296"/>
      <c r="FCB22" s="296"/>
      <c r="FCC22" s="296"/>
      <c r="FCD22" s="296"/>
      <c r="FCE22" s="296"/>
      <c r="FCF22" s="296"/>
      <c r="FCG22" s="296"/>
      <c r="FCH22" s="296"/>
      <c r="FCI22" s="296"/>
      <c r="FCJ22" s="296"/>
      <c r="FCK22" s="296"/>
      <c r="FCL22" s="296"/>
      <c r="FCM22" s="296"/>
      <c r="FCN22" s="296"/>
      <c r="FCO22" s="296"/>
      <c r="FCP22" s="296"/>
      <c r="FCQ22" s="296"/>
      <c r="FCR22" s="296"/>
      <c r="FCS22" s="296"/>
      <c r="FCT22" s="296"/>
      <c r="FCU22" s="296"/>
      <c r="FCV22" s="296"/>
      <c r="FCW22" s="296"/>
      <c r="FCX22" s="296"/>
      <c r="FCY22" s="296"/>
      <c r="FCZ22" s="296"/>
      <c r="FDA22" s="296"/>
      <c r="FDB22" s="296"/>
      <c r="FDC22" s="296"/>
      <c r="FDD22" s="296"/>
      <c r="FDE22" s="296"/>
      <c r="FDF22" s="296"/>
      <c r="FDG22" s="296"/>
      <c r="FDH22" s="296"/>
      <c r="FDI22" s="296"/>
      <c r="FDJ22" s="296"/>
      <c r="FDK22" s="296"/>
      <c r="FDL22" s="296"/>
      <c r="FDM22" s="296"/>
      <c r="FDN22" s="296"/>
      <c r="FDO22" s="296"/>
      <c r="FDP22" s="296"/>
      <c r="FDQ22" s="296"/>
      <c r="FDR22" s="296"/>
      <c r="FDS22" s="296"/>
      <c r="FDT22" s="296"/>
      <c r="FDU22" s="296"/>
      <c r="FDV22" s="296"/>
      <c r="FDW22" s="296"/>
      <c r="FDX22" s="296"/>
      <c r="FDY22" s="296"/>
      <c r="FDZ22" s="296"/>
      <c r="FEA22" s="296"/>
      <c r="FEB22" s="296"/>
      <c r="FEC22" s="296"/>
      <c r="FED22" s="296"/>
      <c r="FEE22" s="296"/>
      <c r="FEF22" s="296"/>
      <c r="FEG22" s="296"/>
      <c r="FEH22" s="296"/>
      <c r="FEI22" s="296"/>
      <c r="FEJ22" s="296"/>
      <c r="FEK22" s="296"/>
      <c r="FEL22" s="296"/>
      <c r="FEM22" s="296"/>
      <c r="FEN22" s="296"/>
      <c r="FEO22" s="296"/>
      <c r="FEP22" s="296"/>
      <c r="FEQ22" s="296"/>
      <c r="FER22" s="296"/>
      <c r="FES22" s="296"/>
      <c r="FET22" s="296"/>
      <c r="FEU22" s="296"/>
      <c r="FEV22" s="296"/>
      <c r="FEW22" s="296"/>
      <c r="FEX22" s="296"/>
      <c r="FEY22" s="296"/>
      <c r="FEZ22" s="296"/>
      <c r="FFA22" s="296"/>
      <c r="FFB22" s="296"/>
      <c r="FFC22" s="296"/>
      <c r="FFD22" s="296"/>
      <c r="FFE22" s="296"/>
      <c r="FFF22" s="296"/>
      <c r="FFG22" s="296"/>
      <c r="FFH22" s="296"/>
      <c r="FFI22" s="296"/>
      <c r="FFJ22" s="296"/>
      <c r="FFK22" s="296"/>
      <c r="FFL22" s="296"/>
      <c r="FFM22" s="296"/>
      <c r="FFN22" s="296"/>
      <c r="FFO22" s="296"/>
      <c r="FFP22" s="296"/>
      <c r="FFQ22" s="296"/>
      <c r="FFR22" s="296"/>
      <c r="FFS22" s="296"/>
      <c r="FFT22" s="296"/>
      <c r="FFU22" s="296"/>
      <c r="FFV22" s="296"/>
      <c r="FFW22" s="296"/>
      <c r="FFX22" s="296"/>
      <c r="FFY22" s="296"/>
      <c r="FFZ22" s="296"/>
      <c r="FGA22" s="296"/>
      <c r="FGB22" s="296"/>
      <c r="FGC22" s="296"/>
      <c r="FGD22" s="296"/>
      <c r="FGE22" s="296"/>
      <c r="FGF22" s="296"/>
      <c r="FGG22" s="296"/>
      <c r="FGH22" s="296"/>
      <c r="FGI22" s="296"/>
      <c r="FGJ22" s="296"/>
      <c r="FGK22" s="296"/>
      <c r="FGL22" s="296"/>
      <c r="FGM22" s="296"/>
      <c r="FGN22" s="296"/>
      <c r="FGO22" s="296"/>
      <c r="FGP22" s="296"/>
      <c r="FGQ22" s="296"/>
      <c r="FGR22" s="296"/>
      <c r="FGS22" s="296"/>
      <c r="FGT22" s="296"/>
      <c r="FGU22" s="296"/>
      <c r="FGV22" s="296"/>
      <c r="FGW22" s="296"/>
      <c r="FGX22" s="296"/>
      <c r="FGY22" s="296"/>
      <c r="FGZ22" s="296"/>
      <c r="FHA22" s="296"/>
      <c r="FHB22" s="296"/>
      <c r="FHC22" s="296"/>
      <c r="FHD22" s="296"/>
      <c r="FHE22" s="296"/>
      <c r="FHF22" s="296"/>
      <c r="FHG22" s="296"/>
      <c r="FHH22" s="296"/>
      <c r="FHI22" s="296"/>
      <c r="FHJ22" s="296"/>
      <c r="FHK22" s="296"/>
      <c r="FHL22" s="296"/>
      <c r="FHM22" s="296"/>
      <c r="FHN22" s="296"/>
      <c r="FHO22" s="296"/>
      <c r="FHP22" s="296"/>
      <c r="FHQ22" s="296"/>
      <c r="FHR22" s="296"/>
      <c r="FHS22" s="296"/>
      <c r="FHT22" s="296"/>
      <c r="FHU22" s="296"/>
      <c r="FHV22" s="296"/>
      <c r="FHW22" s="296"/>
      <c r="FHX22" s="296"/>
      <c r="FHY22" s="296"/>
      <c r="FHZ22" s="296"/>
      <c r="FIA22" s="296"/>
      <c r="FIB22" s="296"/>
      <c r="FIC22" s="296"/>
      <c r="FID22" s="296"/>
      <c r="FIE22" s="296"/>
      <c r="FIF22" s="296"/>
      <c r="FIG22" s="296"/>
      <c r="FIH22" s="296"/>
      <c r="FII22" s="296"/>
      <c r="FIJ22" s="296"/>
      <c r="FIK22" s="296"/>
      <c r="FIL22" s="296"/>
      <c r="FIM22" s="296"/>
      <c r="FIN22" s="296"/>
      <c r="FIO22" s="296"/>
      <c r="FIP22" s="296"/>
      <c r="FIQ22" s="296"/>
      <c r="FIR22" s="296"/>
      <c r="FIS22" s="296"/>
      <c r="FIT22" s="296"/>
      <c r="FIU22" s="296"/>
      <c r="FIV22" s="296"/>
      <c r="FIW22" s="296"/>
      <c r="FIX22" s="296"/>
      <c r="FIY22" s="296"/>
      <c r="FIZ22" s="296"/>
      <c r="FJA22" s="296"/>
      <c r="FJB22" s="296"/>
      <c r="FJC22" s="296"/>
      <c r="FJD22" s="296"/>
      <c r="FJE22" s="296"/>
      <c r="FJF22" s="296"/>
      <c r="FJG22" s="296"/>
      <c r="FJH22" s="296"/>
      <c r="FJI22" s="296"/>
      <c r="FJJ22" s="296"/>
      <c r="FJK22" s="296"/>
      <c r="FJL22" s="296"/>
      <c r="FJM22" s="296"/>
      <c r="FJN22" s="296"/>
      <c r="FJO22" s="296"/>
      <c r="FJP22" s="296"/>
      <c r="FJQ22" s="296"/>
      <c r="FJR22" s="296"/>
      <c r="FJS22" s="296"/>
      <c r="FJT22" s="296"/>
      <c r="FJU22" s="296"/>
      <c r="FJV22" s="296"/>
      <c r="FJW22" s="296"/>
      <c r="FJX22" s="296"/>
      <c r="FJY22" s="296"/>
      <c r="FJZ22" s="296"/>
      <c r="FKA22" s="296"/>
      <c r="FKB22" s="296"/>
      <c r="FKC22" s="296"/>
      <c r="FKD22" s="296"/>
      <c r="FKE22" s="296"/>
      <c r="FKF22" s="296"/>
      <c r="FKG22" s="296"/>
      <c r="FKH22" s="296"/>
      <c r="FKI22" s="296"/>
      <c r="FKJ22" s="296"/>
      <c r="FKK22" s="296"/>
      <c r="FKL22" s="296"/>
      <c r="FKM22" s="296"/>
      <c r="FKN22" s="296"/>
      <c r="FKO22" s="296"/>
      <c r="FKP22" s="296"/>
      <c r="FKQ22" s="296"/>
      <c r="FKR22" s="296"/>
      <c r="FKS22" s="296"/>
      <c r="FKT22" s="296"/>
      <c r="FKU22" s="296"/>
      <c r="FKV22" s="296"/>
      <c r="FKW22" s="296"/>
      <c r="FKX22" s="296"/>
      <c r="FKY22" s="296"/>
      <c r="FKZ22" s="296"/>
      <c r="FLA22" s="296"/>
      <c r="FLB22" s="296"/>
      <c r="FLC22" s="296"/>
      <c r="FLD22" s="296"/>
      <c r="FLE22" s="296"/>
      <c r="FLF22" s="296"/>
      <c r="FLG22" s="296"/>
      <c r="FLH22" s="296"/>
      <c r="FLI22" s="296"/>
      <c r="FLJ22" s="296"/>
      <c r="FLK22" s="296"/>
      <c r="FLL22" s="296"/>
      <c r="FLM22" s="296"/>
      <c r="FLN22" s="296"/>
      <c r="FLO22" s="296"/>
      <c r="FLP22" s="296"/>
      <c r="FLQ22" s="296"/>
      <c r="FLR22" s="296"/>
      <c r="FLS22" s="296"/>
      <c r="FLT22" s="296"/>
      <c r="FLU22" s="296"/>
      <c r="FLV22" s="296"/>
      <c r="FLW22" s="296"/>
      <c r="FLX22" s="296"/>
      <c r="FLY22" s="296"/>
      <c r="FLZ22" s="296"/>
      <c r="FMA22" s="296"/>
      <c r="FMB22" s="296"/>
      <c r="FMC22" s="296"/>
      <c r="FMD22" s="296"/>
      <c r="FME22" s="296"/>
      <c r="FMF22" s="296"/>
      <c r="FMG22" s="296"/>
      <c r="FMH22" s="296"/>
      <c r="FMI22" s="296"/>
      <c r="FMJ22" s="296"/>
      <c r="FMK22" s="296"/>
      <c r="FML22" s="296"/>
      <c r="FMM22" s="296"/>
      <c r="FMN22" s="296"/>
      <c r="FMO22" s="296"/>
      <c r="FMP22" s="296"/>
      <c r="FMQ22" s="296"/>
      <c r="FMR22" s="296"/>
      <c r="FMS22" s="296"/>
      <c r="FMT22" s="296"/>
      <c r="FMU22" s="296"/>
      <c r="FMV22" s="296"/>
      <c r="FMW22" s="296"/>
      <c r="FMX22" s="296"/>
      <c r="FMY22" s="296"/>
      <c r="FMZ22" s="296"/>
      <c r="FNA22" s="296"/>
      <c r="FNB22" s="296"/>
      <c r="FNC22" s="296"/>
      <c r="FND22" s="296"/>
      <c r="FNE22" s="296"/>
      <c r="FNF22" s="296"/>
      <c r="FNG22" s="296"/>
      <c r="FNH22" s="296"/>
      <c r="FNI22" s="296"/>
      <c r="FNJ22" s="296"/>
      <c r="FNK22" s="296"/>
      <c r="FNL22" s="296"/>
      <c r="FNM22" s="296"/>
      <c r="FNN22" s="296"/>
      <c r="FNO22" s="296"/>
      <c r="FNP22" s="296"/>
      <c r="FNQ22" s="296"/>
      <c r="FNR22" s="296"/>
      <c r="FNS22" s="296"/>
      <c r="FNT22" s="296"/>
      <c r="FNU22" s="296"/>
      <c r="FNV22" s="296"/>
      <c r="FNW22" s="296"/>
      <c r="FNX22" s="296"/>
      <c r="FNY22" s="296"/>
      <c r="FNZ22" s="296"/>
      <c r="FOA22" s="296"/>
      <c r="FOB22" s="296"/>
      <c r="FOC22" s="296"/>
      <c r="FOD22" s="296"/>
      <c r="FOE22" s="296"/>
      <c r="FOF22" s="296"/>
      <c r="FOG22" s="296"/>
      <c r="FOH22" s="296"/>
      <c r="FOI22" s="296"/>
      <c r="FOJ22" s="296"/>
      <c r="FOK22" s="296"/>
      <c r="FOL22" s="296"/>
      <c r="FOM22" s="296"/>
      <c r="FON22" s="296"/>
      <c r="FOO22" s="296"/>
      <c r="FOP22" s="296"/>
      <c r="FOQ22" s="296"/>
      <c r="FOR22" s="296"/>
      <c r="FOS22" s="296"/>
      <c r="FOT22" s="296"/>
      <c r="FOU22" s="296"/>
      <c r="FOV22" s="296"/>
      <c r="FOW22" s="296"/>
      <c r="FOX22" s="296"/>
      <c r="FOY22" s="296"/>
      <c r="FOZ22" s="296"/>
      <c r="FPA22" s="296"/>
      <c r="FPB22" s="296"/>
      <c r="FPC22" s="296"/>
      <c r="FPD22" s="296"/>
      <c r="FPE22" s="296"/>
      <c r="FPF22" s="296"/>
      <c r="FPG22" s="296"/>
      <c r="FPH22" s="296"/>
      <c r="FPI22" s="296"/>
      <c r="FPJ22" s="296"/>
      <c r="FPK22" s="296"/>
      <c r="FPL22" s="296"/>
      <c r="FPM22" s="296"/>
      <c r="FPN22" s="296"/>
      <c r="FPO22" s="296"/>
      <c r="FPP22" s="296"/>
      <c r="FPQ22" s="296"/>
      <c r="FPR22" s="296"/>
      <c r="FPS22" s="296"/>
      <c r="FPT22" s="296"/>
      <c r="FPU22" s="296"/>
      <c r="FPV22" s="296"/>
      <c r="FPW22" s="296"/>
      <c r="FPX22" s="296"/>
      <c r="FPY22" s="296"/>
      <c r="FPZ22" s="296"/>
      <c r="FQA22" s="296"/>
      <c r="FQB22" s="296"/>
      <c r="FQC22" s="296"/>
      <c r="FQD22" s="296"/>
      <c r="FQE22" s="296"/>
      <c r="FQF22" s="296"/>
      <c r="FQG22" s="296"/>
      <c r="FQH22" s="296"/>
      <c r="FQI22" s="296"/>
      <c r="FQJ22" s="296"/>
      <c r="FQK22" s="296"/>
      <c r="FQL22" s="296"/>
      <c r="FQM22" s="296"/>
      <c r="FQN22" s="296"/>
      <c r="FQO22" s="296"/>
      <c r="FQP22" s="296"/>
      <c r="FQQ22" s="296"/>
      <c r="FQR22" s="296"/>
      <c r="FQS22" s="296"/>
      <c r="FQT22" s="296"/>
      <c r="FQU22" s="296"/>
      <c r="FQV22" s="296"/>
      <c r="FQW22" s="296"/>
      <c r="FQX22" s="296"/>
      <c r="FQY22" s="296"/>
      <c r="FQZ22" s="296"/>
      <c r="FRA22" s="296"/>
      <c r="FRB22" s="296"/>
      <c r="FRC22" s="296"/>
      <c r="FRD22" s="296"/>
      <c r="FRE22" s="296"/>
      <c r="FRF22" s="296"/>
      <c r="FRG22" s="296"/>
      <c r="FRH22" s="296"/>
      <c r="FRI22" s="296"/>
      <c r="FRJ22" s="296"/>
      <c r="FRK22" s="296"/>
      <c r="FRL22" s="296"/>
      <c r="FRM22" s="296"/>
      <c r="FRN22" s="296"/>
      <c r="FRO22" s="296"/>
      <c r="FRP22" s="296"/>
      <c r="FRQ22" s="296"/>
      <c r="FRR22" s="296"/>
      <c r="FRS22" s="296"/>
      <c r="FRT22" s="296"/>
      <c r="FRU22" s="296"/>
      <c r="FRV22" s="296"/>
      <c r="FRW22" s="296"/>
      <c r="FRX22" s="296"/>
      <c r="FRY22" s="296"/>
      <c r="FRZ22" s="296"/>
      <c r="FSA22" s="296"/>
      <c r="FSB22" s="296"/>
      <c r="FSC22" s="296"/>
      <c r="FSD22" s="296"/>
      <c r="FSE22" s="296"/>
      <c r="FSF22" s="296"/>
      <c r="FSG22" s="296"/>
      <c r="FSH22" s="296"/>
      <c r="FSI22" s="296"/>
      <c r="FSJ22" s="296"/>
      <c r="FSK22" s="296"/>
      <c r="FSL22" s="296"/>
      <c r="FSM22" s="296"/>
      <c r="FSN22" s="296"/>
      <c r="FSO22" s="296"/>
      <c r="FSP22" s="296"/>
      <c r="FSQ22" s="296"/>
      <c r="FSR22" s="296"/>
      <c r="FSS22" s="296"/>
      <c r="FST22" s="296"/>
      <c r="FSU22" s="296"/>
      <c r="FSV22" s="296"/>
      <c r="FSW22" s="296"/>
      <c r="FSX22" s="296"/>
      <c r="FSY22" s="296"/>
      <c r="FSZ22" s="296"/>
      <c r="FTA22" s="296"/>
      <c r="FTB22" s="296"/>
      <c r="FTC22" s="296"/>
      <c r="FTD22" s="296"/>
      <c r="FTE22" s="296"/>
      <c r="FTF22" s="296"/>
      <c r="FTG22" s="296"/>
      <c r="FTH22" s="296"/>
      <c r="FTI22" s="296"/>
      <c r="FTJ22" s="296"/>
      <c r="FTK22" s="296"/>
      <c r="FTL22" s="296"/>
      <c r="FTM22" s="296"/>
      <c r="FTN22" s="296"/>
      <c r="FTO22" s="296"/>
      <c r="FTP22" s="296"/>
      <c r="FTQ22" s="296"/>
      <c r="FTR22" s="296"/>
      <c r="FTS22" s="296"/>
      <c r="FTT22" s="296"/>
      <c r="FTU22" s="296"/>
      <c r="FTV22" s="296"/>
      <c r="FTW22" s="296"/>
      <c r="FTX22" s="296"/>
      <c r="FTY22" s="296"/>
      <c r="FTZ22" s="296"/>
      <c r="FUA22" s="296"/>
      <c r="FUB22" s="296"/>
      <c r="FUC22" s="296"/>
      <c r="FUD22" s="296"/>
      <c r="FUE22" s="296"/>
      <c r="FUF22" s="296"/>
      <c r="FUG22" s="296"/>
      <c r="FUH22" s="296"/>
      <c r="FUI22" s="296"/>
      <c r="FUJ22" s="296"/>
      <c r="FUK22" s="296"/>
      <c r="FUL22" s="296"/>
      <c r="FUM22" s="296"/>
      <c r="FUN22" s="296"/>
      <c r="FUO22" s="296"/>
      <c r="FUP22" s="296"/>
      <c r="FUQ22" s="296"/>
      <c r="FUR22" s="296"/>
      <c r="FUS22" s="296"/>
      <c r="FUT22" s="296"/>
      <c r="FUU22" s="296"/>
      <c r="FUV22" s="296"/>
      <c r="FUW22" s="296"/>
      <c r="FUX22" s="296"/>
      <c r="FUY22" s="296"/>
      <c r="FUZ22" s="296"/>
      <c r="FVA22" s="296"/>
      <c r="FVB22" s="296"/>
      <c r="FVC22" s="296"/>
      <c r="FVD22" s="296"/>
      <c r="FVE22" s="296"/>
      <c r="FVF22" s="296"/>
      <c r="FVG22" s="296"/>
      <c r="FVH22" s="296"/>
      <c r="FVI22" s="296"/>
      <c r="FVJ22" s="296"/>
      <c r="FVK22" s="296"/>
      <c r="FVL22" s="296"/>
      <c r="FVM22" s="296"/>
      <c r="FVN22" s="296"/>
      <c r="FVO22" s="296"/>
      <c r="FVP22" s="296"/>
      <c r="FVQ22" s="296"/>
      <c r="FVR22" s="296"/>
      <c r="FVS22" s="296"/>
      <c r="FVT22" s="296"/>
      <c r="FVU22" s="296"/>
      <c r="FVV22" s="296"/>
      <c r="FVW22" s="296"/>
      <c r="FVX22" s="296"/>
      <c r="FVY22" s="296"/>
      <c r="FVZ22" s="296"/>
      <c r="FWA22" s="296"/>
      <c r="FWB22" s="296"/>
      <c r="FWC22" s="296"/>
      <c r="FWD22" s="296"/>
      <c r="FWE22" s="296"/>
      <c r="FWF22" s="296"/>
      <c r="FWG22" s="296"/>
      <c r="FWH22" s="296"/>
      <c r="FWI22" s="296"/>
      <c r="FWJ22" s="296"/>
      <c r="FWK22" s="296"/>
      <c r="FWL22" s="296"/>
      <c r="FWM22" s="296"/>
      <c r="FWN22" s="296"/>
      <c r="FWO22" s="296"/>
      <c r="FWP22" s="296"/>
      <c r="FWQ22" s="296"/>
      <c r="FWR22" s="296"/>
      <c r="FWS22" s="296"/>
      <c r="FWT22" s="296"/>
      <c r="FWU22" s="296"/>
      <c r="FWV22" s="296"/>
      <c r="FWW22" s="296"/>
      <c r="FWX22" s="296"/>
      <c r="FWY22" s="296"/>
      <c r="FWZ22" s="296"/>
      <c r="FXA22" s="296"/>
      <c r="FXB22" s="296"/>
      <c r="FXC22" s="296"/>
      <c r="FXD22" s="296"/>
      <c r="FXE22" s="296"/>
      <c r="FXF22" s="296"/>
      <c r="FXG22" s="296"/>
      <c r="FXH22" s="296"/>
      <c r="FXI22" s="296"/>
      <c r="FXJ22" s="296"/>
      <c r="FXK22" s="296"/>
      <c r="FXL22" s="296"/>
      <c r="FXM22" s="296"/>
      <c r="FXN22" s="296"/>
      <c r="FXO22" s="296"/>
      <c r="FXP22" s="296"/>
      <c r="FXQ22" s="296"/>
      <c r="FXR22" s="296"/>
      <c r="FXS22" s="296"/>
      <c r="FXT22" s="296"/>
      <c r="FXU22" s="296"/>
      <c r="FXV22" s="296"/>
      <c r="FXW22" s="296"/>
      <c r="FXX22" s="296"/>
      <c r="FXY22" s="296"/>
      <c r="FXZ22" s="296"/>
      <c r="FYA22" s="296"/>
      <c r="FYB22" s="296"/>
      <c r="FYC22" s="296"/>
      <c r="FYD22" s="296"/>
      <c r="FYE22" s="296"/>
      <c r="FYF22" s="296"/>
      <c r="FYG22" s="296"/>
      <c r="FYH22" s="296"/>
      <c r="FYI22" s="296"/>
      <c r="FYJ22" s="296"/>
      <c r="FYK22" s="296"/>
      <c r="FYL22" s="296"/>
      <c r="FYM22" s="296"/>
      <c r="FYN22" s="296"/>
      <c r="FYO22" s="296"/>
      <c r="FYP22" s="296"/>
      <c r="FYQ22" s="296"/>
      <c r="FYR22" s="296"/>
      <c r="FYS22" s="296"/>
      <c r="FYT22" s="296"/>
      <c r="FYU22" s="296"/>
      <c r="FYV22" s="296"/>
      <c r="FYW22" s="296"/>
      <c r="FYX22" s="296"/>
      <c r="FYY22" s="296"/>
      <c r="FYZ22" s="296"/>
      <c r="FZA22" s="296"/>
      <c r="FZB22" s="296"/>
      <c r="FZC22" s="296"/>
      <c r="FZD22" s="296"/>
      <c r="FZE22" s="296"/>
      <c r="FZF22" s="296"/>
      <c r="FZG22" s="296"/>
      <c r="FZH22" s="296"/>
      <c r="FZI22" s="296"/>
      <c r="FZJ22" s="296"/>
      <c r="FZK22" s="296"/>
      <c r="FZL22" s="296"/>
      <c r="FZM22" s="296"/>
      <c r="FZN22" s="296"/>
      <c r="FZO22" s="296"/>
      <c r="FZP22" s="296"/>
      <c r="FZQ22" s="296"/>
      <c r="FZR22" s="296"/>
      <c r="FZS22" s="296"/>
      <c r="FZT22" s="296"/>
      <c r="FZU22" s="296"/>
      <c r="FZV22" s="296"/>
      <c r="FZW22" s="296"/>
      <c r="FZX22" s="296"/>
      <c r="FZY22" s="296"/>
      <c r="FZZ22" s="296"/>
      <c r="GAA22" s="296"/>
      <c r="GAB22" s="296"/>
      <c r="GAC22" s="296"/>
      <c r="GAD22" s="296"/>
      <c r="GAE22" s="296"/>
      <c r="GAF22" s="296"/>
      <c r="GAG22" s="296"/>
      <c r="GAH22" s="296"/>
      <c r="GAI22" s="296"/>
      <c r="GAJ22" s="296"/>
      <c r="GAK22" s="296"/>
      <c r="GAL22" s="296"/>
      <c r="GAM22" s="296"/>
      <c r="GAN22" s="296"/>
      <c r="GAO22" s="296"/>
      <c r="GAP22" s="296"/>
      <c r="GAQ22" s="296"/>
      <c r="GAR22" s="296"/>
      <c r="GAS22" s="296"/>
      <c r="GAT22" s="296"/>
      <c r="GAU22" s="296"/>
      <c r="GAV22" s="296"/>
      <c r="GAW22" s="296"/>
      <c r="GAX22" s="296"/>
      <c r="GAY22" s="296"/>
      <c r="GAZ22" s="296"/>
      <c r="GBA22" s="296"/>
      <c r="GBB22" s="296"/>
      <c r="GBC22" s="296"/>
      <c r="GBD22" s="296"/>
      <c r="GBE22" s="296"/>
      <c r="GBF22" s="296"/>
      <c r="GBG22" s="296"/>
      <c r="GBH22" s="296"/>
      <c r="GBI22" s="296"/>
      <c r="GBJ22" s="296"/>
      <c r="GBK22" s="296"/>
      <c r="GBL22" s="296"/>
      <c r="GBM22" s="296"/>
      <c r="GBN22" s="296"/>
      <c r="GBO22" s="296"/>
      <c r="GBP22" s="296"/>
      <c r="GBQ22" s="296"/>
      <c r="GBR22" s="296"/>
      <c r="GBS22" s="296"/>
      <c r="GBT22" s="296"/>
      <c r="GBU22" s="296"/>
      <c r="GBV22" s="296"/>
      <c r="GBW22" s="296"/>
      <c r="GBX22" s="296"/>
      <c r="GBY22" s="296"/>
      <c r="GBZ22" s="296"/>
      <c r="GCA22" s="296"/>
      <c r="GCB22" s="296"/>
      <c r="GCC22" s="296"/>
      <c r="GCD22" s="296"/>
      <c r="GCE22" s="296"/>
      <c r="GCF22" s="296"/>
      <c r="GCG22" s="296"/>
      <c r="GCH22" s="296"/>
      <c r="GCI22" s="296"/>
      <c r="GCJ22" s="296"/>
      <c r="GCK22" s="296"/>
      <c r="GCL22" s="296"/>
      <c r="GCM22" s="296"/>
      <c r="GCN22" s="296"/>
      <c r="GCO22" s="296"/>
      <c r="GCP22" s="296"/>
      <c r="GCQ22" s="296"/>
      <c r="GCR22" s="296"/>
      <c r="GCS22" s="296"/>
      <c r="GCT22" s="296"/>
      <c r="GCU22" s="296"/>
      <c r="GCV22" s="296"/>
      <c r="GCW22" s="296"/>
      <c r="GCX22" s="296"/>
      <c r="GCY22" s="296"/>
      <c r="GCZ22" s="296"/>
      <c r="GDA22" s="296"/>
      <c r="GDB22" s="296"/>
      <c r="GDC22" s="296"/>
      <c r="GDD22" s="296"/>
      <c r="GDE22" s="296"/>
      <c r="GDF22" s="296"/>
      <c r="GDG22" s="296"/>
      <c r="GDH22" s="296"/>
      <c r="GDI22" s="296"/>
      <c r="GDJ22" s="296"/>
      <c r="GDK22" s="296"/>
      <c r="GDL22" s="296"/>
      <c r="GDM22" s="296"/>
      <c r="GDN22" s="296"/>
      <c r="GDO22" s="296"/>
      <c r="GDP22" s="296"/>
      <c r="GDQ22" s="296"/>
      <c r="GDR22" s="296"/>
      <c r="GDS22" s="296"/>
      <c r="GDT22" s="296"/>
      <c r="GDU22" s="296"/>
      <c r="GDV22" s="296"/>
      <c r="GDW22" s="296"/>
      <c r="GDX22" s="296"/>
      <c r="GDY22" s="296"/>
      <c r="GDZ22" s="296"/>
      <c r="GEA22" s="296"/>
      <c r="GEB22" s="296"/>
      <c r="GEC22" s="296"/>
      <c r="GED22" s="296"/>
      <c r="GEE22" s="296"/>
      <c r="GEF22" s="296"/>
      <c r="GEG22" s="296"/>
      <c r="GEH22" s="296"/>
      <c r="GEI22" s="296"/>
      <c r="GEJ22" s="296"/>
      <c r="GEK22" s="296"/>
      <c r="GEL22" s="296"/>
      <c r="GEM22" s="296"/>
      <c r="GEN22" s="296"/>
      <c r="GEO22" s="296"/>
      <c r="GEP22" s="296"/>
      <c r="GEQ22" s="296"/>
      <c r="GER22" s="296"/>
      <c r="GES22" s="296"/>
      <c r="GET22" s="296"/>
      <c r="GEU22" s="296"/>
      <c r="GEV22" s="296"/>
      <c r="GEW22" s="296"/>
      <c r="GEX22" s="296"/>
      <c r="GEY22" s="296"/>
      <c r="GEZ22" s="296"/>
      <c r="GFA22" s="296"/>
      <c r="GFB22" s="296"/>
      <c r="GFC22" s="296"/>
      <c r="GFD22" s="296"/>
      <c r="GFE22" s="296"/>
      <c r="GFF22" s="296"/>
      <c r="GFG22" s="296"/>
      <c r="GFH22" s="296"/>
      <c r="GFI22" s="296"/>
      <c r="GFJ22" s="296"/>
      <c r="GFK22" s="296"/>
      <c r="GFL22" s="296"/>
      <c r="GFM22" s="296"/>
      <c r="GFN22" s="296"/>
      <c r="GFO22" s="296"/>
      <c r="GFP22" s="296"/>
      <c r="GFQ22" s="296"/>
      <c r="GFR22" s="296"/>
      <c r="GFS22" s="296"/>
      <c r="GFT22" s="296"/>
      <c r="GFU22" s="296"/>
      <c r="GFV22" s="296"/>
      <c r="GFW22" s="296"/>
      <c r="GFX22" s="296"/>
      <c r="GFY22" s="296"/>
      <c r="GFZ22" s="296"/>
      <c r="GGA22" s="296"/>
      <c r="GGB22" s="296"/>
      <c r="GGC22" s="296"/>
      <c r="GGD22" s="296"/>
      <c r="GGE22" s="296"/>
      <c r="GGF22" s="296"/>
      <c r="GGG22" s="296"/>
      <c r="GGH22" s="296"/>
      <c r="GGI22" s="296"/>
      <c r="GGJ22" s="296"/>
      <c r="GGK22" s="296"/>
      <c r="GGL22" s="296"/>
      <c r="GGM22" s="296"/>
      <c r="GGN22" s="296"/>
      <c r="GGO22" s="296"/>
      <c r="GGP22" s="296"/>
      <c r="GGQ22" s="296"/>
      <c r="GGR22" s="296"/>
      <c r="GGS22" s="296"/>
      <c r="GGT22" s="296"/>
      <c r="GGU22" s="296"/>
      <c r="GGV22" s="296"/>
      <c r="GGW22" s="296"/>
      <c r="GGX22" s="296"/>
      <c r="GGY22" s="296"/>
      <c r="GGZ22" s="296"/>
      <c r="GHA22" s="296"/>
      <c r="GHB22" s="296"/>
      <c r="GHC22" s="296"/>
      <c r="GHD22" s="296"/>
      <c r="GHE22" s="296"/>
      <c r="GHF22" s="296"/>
      <c r="GHG22" s="296"/>
      <c r="GHH22" s="296"/>
      <c r="GHI22" s="296"/>
      <c r="GHJ22" s="296"/>
      <c r="GHK22" s="296"/>
      <c r="GHL22" s="296"/>
      <c r="GHM22" s="296"/>
      <c r="GHN22" s="296"/>
      <c r="GHO22" s="296"/>
      <c r="GHP22" s="296"/>
      <c r="GHQ22" s="296"/>
      <c r="GHR22" s="296"/>
      <c r="GHS22" s="296"/>
      <c r="GHT22" s="296"/>
      <c r="GHU22" s="296"/>
      <c r="GHV22" s="296"/>
      <c r="GHW22" s="296"/>
      <c r="GHX22" s="296"/>
      <c r="GHY22" s="296"/>
      <c r="GHZ22" s="296"/>
      <c r="GIA22" s="296"/>
      <c r="GIB22" s="296"/>
      <c r="GIC22" s="296"/>
      <c r="GID22" s="296"/>
      <c r="GIE22" s="296"/>
      <c r="GIF22" s="296"/>
      <c r="GIG22" s="296"/>
      <c r="GIH22" s="296"/>
      <c r="GII22" s="296"/>
      <c r="GIJ22" s="296"/>
      <c r="GIK22" s="296"/>
      <c r="GIL22" s="296"/>
      <c r="GIM22" s="296"/>
      <c r="GIN22" s="296"/>
      <c r="GIO22" s="296"/>
      <c r="GIP22" s="296"/>
      <c r="GIQ22" s="296"/>
      <c r="GIR22" s="296"/>
      <c r="GIS22" s="296"/>
      <c r="GIT22" s="296"/>
      <c r="GIU22" s="296"/>
      <c r="GIV22" s="296"/>
      <c r="GIW22" s="296"/>
      <c r="GIX22" s="296"/>
      <c r="GIY22" s="296"/>
      <c r="GIZ22" s="296"/>
      <c r="GJA22" s="296"/>
      <c r="GJB22" s="296"/>
      <c r="GJC22" s="296"/>
      <c r="GJD22" s="296"/>
      <c r="GJE22" s="296"/>
      <c r="GJF22" s="296"/>
      <c r="GJG22" s="296"/>
      <c r="GJH22" s="296"/>
      <c r="GJI22" s="296"/>
      <c r="GJJ22" s="296"/>
      <c r="GJK22" s="296"/>
      <c r="GJL22" s="296"/>
      <c r="GJM22" s="296"/>
      <c r="GJN22" s="296"/>
      <c r="GJO22" s="296"/>
      <c r="GJP22" s="296"/>
      <c r="GJQ22" s="296"/>
      <c r="GJR22" s="296"/>
      <c r="GJS22" s="296"/>
      <c r="GJT22" s="296"/>
      <c r="GJU22" s="296"/>
      <c r="GJV22" s="296"/>
      <c r="GJW22" s="296"/>
      <c r="GJX22" s="296"/>
      <c r="GJY22" s="296"/>
      <c r="GJZ22" s="296"/>
      <c r="GKA22" s="296"/>
      <c r="GKB22" s="296"/>
      <c r="GKC22" s="296"/>
      <c r="GKD22" s="296"/>
      <c r="GKE22" s="296"/>
      <c r="GKF22" s="296"/>
      <c r="GKG22" s="296"/>
      <c r="GKH22" s="296"/>
      <c r="GKI22" s="296"/>
      <c r="GKJ22" s="296"/>
      <c r="GKK22" s="296"/>
      <c r="GKL22" s="296"/>
      <c r="GKM22" s="296"/>
      <c r="GKN22" s="296"/>
      <c r="GKO22" s="296"/>
      <c r="GKP22" s="296"/>
      <c r="GKQ22" s="296"/>
      <c r="GKR22" s="296"/>
      <c r="GKS22" s="296"/>
      <c r="GKT22" s="296"/>
      <c r="GKU22" s="296"/>
      <c r="GKV22" s="296"/>
      <c r="GKW22" s="296"/>
      <c r="GKX22" s="296"/>
      <c r="GKY22" s="296"/>
      <c r="GKZ22" s="296"/>
      <c r="GLA22" s="296"/>
      <c r="GLB22" s="296"/>
      <c r="GLC22" s="296"/>
      <c r="GLD22" s="296"/>
      <c r="GLE22" s="296"/>
      <c r="GLF22" s="296"/>
      <c r="GLG22" s="296"/>
      <c r="GLH22" s="296"/>
      <c r="GLI22" s="296"/>
      <c r="GLJ22" s="296"/>
      <c r="GLK22" s="296"/>
      <c r="GLL22" s="296"/>
      <c r="GLM22" s="296"/>
      <c r="GLN22" s="296"/>
      <c r="GLO22" s="296"/>
      <c r="GLP22" s="296"/>
      <c r="GLQ22" s="296"/>
      <c r="GLR22" s="296"/>
      <c r="GLS22" s="296"/>
      <c r="GLT22" s="296"/>
      <c r="GLU22" s="296"/>
      <c r="GLV22" s="296"/>
      <c r="GLW22" s="296"/>
      <c r="GLX22" s="296"/>
      <c r="GLY22" s="296"/>
      <c r="GLZ22" s="296"/>
      <c r="GMA22" s="296"/>
      <c r="GMB22" s="296"/>
      <c r="GMC22" s="296"/>
      <c r="GMD22" s="296"/>
      <c r="GME22" s="296"/>
      <c r="GMF22" s="296"/>
      <c r="GMG22" s="296"/>
      <c r="GMH22" s="296"/>
      <c r="GMI22" s="296"/>
      <c r="GMJ22" s="296"/>
      <c r="GMK22" s="296"/>
      <c r="GML22" s="296"/>
      <c r="GMM22" s="296"/>
      <c r="GMN22" s="296"/>
      <c r="GMO22" s="296"/>
      <c r="GMP22" s="296"/>
      <c r="GMQ22" s="296"/>
      <c r="GMR22" s="296"/>
      <c r="GMS22" s="296"/>
      <c r="GMT22" s="296"/>
      <c r="GMU22" s="296"/>
      <c r="GMV22" s="296"/>
      <c r="GMW22" s="296"/>
      <c r="GMX22" s="296"/>
      <c r="GMY22" s="296"/>
      <c r="GMZ22" s="296"/>
      <c r="GNA22" s="296"/>
      <c r="GNB22" s="296"/>
      <c r="GNC22" s="296"/>
      <c r="GND22" s="296"/>
      <c r="GNE22" s="296"/>
      <c r="GNF22" s="296"/>
      <c r="GNG22" s="296"/>
      <c r="GNH22" s="296"/>
      <c r="GNI22" s="296"/>
      <c r="GNJ22" s="296"/>
      <c r="GNK22" s="296"/>
      <c r="GNL22" s="296"/>
      <c r="GNM22" s="296"/>
      <c r="GNN22" s="296"/>
      <c r="GNO22" s="296"/>
      <c r="GNP22" s="296"/>
      <c r="GNQ22" s="296"/>
      <c r="GNR22" s="296"/>
      <c r="GNS22" s="296"/>
      <c r="GNT22" s="296"/>
      <c r="GNU22" s="296"/>
      <c r="GNV22" s="296"/>
      <c r="GNW22" s="296"/>
      <c r="GNX22" s="296"/>
      <c r="GNY22" s="296"/>
      <c r="GNZ22" s="296"/>
      <c r="GOA22" s="296"/>
      <c r="GOB22" s="296"/>
      <c r="GOC22" s="296"/>
      <c r="GOD22" s="296"/>
      <c r="GOE22" s="296"/>
      <c r="GOF22" s="296"/>
      <c r="GOG22" s="296"/>
      <c r="GOH22" s="296"/>
      <c r="GOI22" s="296"/>
      <c r="GOJ22" s="296"/>
      <c r="GOK22" s="296"/>
      <c r="GOL22" s="296"/>
      <c r="GOM22" s="296"/>
      <c r="GON22" s="296"/>
      <c r="GOO22" s="296"/>
      <c r="GOP22" s="296"/>
      <c r="GOQ22" s="296"/>
      <c r="GOR22" s="296"/>
      <c r="GOS22" s="296"/>
      <c r="GOT22" s="296"/>
      <c r="GOU22" s="296"/>
      <c r="GOV22" s="296"/>
      <c r="GOW22" s="296"/>
      <c r="GOX22" s="296"/>
      <c r="GOY22" s="296"/>
      <c r="GOZ22" s="296"/>
      <c r="GPA22" s="296"/>
      <c r="GPB22" s="296"/>
      <c r="GPC22" s="296"/>
      <c r="GPD22" s="296"/>
      <c r="GPE22" s="296"/>
      <c r="GPF22" s="296"/>
      <c r="GPG22" s="296"/>
      <c r="GPH22" s="296"/>
      <c r="GPI22" s="296"/>
      <c r="GPJ22" s="296"/>
      <c r="GPK22" s="296"/>
      <c r="GPL22" s="296"/>
      <c r="GPM22" s="296"/>
      <c r="GPN22" s="296"/>
      <c r="GPO22" s="296"/>
      <c r="GPP22" s="296"/>
      <c r="GPQ22" s="296"/>
      <c r="GPR22" s="296"/>
      <c r="GPS22" s="296"/>
      <c r="GPT22" s="296"/>
      <c r="GPU22" s="296"/>
      <c r="GPV22" s="296"/>
      <c r="GPW22" s="296"/>
      <c r="GPX22" s="296"/>
      <c r="GPY22" s="296"/>
      <c r="GPZ22" s="296"/>
      <c r="GQA22" s="296"/>
      <c r="GQB22" s="296"/>
      <c r="GQC22" s="296"/>
      <c r="GQD22" s="296"/>
      <c r="GQE22" s="296"/>
      <c r="GQF22" s="296"/>
      <c r="GQG22" s="296"/>
      <c r="GQH22" s="296"/>
      <c r="GQI22" s="296"/>
      <c r="GQJ22" s="296"/>
      <c r="GQK22" s="296"/>
      <c r="GQL22" s="296"/>
      <c r="GQM22" s="296"/>
      <c r="GQN22" s="296"/>
      <c r="GQO22" s="296"/>
      <c r="GQP22" s="296"/>
      <c r="GQQ22" s="296"/>
      <c r="GQR22" s="296"/>
      <c r="GQS22" s="296"/>
      <c r="GQT22" s="296"/>
      <c r="GQU22" s="296"/>
      <c r="GQV22" s="296"/>
      <c r="GQW22" s="296"/>
      <c r="GQX22" s="296"/>
      <c r="GQY22" s="296"/>
      <c r="GQZ22" s="296"/>
      <c r="GRA22" s="296"/>
      <c r="GRB22" s="296"/>
      <c r="GRC22" s="296"/>
      <c r="GRD22" s="296"/>
      <c r="GRE22" s="296"/>
      <c r="GRF22" s="296"/>
      <c r="GRG22" s="296"/>
      <c r="GRH22" s="296"/>
      <c r="GRI22" s="296"/>
      <c r="GRJ22" s="296"/>
      <c r="GRK22" s="296"/>
      <c r="GRL22" s="296"/>
      <c r="GRM22" s="296"/>
      <c r="GRN22" s="296"/>
      <c r="GRO22" s="296"/>
      <c r="GRP22" s="296"/>
      <c r="GRQ22" s="296"/>
      <c r="GRR22" s="296"/>
      <c r="GRS22" s="296"/>
      <c r="GRT22" s="296"/>
      <c r="GRU22" s="296"/>
      <c r="GRV22" s="296"/>
      <c r="GRW22" s="296"/>
      <c r="GRX22" s="296"/>
      <c r="GRY22" s="296"/>
      <c r="GRZ22" s="296"/>
      <c r="GSA22" s="296"/>
      <c r="GSB22" s="296"/>
      <c r="GSC22" s="296"/>
      <c r="GSD22" s="296"/>
      <c r="GSE22" s="296"/>
      <c r="GSF22" s="296"/>
      <c r="GSG22" s="296"/>
      <c r="GSH22" s="296"/>
      <c r="GSI22" s="296"/>
      <c r="GSJ22" s="296"/>
      <c r="GSK22" s="296"/>
      <c r="GSL22" s="296"/>
      <c r="GSM22" s="296"/>
      <c r="GSN22" s="296"/>
      <c r="GSO22" s="296"/>
      <c r="GSP22" s="296"/>
      <c r="GSQ22" s="296"/>
      <c r="GSR22" s="296"/>
      <c r="GSS22" s="296"/>
      <c r="GST22" s="296"/>
      <c r="GSU22" s="296"/>
      <c r="GSV22" s="296"/>
      <c r="GSW22" s="296"/>
      <c r="GSX22" s="296"/>
      <c r="GSY22" s="296"/>
      <c r="GSZ22" s="296"/>
      <c r="GTA22" s="296"/>
      <c r="GTB22" s="296"/>
      <c r="GTC22" s="296"/>
      <c r="GTD22" s="296"/>
      <c r="GTE22" s="296"/>
      <c r="GTF22" s="296"/>
      <c r="GTG22" s="296"/>
      <c r="GTH22" s="296"/>
      <c r="GTI22" s="296"/>
      <c r="GTJ22" s="296"/>
      <c r="GTK22" s="296"/>
      <c r="GTL22" s="296"/>
      <c r="GTM22" s="296"/>
      <c r="GTN22" s="296"/>
      <c r="GTO22" s="296"/>
      <c r="GTP22" s="296"/>
      <c r="GTQ22" s="296"/>
      <c r="GTR22" s="296"/>
      <c r="GTS22" s="296"/>
      <c r="GTT22" s="296"/>
      <c r="GTU22" s="296"/>
      <c r="GTV22" s="296"/>
      <c r="GTW22" s="296"/>
      <c r="GTX22" s="296"/>
      <c r="GTY22" s="296"/>
      <c r="GTZ22" s="296"/>
      <c r="GUA22" s="296"/>
      <c r="GUB22" s="296"/>
      <c r="GUC22" s="296"/>
      <c r="GUD22" s="296"/>
      <c r="GUE22" s="296"/>
      <c r="GUF22" s="296"/>
      <c r="GUG22" s="296"/>
      <c r="GUH22" s="296"/>
      <c r="GUI22" s="296"/>
      <c r="GUJ22" s="296"/>
      <c r="GUK22" s="296"/>
      <c r="GUL22" s="296"/>
      <c r="GUM22" s="296"/>
      <c r="GUN22" s="296"/>
      <c r="GUO22" s="296"/>
      <c r="GUP22" s="296"/>
      <c r="GUQ22" s="296"/>
      <c r="GUR22" s="296"/>
      <c r="GUS22" s="296"/>
      <c r="GUT22" s="296"/>
      <c r="GUU22" s="296"/>
      <c r="GUV22" s="296"/>
      <c r="GUW22" s="296"/>
      <c r="GUX22" s="296"/>
      <c r="GUY22" s="296"/>
      <c r="GUZ22" s="296"/>
      <c r="GVA22" s="296"/>
      <c r="GVB22" s="296"/>
      <c r="GVC22" s="296"/>
      <c r="GVD22" s="296"/>
      <c r="GVE22" s="296"/>
      <c r="GVF22" s="296"/>
      <c r="GVG22" s="296"/>
      <c r="GVH22" s="296"/>
      <c r="GVI22" s="296"/>
      <c r="GVJ22" s="296"/>
      <c r="GVK22" s="296"/>
      <c r="GVL22" s="296"/>
      <c r="GVM22" s="296"/>
      <c r="GVN22" s="296"/>
      <c r="GVO22" s="296"/>
      <c r="GVP22" s="296"/>
      <c r="GVQ22" s="296"/>
      <c r="GVR22" s="296"/>
      <c r="GVS22" s="296"/>
      <c r="GVT22" s="296"/>
      <c r="GVU22" s="296"/>
      <c r="GVV22" s="296"/>
      <c r="GVW22" s="296"/>
      <c r="GVX22" s="296"/>
      <c r="GVY22" s="296"/>
      <c r="GVZ22" s="296"/>
      <c r="GWA22" s="296"/>
      <c r="GWB22" s="296"/>
      <c r="GWC22" s="296"/>
      <c r="GWD22" s="296"/>
      <c r="GWE22" s="296"/>
      <c r="GWF22" s="296"/>
      <c r="GWG22" s="296"/>
      <c r="GWH22" s="296"/>
      <c r="GWI22" s="296"/>
      <c r="GWJ22" s="296"/>
      <c r="GWK22" s="296"/>
      <c r="GWL22" s="296"/>
      <c r="GWM22" s="296"/>
      <c r="GWN22" s="296"/>
      <c r="GWO22" s="296"/>
      <c r="GWP22" s="296"/>
      <c r="GWQ22" s="296"/>
      <c r="GWR22" s="296"/>
      <c r="GWS22" s="296"/>
      <c r="GWT22" s="296"/>
      <c r="GWU22" s="296"/>
      <c r="GWV22" s="296"/>
      <c r="GWW22" s="296"/>
      <c r="GWX22" s="296"/>
      <c r="GWY22" s="296"/>
      <c r="GWZ22" s="296"/>
      <c r="GXA22" s="296"/>
      <c r="GXB22" s="296"/>
      <c r="GXC22" s="296"/>
      <c r="GXD22" s="296"/>
      <c r="GXE22" s="296"/>
      <c r="GXF22" s="296"/>
      <c r="GXG22" s="296"/>
      <c r="GXH22" s="296"/>
      <c r="GXI22" s="296"/>
      <c r="GXJ22" s="296"/>
      <c r="GXK22" s="296"/>
      <c r="GXL22" s="296"/>
      <c r="GXM22" s="296"/>
      <c r="GXN22" s="296"/>
      <c r="GXO22" s="296"/>
      <c r="GXP22" s="296"/>
      <c r="GXQ22" s="296"/>
      <c r="GXR22" s="296"/>
      <c r="GXS22" s="296"/>
      <c r="GXT22" s="296"/>
      <c r="GXU22" s="296"/>
      <c r="GXV22" s="296"/>
      <c r="GXW22" s="296"/>
      <c r="GXX22" s="296"/>
      <c r="GXY22" s="296"/>
      <c r="GXZ22" s="296"/>
      <c r="GYA22" s="296"/>
      <c r="GYB22" s="296"/>
      <c r="GYC22" s="296"/>
      <c r="GYD22" s="296"/>
      <c r="GYE22" s="296"/>
      <c r="GYF22" s="296"/>
      <c r="GYG22" s="296"/>
      <c r="GYH22" s="296"/>
      <c r="GYI22" s="296"/>
      <c r="GYJ22" s="296"/>
      <c r="GYK22" s="296"/>
      <c r="GYL22" s="296"/>
      <c r="GYM22" s="296"/>
      <c r="GYN22" s="296"/>
      <c r="GYO22" s="296"/>
      <c r="GYP22" s="296"/>
      <c r="GYQ22" s="296"/>
      <c r="GYR22" s="296"/>
      <c r="GYS22" s="296"/>
      <c r="GYT22" s="296"/>
      <c r="GYU22" s="296"/>
      <c r="GYV22" s="296"/>
      <c r="GYW22" s="296"/>
      <c r="GYX22" s="296"/>
      <c r="GYY22" s="296"/>
      <c r="GYZ22" s="296"/>
      <c r="GZA22" s="296"/>
      <c r="GZB22" s="296"/>
      <c r="GZC22" s="296"/>
      <c r="GZD22" s="296"/>
      <c r="GZE22" s="296"/>
      <c r="GZF22" s="296"/>
      <c r="GZG22" s="296"/>
      <c r="GZH22" s="296"/>
      <c r="GZI22" s="296"/>
      <c r="GZJ22" s="296"/>
      <c r="GZK22" s="296"/>
      <c r="GZL22" s="296"/>
      <c r="GZM22" s="296"/>
      <c r="GZN22" s="296"/>
      <c r="GZO22" s="296"/>
      <c r="GZP22" s="296"/>
      <c r="GZQ22" s="296"/>
      <c r="GZR22" s="296"/>
      <c r="GZS22" s="296"/>
      <c r="GZT22" s="296"/>
      <c r="GZU22" s="296"/>
      <c r="GZV22" s="296"/>
      <c r="GZW22" s="296"/>
      <c r="GZX22" s="296"/>
      <c r="GZY22" s="296"/>
      <c r="GZZ22" s="296"/>
      <c r="HAA22" s="296"/>
      <c r="HAB22" s="296"/>
      <c r="HAC22" s="296"/>
      <c r="HAD22" s="296"/>
      <c r="HAE22" s="296"/>
      <c r="HAF22" s="296"/>
      <c r="HAG22" s="296"/>
      <c r="HAH22" s="296"/>
      <c r="HAI22" s="296"/>
      <c r="HAJ22" s="296"/>
      <c r="HAK22" s="296"/>
      <c r="HAL22" s="296"/>
      <c r="HAM22" s="296"/>
      <c r="HAN22" s="296"/>
      <c r="HAO22" s="296"/>
      <c r="HAP22" s="296"/>
      <c r="HAQ22" s="296"/>
      <c r="HAR22" s="296"/>
      <c r="HAS22" s="296"/>
      <c r="HAT22" s="296"/>
      <c r="HAU22" s="296"/>
      <c r="HAV22" s="296"/>
      <c r="HAW22" s="296"/>
      <c r="HAX22" s="296"/>
      <c r="HAY22" s="296"/>
      <c r="HAZ22" s="296"/>
      <c r="HBA22" s="296"/>
      <c r="HBB22" s="296"/>
      <c r="HBC22" s="296"/>
      <c r="HBD22" s="296"/>
      <c r="HBE22" s="296"/>
      <c r="HBF22" s="296"/>
      <c r="HBG22" s="296"/>
      <c r="HBH22" s="296"/>
      <c r="HBI22" s="296"/>
      <c r="HBJ22" s="296"/>
      <c r="HBK22" s="296"/>
      <c r="HBL22" s="296"/>
      <c r="HBM22" s="296"/>
      <c r="HBN22" s="296"/>
      <c r="HBO22" s="296"/>
      <c r="HBP22" s="296"/>
      <c r="HBQ22" s="296"/>
      <c r="HBR22" s="296"/>
      <c r="HBS22" s="296"/>
      <c r="HBT22" s="296"/>
      <c r="HBU22" s="296"/>
      <c r="HBV22" s="296"/>
      <c r="HBW22" s="296"/>
      <c r="HBX22" s="296"/>
      <c r="HBY22" s="296"/>
      <c r="HBZ22" s="296"/>
      <c r="HCA22" s="296"/>
      <c r="HCB22" s="296"/>
      <c r="HCC22" s="296"/>
      <c r="HCD22" s="296"/>
      <c r="HCE22" s="296"/>
      <c r="HCF22" s="296"/>
      <c r="HCG22" s="296"/>
      <c r="HCH22" s="296"/>
      <c r="HCI22" s="296"/>
      <c r="HCJ22" s="296"/>
      <c r="HCK22" s="296"/>
      <c r="HCL22" s="296"/>
      <c r="HCM22" s="296"/>
      <c r="HCN22" s="296"/>
      <c r="HCO22" s="296"/>
      <c r="HCP22" s="296"/>
      <c r="HCQ22" s="296"/>
      <c r="HCR22" s="296"/>
      <c r="HCS22" s="296"/>
      <c r="HCT22" s="296"/>
      <c r="HCU22" s="296"/>
      <c r="HCV22" s="296"/>
      <c r="HCW22" s="296"/>
      <c r="HCX22" s="296"/>
      <c r="HCY22" s="296"/>
      <c r="HCZ22" s="296"/>
      <c r="HDA22" s="296"/>
      <c r="HDB22" s="296"/>
      <c r="HDC22" s="296"/>
      <c r="HDD22" s="296"/>
      <c r="HDE22" s="296"/>
      <c r="HDF22" s="296"/>
      <c r="HDG22" s="296"/>
      <c r="HDH22" s="296"/>
      <c r="HDI22" s="296"/>
      <c r="HDJ22" s="296"/>
      <c r="HDK22" s="296"/>
      <c r="HDL22" s="296"/>
      <c r="HDM22" s="296"/>
      <c r="HDN22" s="296"/>
      <c r="HDO22" s="296"/>
      <c r="HDP22" s="296"/>
      <c r="HDQ22" s="296"/>
      <c r="HDR22" s="296"/>
      <c r="HDS22" s="296"/>
      <c r="HDT22" s="296"/>
      <c r="HDU22" s="296"/>
      <c r="HDV22" s="296"/>
      <c r="HDW22" s="296"/>
      <c r="HDX22" s="296"/>
      <c r="HDY22" s="296"/>
      <c r="HDZ22" s="296"/>
      <c r="HEA22" s="296"/>
      <c r="HEB22" s="296"/>
      <c r="HEC22" s="296"/>
      <c r="HED22" s="296"/>
      <c r="HEE22" s="296"/>
      <c r="HEF22" s="296"/>
      <c r="HEG22" s="296"/>
      <c r="HEH22" s="296"/>
      <c r="HEI22" s="296"/>
      <c r="HEJ22" s="296"/>
      <c r="HEK22" s="296"/>
      <c r="HEL22" s="296"/>
      <c r="HEM22" s="296"/>
      <c r="HEN22" s="296"/>
      <c r="HEO22" s="296"/>
      <c r="HEP22" s="296"/>
      <c r="HEQ22" s="296"/>
      <c r="HER22" s="296"/>
      <c r="HES22" s="296"/>
      <c r="HET22" s="296"/>
      <c r="HEU22" s="296"/>
      <c r="HEV22" s="296"/>
      <c r="HEW22" s="296"/>
      <c r="HEX22" s="296"/>
      <c r="HEY22" s="296"/>
      <c r="HEZ22" s="296"/>
      <c r="HFA22" s="296"/>
      <c r="HFB22" s="296"/>
      <c r="HFC22" s="296"/>
      <c r="HFD22" s="296"/>
      <c r="HFE22" s="296"/>
      <c r="HFF22" s="296"/>
      <c r="HFG22" s="296"/>
      <c r="HFH22" s="296"/>
      <c r="HFI22" s="296"/>
      <c r="HFJ22" s="296"/>
      <c r="HFK22" s="296"/>
      <c r="HFL22" s="296"/>
      <c r="HFM22" s="296"/>
      <c r="HFN22" s="296"/>
      <c r="HFO22" s="296"/>
      <c r="HFP22" s="296"/>
      <c r="HFQ22" s="296"/>
      <c r="HFR22" s="296"/>
      <c r="HFS22" s="296"/>
      <c r="HFT22" s="296"/>
      <c r="HFU22" s="296"/>
      <c r="HFV22" s="296"/>
      <c r="HFW22" s="296"/>
      <c r="HFX22" s="296"/>
      <c r="HFY22" s="296"/>
      <c r="HFZ22" s="296"/>
      <c r="HGA22" s="296"/>
      <c r="HGB22" s="296"/>
      <c r="HGC22" s="296"/>
      <c r="HGD22" s="296"/>
      <c r="HGE22" s="296"/>
      <c r="HGF22" s="296"/>
      <c r="HGG22" s="296"/>
      <c r="HGH22" s="296"/>
      <c r="HGI22" s="296"/>
      <c r="HGJ22" s="296"/>
      <c r="HGK22" s="296"/>
      <c r="HGL22" s="296"/>
      <c r="HGM22" s="296"/>
      <c r="HGN22" s="296"/>
      <c r="HGO22" s="296"/>
      <c r="HGP22" s="296"/>
      <c r="HGQ22" s="296"/>
      <c r="HGR22" s="296"/>
      <c r="HGS22" s="296"/>
      <c r="HGT22" s="296"/>
      <c r="HGU22" s="296"/>
      <c r="HGV22" s="296"/>
      <c r="HGW22" s="296"/>
      <c r="HGX22" s="296"/>
      <c r="HGY22" s="296"/>
      <c r="HGZ22" s="296"/>
      <c r="HHA22" s="296"/>
      <c r="HHB22" s="296"/>
      <c r="HHC22" s="296"/>
      <c r="HHD22" s="296"/>
      <c r="HHE22" s="296"/>
      <c r="HHF22" s="296"/>
      <c r="HHG22" s="296"/>
      <c r="HHH22" s="296"/>
      <c r="HHI22" s="296"/>
      <c r="HHJ22" s="296"/>
      <c r="HHK22" s="296"/>
      <c r="HHL22" s="296"/>
      <c r="HHM22" s="296"/>
      <c r="HHN22" s="296"/>
      <c r="HHO22" s="296"/>
      <c r="HHP22" s="296"/>
      <c r="HHQ22" s="296"/>
      <c r="HHR22" s="296"/>
      <c r="HHS22" s="296"/>
      <c r="HHT22" s="296"/>
      <c r="HHU22" s="296"/>
      <c r="HHV22" s="296"/>
      <c r="HHW22" s="296"/>
      <c r="HHX22" s="296"/>
      <c r="HHY22" s="296"/>
      <c r="HHZ22" s="296"/>
      <c r="HIA22" s="296"/>
      <c r="HIB22" s="296"/>
      <c r="HIC22" s="296"/>
      <c r="HID22" s="296"/>
      <c r="HIE22" s="296"/>
      <c r="HIF22" s="296"/>
      <c r="HIG22" s="296"/>
      <c r="HIH22" s="296"/>
      <c r="HII22" s="296"/>
      <c r="HIJ22" s="296"/>
      <c r="HIK22" s="296"/>
      <c r="HIL22" s="296"/>
      <c r="HIM22" s="296"/>
      <c r="HIN22" s="296"/>
      <c r="HIO22" s="296"/>
      <c r="HIP22" s="296"/>
      <c r="HIQ22" s="296"/>
      <c r="HIR22" s="296"/>
      <c r="HIS22" s="296"/>
      <c r="HIT22" s="296"/>
      <c r="HIU22" s="296"/>
      <c r="HIV22" s="296"/>
      <c r="HIW22" s="296"/>
      <c r="HIX22" s="296"/>
      <c r="HIY22" s="296"/>
      <c r="HIZ22" s="296"/>
      <c r="HJA22" s="296"/>
      <c r="HJB22" s="296"/>
      <c r="HJC22" s="296"/>
      <c r="HJD22" s="296"/>
      <c r="HJE22" s="296"/>
      <c r="HJF22" s="296"/>
      <c r="HJG22" s="296"/>
      <c r="HJH22" s="296"/>
      <c r="HJI22" s="296"/>
      <c r="HJJ22" s="296"/>
      <c r="HJK22" s="296"/>
      <c r="HJL22" s="296"/>
      <c r="HJM22" s="296"/>
      <c r="HJN22" s="296"/>
      <c r="HJO22" s="296"/>
      <c r="HJP22" s="296"/>
      <c r="HJQ22" s="296"/>
      <c r="HJR22" s="296"/>
      <c r="HJS22" s="296"/>
      <c r="HJT22" s="296"/>
      <c r="HJU22" s="296"/>
      <c r="HJV22" s="296"/>
      <c r="HJW22" s="296"/>
      <c r="HJX22" s="296"/>
      <c r="HJY22" s="296"/>
      <c r="HJZ22" s="296"/>
      <c r="HKA22" s="296"/>
      <c r="HKB22" s="296"/>
      <c r="HKC22" s="296"/>
      <c r="HKD22" s="296"/>
      <c r="HKE22" s="296"/>
      <c r="HKF22" s="296"/>
      <c r="HKG22" s="296"/>
      <c r="HKH22" s="296"/>
      <c r="HKI22" s="296"/>
      <c r="HKJ22" s="296"/>
      <c r="HKK22" s="296"/>
      <c r="HKL22" s="296"/>
      <c r="HKM22" s="296"/>
      <c r="HKN22" s="296"/>
      <c r="HKO22" s="296"/>
      <c r="HKP22" s="296"/>
      <c r="HKQ22" s="296"/>
      <c r="HKR22" s="296"/>
      <c r="HKS22" s="296"/>
      <c r="HKT22" s="296"/>
      <c r="HKU22" s="296"/>
      <c r="HKV22" s="296"/>
      <c r="HKW22" s="296"/>
      <c r="HKX22" s="296"/>
      <c r="HKY22" s="296"/>
      <c r="HKZ22" s="296"/>
      <c r="HLA22" s="296"/>
      <c r="HLB22" s="296"/>
      <c r="HLC22" s="296"/>
      <c r="HLD22" s="296"/>
      <c r="HLE22" s="296"/>
      <c r="HLF22" s="296"/>
      <c r="HLG22" s="296"/>
      <c r="HLH22" s="296"/>
      <c r="HLI22" s="296"/>
      <c r="HLJ22" s="296"/>
      <c r="HLK22" s="296"/>
      <c r="HLL22" s="296"/>
      <c r="HLM22" s="296"/>
      <c r="HLN22" s="296"/>
      <c r="HLO22" s="296"/>
      <c r="HLP22" s="296"/>
      <c r="HLQ22" s="296"/>
      <c r="HLR22" s="296"/>
      <c r="HLS22" s="296"/>
      <c r="HLT22" s="296"/>
      <c r="HLU22" s="296"/>
      <c r="HLV22" s="296"/>
      <c r="HLW22" s="296"/>
      <c r="HLX22" s="296"/>
      <c r="HLY22" s="296"/>
      <c r="HLZ22" s="296"/>
      <c r="HMA22" s="296"/>
      <c r="HMB22" s="296"/>
      <c r="HMC22" s="296"/>
      <c r="HMD22" s="296"/>
      <c r="HME22" s="296"/>
      <c r="HMF22" s="296"/>
      <c r="HMG22" s="296"/>
      <c r="HMH22" s="296"/>
      <c r="HMI22" s="296"/>
      <c r="HMJ22" s="296"/>
      <c r="HMK22" s="296"/>
      <c r="HML22" s="296"/>
      <c r="HMM22" s="296"/>
      <c r="HMN22" s="296"/>
      <c r="HMO22" s="296"/>
      <c r="HMP22" s="296"/>
      <c r="HMQ22" s="296"/>
      <c r="HMR22" s="296"/>
      <c r="HMS22" s="296"/>
      <c r="HMT22" s="296"/>
      <c r="HMU22" s="296"/>
      <c r="HMV22" s="296"/>
      <c r="HMW22" s="296"/>
      <c r="HMX22" s="296"/>
      <c r="HMY22" s="296"/>
      <c r="HMZ22" s="296"/>
      <c r="HNA22" s="296"/>
      <c r="HNB22" s="296"/>
      <c r="HNC22" s="296"/>
      <c r="HND22" s="296"/>
      <c r="HNE22" s="296"/>
      <c r="HNF22" s="296"/>
      <c r="HNG22" s="296"/>
      <c r="HNH22" s="296"/>
      <c r="HNI22" s="296"/>
      <c r="HNJ22" s="296"/>
      <c r="HNK22" s="296"/>
      <c r="HNL22" s="296"/>
      <c r="HNM22" s="296"/>
      <c r="HNN22" s="296"/>
      <c r="HNO22" s="296"/>
      <c r="HNP22" s="296"/>
      <c r="HNQ22" s="296"/>
      <c r="HNR22" s="296"/>
      <c r="HNS22" s="296"/>
      <c r="HNT22" s="296"/>
      <c r="HNU22" s="296"/>
      <c r="HNV22" s="296"/>
      <c r="HNW22" s="296"/>
      <c r="HNX22" s="296"/>
      <c r="HNY22" s="296"/>
      <c r="HNZ22" s="296"/>
      <c r="HOA22" s="296"/>
      <c r="HOB22" s="296"/>
      <c r="HOC22" s="296"/>
      <c r="HOD22" s="296"/>
      <c r="HOE22" s="296"/>
      <c r="HOF22" s="296"/>
      <c r="HOG22" s="296"/>
      <c r="HOH22" s="296"/>
      <c r="HOI22" s="296"/>
      <c r="HOJ22" s="296"/>
      <c r="HOK22" s="296"/>
      <c r="HOL22" s="296"/>
      <c r="HOM22" s="296"/>
      <c r="HON22" s="296"/>
      <c r="HOO22" s="296"/>
      <c r="HOP22" s="296"/>
      <c r="HOQ22" s="296"/>
      <c r="HOR22" s="296"/>
      <c r="HOS22" s="296"/>
      <c r="HOT22" s="296"/>
      <c r="HOU22" s="296"/>
      <c r="HOV22" s="296"/>
      <c r="HOW22" s="296"/>
      <c r="HOX22" s="296"/>
      <c r="HOY22" s="296"/>
      <c r="HOZ22" s="296"/>
      <c r="HPA22" s="296"/>
      <c r="HPB22" s="296"/>
      <c r="HPC22" s="296"/>
      <c r="HPD22" s="296"/>
      <c r="HPE22" s="296"/>
      <c r="HPF22" s="296"/>
      <c r="HPG22" s="296"/>
      <c r="HPH22" s="296"/>
      <c r="HPI22" s="296"/>
      <c r="HPJ22" s="296"/>
      <c r="HPK22" s="296"/>
      <c r="HPL22" s="296"/>
      <c r="HPM22" s="296"/>
      <c r="HPN22" s="296"/>
      <c r="HPO22" s="296"/>
      <c r="HPP22" s="296"/>
      <c r="HPQ22" s="296"/>
      <c r="HPR22" s="296"/>
      <c r="HPS22" s="296"/>
      <c r="HPT22" s="296"/>
      <c r="HPU22" s="296"/>
      <c r="HPV22" s="296"/>
      <c r="HPW22" s="296"/>
      <c r="HPX22" s="296"/>
      <c r="HPY22" s="296"/>
      <c r="HPZ22" s="296"/>
      <c r="HQA22" s="296"/>
      <c r="HQB22" s="296"/>
      <c r="HQC22" s="296"/>
      <c r="HQD22" s="296"/>
      <c r="HQE22" s="296"/>
      <c r="HQF22" s="296"/>
      <c r="HQG22" s="296"/>
      <c r="HQH22" s="296"/>
      <c r="HQI22" s="296"/>
      <c r="HQJ22" s="296"/>
      <c r="HQK22" s="296"/>
      <c r="HQL22" s="296"/>
      <c r="HQM22" s="296"/>
      <c r="HQN22" s="296"/>
      <c r="HQO22" s="296"/>
      <c r="HQP22" s="296"/>
      <c r="HQQ22" s="296"/>
      <c r="HQR22" s="296"/>
      <c r="HQS22" s="296"/>
      <c r="HQT22" s="296"/>
      <c r="HQU22" s="296"/>
      <c r="HQV22" s="296"/>
      <c r="HQW22" s="296"/>
      <c r="HQX22" s="296"/>
      <c r="HQY22" s="296"/>
      <c r="HQZ22" s="296"/>
      <c r="HRA22" s="296"/>
      <c r="HRB22" s="296"/>
      <c r="HRC22" s="296"/>
      <c r="HRD22" s="296"/>
      <c r="HRE22" s="296"/>
      <c r="HRF22" s="296"/>
      <c r="HRG22" s="296"/>
      <c r="HRH22" s="296"/>
      <c r="HRI22" s="296"/>
      <c r="HRJ22" s="296"/>
      <c r="HRK22" s="296"/>
      <c r="HRL22" s="296"/>
      <c r="HRM22" s="296"/>
      <c r="HRN22" s="296"/>
      <c r="HRO22" s="296"/>
      <c r="HRP22" s="296"/>
      <c r="HRQ22" s="296"/>
      <c r="HRR22" s="296"/>
      <c r="HRS22" s="296"/>
      <c r="HRT22" s="296"/>
      <c r="HRU22" s="296"/>
      <c r="HRV22" s="296"/>
      <c r="HRW22" s="296"/>
      <c r="HRX22" s="296"/>
      <c r="HRY22" s="296"/>
      <c r="HRZ22" s="296"/>
      <c r="HSA22" s="296"/>
      <c r="HSB22" s="296"/>
      <c r="HSC22" s="296"/>
      <c r="HSD22" s="296"/>
      <c r="HSE22" s="296"/>
      <c r="HSF22" s="296"/>
      <c r="HSG22" s="296"/>
      <c r="HSH22" s="296"/>
      <c r="HSI22" s="296"/>
      <c r="HSJ22" s="296"/>
      <c r="HSK22" s="296"/>
      <c r="HSL22" s="296"/>
      <c r="HSM22" s="296"/>
      <c r="HSN22" s="296"/>
      <c r="HSO22" s="296"/>
      <c r="HSP22" s="296"/>
      <c r="HSQ22" s="296"/>
      <c r="HSR22" s="296"/>
      <c r="HSS22" s="296"/>
      <c r="HST22" s="296"/>
      <c r="HSU22" s="296"/>
      <c r="HSV22" s="296"/>
      <c r="HSW22" s="296"/>
      <c r="HSX22" s="296"/>
      <c r="HSY22" s="296"/>
      <c r="HSZ22" s="296"/>
      <c r="HTA22" s="296"/>
      <c r="HTB22" s="296"/>
      <c r="HTC22" s="296"/>
      <c r="HTD22" s="296"/>
      <c r="HTE22" s="296"/>
      <c r="HTF22" s="296"/>
      <c r="HTG22" s="296"/>
      <c r="HTH22" s="296"/>
      <c r="HTI22" s="296"/>
      <c r="HTJ22" s="296"/>
      <c r="HTK22" s="296"/>
      <c r="HTL22" s="296"/>
      <c r="HTM22" s="296"/>
      <c r="HTN22" s="296"/>
      <c r="HTO22" s="296"/>
      <c r="HTP22" s="296"/>
      <c r="HTQ22" s="296"/>
      <c r="HTR22" s="296"/>
      <c r="HTS22" s="296"/>
      <c r="HTT22" s="296"/>
      <c r="HTU22" s="296"/>
      <c r="HTV22" s="296"/>
      <c r="HTW22" s="296"/>
      <c r="HTX22" s="296"/>
      <c r="HTY22" s="296"/>
      <c r="HTZ22" s="296"/>
      <c r="HUA22" s="296"/>
      <c r="HUB22" s="296"/>
      <c r="HUC22" s="296"/>
      <c r="HUD22" s="296"/>
      <c r="HUE22" s="296"/>
      <c r="HUF22" s="296"/>
      <c r="HUG22" s="296"/>
      <c r="HUH22" s="296"/>
      <c r="HUI22" s="296"/>
      <c r="HUJ22" s="296"/>
      <c r="HUK22" s="296"/>
      <c r="HUL22" s="296"/>
      <c r="HUM22" s="296"/>
      <c r="HUN22" s="296"/>
      <c r="HUO22" s="296"/>
      <c r="HUP22" s="296"/>
      <c r="HUQ22" s="296"/>
      <c r="HUR22" s="296"/>
      <c r="HUS22" s="296"/>
      <c r="HUT22" s="296"/>
      <c r="HUU22" s="296"/>
      <c r="HUV22" s="296"/>
      <c r="HUW22" s="296"/>
      <c r="HUX22" s="296"/>
      <c r="HUY22" s="296"/>
      <c r="HUZ22" s="296"/>
      <c r="HVA22" s="296"/>
      <c r="HVB22" s="296"/>
      <c r="HVC22" s="296"/>
      <c r="HVD22" s="296"/>
      <c r="HVE22" s="296"/>
      <c r="HVF22" s="296"/>
      <c r="HVG22" s="296"/>
      <c r="HVH22" s="296"/>
      <c r="HVI22" s="296"/>
      <c r="HVJ22" s="296"/>
      <c r="HVK22" s="296"/>
      <c r="HVL22" s="296"/>
      <c r="HVM22" s="296"/>
      <c r="HVN22" s="296"/>
      <c r="HVO22" s="296"/>
      <c r="HVP22" s="296"/>
      <c r="HVQ22" s="296"/>
      <c r="HVR22" s="296"/>
      <c r="HVS22" s="296"/>
      <c r="HVT22" s="296"/>
      <c r="HVU22" s="296"/>
      <c r="HVV22" s="296"/>
      <c r="HVW22" s="296"/>
      <c r="HVX22" s="296"/>
      <c r="HVY22" s="296"/>
      <c r="HVZ22" s="296"/>
      <c r="HWA22" s="296"/>
      <c r="HWB22" s="296"/>
      <c r="HWC22" s="296"/>
      <c r="HWD22" s="296"/>
      <c r="HWE22" s="296"/>
      <c r="HWF22" s="296"/>
      <c r="HWG22" s="296"/>
      <c r="HWH22" s="296"/>
      <c r="HWI22" s="296"/>
      <c r="HWJ22" s="296"/>
      <c r="HWK22" s="296"/>
      <c r="HWL22" s="296"/>
      <c r="HWM22" s="296"/>
      <c r="HWN22" s="296"/>
      <c r="HWO22" s="296"/>
      <c r="HWP22" s="296"/>
      <c r="HWQ22" s="296"/>
      <c r="HWR22" s="296"/>
      <c r="HWS22" s="296"/>
      <c r="HWT22" s="296"/>
      <c r="HWU22" s="296"/>
      <c r="HWV22" s="296"/>
      <c r="HWW22" s="296"/>
      <c r="HWX22" s="296"/>
      <c r="HWY22" s="296"/>
      <c r="HWZ22" s="296"/>
      <c r="HXA22" s="296"/>
      <c r="HXB22" s="296"/>
      <c r="HXC22" s="296"/>
      <c r="HXD22" s="296"/>
      <c r="HXE22" s="296"/>
      <c r="HXF22" s="296"/>
      <c r="HXG22" s="296"/>
      <c r="HXH22" s="296"/>
      <c r="HXI22" s="296"/>
      <c r="HXJ22" s="296"/>
      <c r="HXK22" s="296"/>
      <c r="HXL22" s="296"/>
      <c r="HXM22" s="296"/>
      <c r="HXN22" s="296"/>
      <c r="HXO22" s="296"/>
      <c r="HXP22" s="296"/>
      <c r="HXQ22" s="296"/>
      <c r="HXR22" s="296"/>
      <c r="HXS22" s="296"/>
      <c r="HXT22" s="296"/>
      <c r="HXU22" s="296"/>
      <c r="HXV22" s="296"/>
      <c r="HXW22" s="296"/>
      <c r="HXX22" s="296"/>
      <c r="HXY22" s="296"/>
      <c r="HXZ22" s="296"/>
      <c r="HYA22" s="296"/>
      <c r="HYB22" s="296"/>
      <c r="HYC22" s="296"/>
      <c r="HYD22" s="296"/>
      <c r="HYE22" s="296"/>
      <c r="HYF22" s="296"/>
      <c r="HYG22" s="296"/>
      <c r="HYH22" s="296"/>
      <c r="HYI22" s="296"/>
      <c r="HYJ22" s="296"/>
      <c r="HYK22" s="296"/>
      <c r="HYL22" s="296"/>
      <c r="HYM22" s="296"/>
      <c r="HYN22" s="296"/>
      <c r="HYO22" s="296"/>
      <c r="HYP22" s="296"/>
      <c r="HYQ22" s="296"/>
      <c r="HYR22" s="296"/>
      <c r="HYS22" s="296"/>
      <c r="HYT22" s="296"/>
      <c r="HYU22" s="296"/>
      <c r="HYV22" s="296"/>
      <c r="HYW22" s="296"/>
      <c r="HYX22" s="296"/>
      <c r="HYY22" s="296"/>
      <c r="HYZ22" s="296"/>
      <c r="HZA22" s="296"/>
      <c r="HZB22" s="296"/>
      <c r="HZC22" s="296"/>
      <c r="HZD22" s="296"/>
      <c r="HZE22" s="296"/>
      <c r="HZF22" s="296"/>
      <c r="HZG22" s="296"/>
      <c r="HZH22" s="296"/>
      <c r="HZI22" s="296"/>
      <c r="HZJ22" s="296"/>
      <c r="HZK22" s="296"/>
      <c r="HZL22" s="296"/>
      <c r="HZM22" s="296"/>
      <c r="HZN22" s="296"/>
      <c r="HZO22" s="296"/>
      <c r="HZP22" s="296"/>
      <c r="HZQ22" s="296"/>
      <c r="HZR22" s="296"/>
      <c r="HZS22" s="296"/>
      <c r="HZT22" s="296"/>
      <c r="HZU22" s="296"/>
      <c r="HZV22" s="296"/>
      <c r="HZW22" s="296"/>
      <c r="HZX22" s="296"/>
      <c r="HZY22" s="296"/>
      <c r="HZZ22" s="296"/>
      <c r="IAA22" s="296"/>
      <c r="IAB22" s="296"/>
      <c r="IAC22" s="296"/>
      <c r="IAD22" s="296"/>
      <c r="IAE22" s="296"/>
      <c r="IAF22" s="296"/>
      <c r="IAG22" s="296"/>
      <c r="IAH22" s="296"/>
      <c r="IAI22" s="296"/>
      <c r="IAJ22" s="296"/>
      <c r="IAK22" s="296"/>
      <c r="IAL22" s="296"/>
      <c r="IAM22" s="296"/>
      <c r="IAN22" s="296"/>
      <c r="IAO22" s="296"/>
      <c r="IAP22" s="296"/>
      <c r="IAQ22" s="296"/>
      <c r="IAR22" s="296"/>
      <c r="IAS22" s="296"/>
      <c r="IAT22" s="296"/>
      <c r="IAU22" s="296"/>
      <c r="IAV22" s="296"/>
      <c r="IAW22" s="296"/>
      <c r="IAX22" s="296"/>
      <c r="IAY22" s="296"/>
      <c r="IAZ22" s="296"/>
      <c r="IBA22" s="296"/>
      <c r="IBB22" s="296"/>
      <c r="IBC22" s="296"/>
      <c r="IBD22" s="296"/>
      <c r="IBE22" s="296"/>
      <c r="IBF22" s="296"/>
      <c r="IBG22" s="296"/>
      <c r="IBH22" s="296"/>
      <c r="IBI22" s="296"/>
      <c r="IBJ22" s="296"/>
      <c r="IBK22" s="296"/>
      <c r="IBL22" s="296"/>
      <c r="IBM22" s="296"/>
      <c r="IBN22" s="296"/>
      <c r="IBO22" s="296"/>
      <c r="IBP22" s="296"/>
      <c r="IBQ22" s="296"/>
      <c r="IBR22" s="296"/>
      <c r="IBS22" s="296"/>
      <c r="IBT22" s="296"/>
      <c r="IBU22" s="296"/>
      <c r="IBV22" s="296"/>
      <c r="IBW22" s="296"/>
      <c r="IBX22" s="296"/>
      <c r="IBY22" s="296"/>
      <c r="IBZ22" s="296"/>
      <c r="ICA22" s="296"/>
      <c r="ICB22" s="296"/>
      <c r="ICC22" s="296"/>
      <c r="ICD22" s="296"/>
      <c r="ICE22" s="296"/>
      <c r="ICF22" s="296"/>
      <c r="ICG22" s="296"/>
      <c r="ICH22" s="296"/>
      <c r="ICI22" s="296"/>
      <c r="ICJ22" s="296"/>
      <c r="ICK22" s="296"/>
      <c r="ICL22" s="296"/>
      <c r="ICM22" s="296"/>
      <c r="ICN22" s="296"/>
      <c r="ICO22" s="296"/>
      <c r="ICP22" s="296"/>
      <c r="ICQ22" s="296"/>
      <c r="ICR22" s="296"/>
      <c r="ICS22" s="296"/>
      <c r="ICT22" s="296"/>
      <c r="ICU22" s="296"/>
      <c r="ICV22" s="296"/>
      <c r="ICW22" s="296"/>
      <c r="ICX22" s="296"/>
      <c r="ICY22" s="296"/>
      <c r="ICZ22" s="296"/>
      <c r="IDA22" s="296"/>
      <c r="IDB22" s="296"/>
      <c r="IDC22" s="296"/>
      <c r="IDD22" s="296"/>
      <c r="IDE22" s="296"/>
      <c r="IDF22" s="296"/>
      <c r="IDG22" s="296"/>
      <c r="IDH22" s="296"/>
      <c r="IDI22" s="296"/>
      <c r="IDJ22" s="296"/>
      <c r="IDK22" s="296"/>
      <c r="IDL22" s="296"/>
      <c r="IDM22" s="296"/>
      <c r="IDN22" s="296"/>
      <c r="IDO22" s="296"/>
      <c r="IDP22" s="296"/>
      <c r="IDQ22" s="296"/>
      <c r="IDR22" s="296"/>
      <c r="IDS22" s="296"/>
      <c r="IDT22" s="296"/>
      <c r="IDU22" s="296"/>
      <c r="IDV22" s="296"/>
      <c r="IDW22" s="296"/>
      <c r="IDX22" s="296"/>
      <c r="IDY22" s="296"/>
      <c r="IDZ22" s="296"/>
      <c r="IEA22" s="296"/>
      <c r="IEB22" s="296"/>
      <c r="IEC22" s="296"/>
      <c r="IED22" s="296"/>
      <c r="IEE22" s="296"/>
      <c r="IEF22" s="296"/>
      <c r="IEG22" s="296"/>
      <c r="IEH22" s="296"/>
      <c r="IEI22" s="296"/>
      <c r="IEJ22" s="296"/>
      <c r="IEK22" s="296"/>
      <c r="IEL22" s="296"/>
      <c r="IEM22" s="296"/>
      <c r="IEN22" s="296"/>
      <c r="IEO22" s="296"/>
      <c r="IEP22" s="296"/>
      <c r="IEQ22" s="296"/>
      <c r="IER22" s="296"/>
      <c r="IES22" s="296"/>
      <c r="IET22" s="296"/>
      <c r="IEU22" s="296"/>
      <c r="IEV22" s="296"/>
      <c r="IEW22" s="296"/>
      <c r="IEX22" s="296"/>
      <c r="IEY22" s="296"/>
      <c r="IEZ22" s="296"/>
      <c r="IFA22" s="296"/>
      <c r="IFB22" s="296"/>
      <c r="IFC22" s="296"/>
      <c r="IFD22" s="296"/>
      <c r="IFE22" s="296"/>
      <c r="IFF22" s="296"/>
      <c r="IFG22" s="296"/>
      <c r="IFH22" s="296"/>
      <c r="IFI22" s="296"/>
      <c r="IFJ22" s="296"/>
      <c r="IFK22" s="296"/>
      <c r="IFL22" s="296"/>
      <c r="IFM22" s="296"/>
      <c r="IFN22" s="296"/>
      <c r="IFO22" s="296"/>
      <c r="IFP22" s="296"/>
      <c r="IFQ22" s="296"/>
      <c r="IFR22" s="296"/>
      <c r="IFS22" s="296"/>
      <c r="IFT22" s="296"/>
      <c r="IFU22" s="296"/>
      <c r="IFV22" s="296"/>
      <c r="IFW22" s="296"/>
      <c r="IFX22" s="296"/>
      <c r="IFY22" s="296"/>
      <c r="IFZ22" s="296"/>
      <c r="IGA22" s="296"/>
      <c r="IGB22" s="296"/>
      <c r="IGC22" s="296"/>
      <c r="IGD22" s="296"/>
      <c r="IGE22" s="296"/>
      <c r="IGF22" s="296"/>
      <c r="IGG22" s="296"/>
      <c r="IGH22" s="296"/>
      <c r="IGI22" s="296"/>
      <c r="IGJ22" s="296"/>
      <c r="IGK22" s="296"/>
      <c r="IGL22" s="296"/>
      <c r="IGM22" s="296"/>
      <c r="IGN22" s="296"/>
      <c r="IGO22" s="296"/>
      <c r="IGP22" s="296"/>
      <c r="IGQ22" s="296"/>
      <c r="IGR22" s="296"/>
      <c r="IGS22" s="296"/>
      <c r="IGT22" s="296"/>
      <c r="IGU22" s="296"/>
      <c r="IGV22" s="296"/>
      <c r="IGW22" s="296"/>
      <c r="IGX22" s="296"/>
      <c r="IGY22" s="296"/>
      <c r="IGZ22" s="296"/>
      <c r="IHA22" s="296"/>
      <c r="IHB22" s="296"/>
      <c r="IHC22" s="296"/>
      <c r="IHD22" s="296"/>
      <c r="IHE22" s="296"/>
      <c r="IHF22" s="296"/>
      <c r="IHG22" s="296"/>
      <c r="IHH22" s="296"/>
      <c r="IHI22" s="296"/>
      <c r="IHJ22" s="296"/>
      <c r="IHK22" s="296"/>
      <c r="IHL22" s="296"/>
      <c r="IHM22" s="296"/>
      <c r="IHN22" s="296"/>
      <c r="IHO22" s="296"/>
      <c r="IHP22" s="296"/>
      <c r="IHQ22" s="296"/>
      <c r="IHR22" s="296"/>
      <c r="IHS22" s="296"/>
      <c r="IHT22" s="296"/>
      <c r="IHU22" s="296"/>
      <c r="IHV22" s="296"/>
      <c r="IHW22" s="296"/>
      <c r="IHX22" s="296"/>
      <c r="IHY22" s="296"/>
      <c r="IHZ22" s="296"/>
      <c r="IIA22" s="296"/>
      <c r="IIB22" s="296"/>
      <c r="IIC22" s="296"/>
      <c r="IID22" s="296"/>
      <c r="IIE22" s="296"/>
      <c r="IIF22" s="296"/>
      <c r="IIG22" s="296"/>
      <c r="IIH22" s="296"/>
      <c r="III22" s="296"/>
      <c r="IIJ22" s="296"/>
      <c r="IIK22" s="296"/>
      <c r="IIL22" s="296"/>
      <c r="IIM22" s="296"/>
      <c r="IIN22" s="296"/>
      <c r="IIO22" s="296"/>
      <c r="IIP22" s="296"/>
      <c r="IIQ22" s="296"/>
      <c r="IIR22" s="296"/>
      <c r="IIS22" s="296"/>
      <c r="IIT22" s="296"/>
      <c r="IIU22" s="296"/>
      <c r="IIV22" s="296"/>
      <c r="IIW22" s="296"/>
      <c r="IIX22" s="296"/>
      <c r="IIY22" s="296"/>
      <c r="IIZ22" s="296"/>
      <c r="IJA22" s="296"/>
      <c r="IJB22" s="296"/>
      <c r="IJC22" s="296"/>
      <c r="IJD22" s="296"/>
      <c r="IJE22" s="296"/>
      <c r="IJF22" s="296"/>
      <c r="IJG22" s="296"/>
      <c r="IJH22" s="296"/>
      <c r="IJI22" s="296"/>
      <c r="IJJ22" s="296"/>
      <c r="IJK22" s="296"/>
      <c r="IJL22" s="296"/>
      <c r="IJM22" s="296"/>
      <c r="IJN22" s="296"/>
      <c r="IJO22" s="296"/>
      <c r="IJP22" s="296"/>
      <c r="IJQ22" s="296"/>
      <c r="IJR22" s="296"/>
      <c r="IJS22" s="296"/>
      <c r="IJT22" s="296"/>
      <c r="IJU22" s="296"/>
      <c r="IJV22" s="296"/>
      <c r="IJW22" s="296"/>
      <c r="IJX22" s="296"/>
      <c r="IJY22" s="296"/>
      <c r="IJZ22" s="296"/>
      <c r="IKA22" s="296"/>
      <c r="IKB22" s="296"/>
      <c r="IKC22" s="296"/>
      <c r="IKD22" s="296"/>
      <c r="IKE22" s="296"/>
      <c r="IKF22" s="296"/>
      <c r="IKG22" s="296"/>
      <c r="IKH22" s="296"/>
      <c r="IKI22" s="296"/>
      <c r="IKJ22" s="296"/>
      <c r="IKK22" s="296"/>
      <c r="IKL22" s="296"/>
      <c r="IKM22" s="296"/>
      <c r="IKN22" s="296"/>
      <c r="IKO22" s="296"/>
      <c r="IKP22" s="296"/>
      <c r="IKQ22" s="296"/>
      <c r="IKR22" s="296"/>
      <c r="IKS22" s="296"/>
      <c r="IKT22" s="296"/>
      <c r="IKU22" s="296"/>
      <c r="IKV22" s="296"/>
      <c r="IKW22" s="296"/>
      <c r="IKX22" s="296"/>
      <c r="IKY22" s="296"/>
      <c r="IKZ22" s="296"/>
      <c r="ILA22" s="296"/>
      <c r="ILB22" s="296"/>
      <c r="ILC22" s="296"/>
      <c r="ILD22" s="296"/>
      <c r="ILE22" s="296"/>
      <c r="ILF22" s="296"/>
      <c r="ILG22" s="296"/>
      <c r="ILH22" s="296"/>
      <c r="ILI22" s="296"/>
      <c r="ILJ22" s="296"/>
      <c r="ILK22" s="296"/>
      <c r="ILL22" s="296"/>
      <c r="ILM22" s="296"/>
      <c r="ILN22" s="296"/>
      <c r="ILO22" s="296"/>
      <c r="ILP22" s="296"/>
      <c r="ILQ22" s="296"/>
      <c r="ILR22" s="296"/>
      <c r="ILS22" s="296"/>
      <c r="ILT22" s="296"/>
      <c r="ILU22" s="296"/>
      <c r="ILV22" s="296"/>
      <c r="ILW22" s="296"/>
      <c r="ILX22" s="296"/>
      <c r="ILY22" s="296"/>
      <c r="ILZ22" s="296"/>
      <c r="IMA22" s="296"/>
      <c r="IMB22" s="296"/>
      <c r="IMC22" s="296"/>
      <c r="IMD22" s="296"/>
      <c r="IME22" s="296"/>
      <c r="IMF22" s="296"/>
      <c r="IMG22" s="296"/>
      <c r="IMH22" s="296"/>
      <c r="IMI22" s="296"/>
      <c r="IMJ22" s="296"/>
      <c r="IMK22" s="296"/>
      <c r="IML22" s="296"/>
      <c r="IMM22" s="296"/>
      <c r="IMN22" s="296"/>
      <c r="IMO22" s="296"/>
      <c r="IMP22" s="296"/>
      <c r="IMQ22" s="296"/>
      <c r="IMR22" s="296"/>
      <c r="IMS22" s="296"/>
      <c r="IMT22" s="296"/>
      <c r="IMU22" s="296"/>
      <c r="IMV22" s="296"/>
      <c r="IMW22" s="296"/>
      <c r="IMX22" s="296"/>
      <c r="IMY22" s="296"/>
      <c r="IMZ22" s="296"/>
      <c r="INA22" s="296"/>
      <c r="INB22" s="296"/>
      <c r="INC22" s="296"/>
      <c r="IND22" s="296"/>
      <c r="INE22" s="296"/>
      <c r="INF22" s="296"/>
      <c r="ING22" s="296"/>
      <c r="INH22" s="296"/>
      <c r="INI22" s="296"/>
      <c r="INJ22" s="296"/>
      <c r="INK22" s="296"/>
      <c r="INL22" s="296"/>
      <c r="INM22" s="296"/>
      <c r="INN22" s="296"/>
      <c r="INO22" s="296"/>
      <c r="INP22" s="296"/>
      <c r="INQ22" s="296"/>
      <c r="INR22" s="296"/>
      <c r="INS22" s="296"/>
      <c r="INT22" s="296"/>
      <c r="INU22" s="296"/>
      <c r="INV22" s="296"/>
      <c r="INW22" s="296"/>
      <c r="INX22" s="296"/>
      <c r="INY22" s="296"/>
      <c r="INZ22" s="296"/>
      <c r="IOA22" s="296"/>
      <c r="IOB22" s="296"/>
      <c r="IOC22" s="296"/>
      <c r="IOD22" s="296"/>
      <c r="IOE22" s="296"/>
      <c r="IOF22" s="296"/>
      <c r="IOG22" s="296"/>
      <c r="IOH22" s="296"/>
      <c r="IOI22" s="296"/>
      <c r="IOJ22" s="296"/>
      <c r="IOK22" s="296"/>
      <c r="IOL22" s="296"/>
      <c r="IOM22" s="296"/>
      <c r="ION22" s="296"/>
      <c r="IOO22" s="296"/>
      <c r="IOP22" s="296"/>
      <c r="IOQ22" s="296"/>
      <c r="IOR22" s="296"/>
      <c r="IOS22" s="296"/>
      <c r="IOT22" s="296"/>
      <c r="IOU22" s="296"/>
      <c r="IOV22" s="296"/>
      <c r="IOW22" s="296"/>
      <c r="IOX22" s="296"/>
      <c r="IOY22" s="296"/>
      <c r="IOZ22" s="296"/>
      <c r="IPA22" s="296"/>
      <c r="IPB22" s="296"/>
      <c r="IPC22" s="296"/>
      <c r="IPD22" s="296"/>
      <c r="IPE22" s="296"/>
      <c r="IPF22" s="296"/>
      <c r="IPG22" s="296"/>
      <c r="IPH22" s="296"/>
      <c r="IPI22" s="296"/>
      <c r="IPJ22" s="296"/>
      <c r="IPK22" s="296"/>
      <c r="IPL22" s="296"/>
      <c r="IPM22" s="296"/>
      <c r="IPN22" s="296"/>
      <c r="IPO22" s="296"/>
      <c r="IPP22" s="296"/>
      <c r="IPQ22" s="296"/>
      <c r="IPR22" s="296"/>
      <c r="IPS22" s="296"/>
      <c r="IPT22" s="296"/>
      <c r="IPU22" s="296"/>
      <c r="IPV22" s="296"/>
      <c r="IPW22" s="296"/>
      <c r="IPX22" s="296"/>
      <c r="IPY22" s="296"/>
      <c r="IPZ22" s="296"/>
      <c r="IQA22" s="296"/>
      <c r="IQB22" s="296"/>
      <c r="IQC22" s="296"/>
      <c r="IQD22" s="296"/>
      <c r="IQE22" s="296"/>
      <c r="IQF22" s="296"/>
      <c r="IQG22" s="296"/>
      <c r="IQH22" s="296"/>
      <c r="IQI22" s="296"/>
      <c r="IQJ22" s="296"/>
      <c r="IQK22" s="296"/>
      <c r="IQL22" s="296"/>
      <c r="IQM22" s="296"/>
      <c r="IQN22" s="296"/>
      <c r="IQO22" s="296"/>
      <c r="IQP22" s="296"/>
      <c r="IQQ22" s="296"/>
      <c r="IQR22" s="296"/>
      <c r="IQS22" s="296"/>
      <c r="IQT22" s="296"/>
      <c r="IQU22" s="296"/>
      <c r="IQV22" s="296"/>
      <c r="IQW22" s="296"/>
      <c r="IQX22" s="296"/>
      <c r="IQY22" s="296"/>
      <c r="IQZ22" s="296"/>
      <c r="IRA22" s="296"/>
      <c r="IRB22" s="296"/>
      <c r="IRC22" s="296"/>
      <c r="IRD22" s="296"/>
      <c r="IRE22" s="296"/>
      <c r="IRF22" s="296"/>
      <c r="IRG22" s="296"/>
      <c r="IRH22" s="296"/>
      <c r="IRI22" s="296"/>
      <c r="IRJ22" s="296"/>
      <c r="IRK22" s="296"/>
      <c r="IRL22" s="296"/>
      <c r="IRM22" s="296"/>
      <c r="IRN22" s="296"/>
      <c r="IRO22" s="296"/>
      <c r="IRP22" s="296"/>
      <c r="IRQ22" s="296"/>
      <c r="IRR22" s="296"/>
      <c r="IRS22" s="296"/>
      <c r="IRT22" s="296"/>
      <c r="IRU22" s="296"/>
      <c r="IRV22" s="296"/>
      <c r="IRW22" s="296"/>
      <c r="IRX22" s="296"/>
      <c r="IRY22" s="296"/>
      <c r="IRZ22" s="296"/>
      <c r="ISA22" s="296"/>
      <c r="ISB22" s="296"/>
      <c r="ISC22" s="296"/>
      <c r="ISD22" s="296"/>
      <c r="ISE22" s="296"/>
      <c r="ISF22" s="296"/>
      <c r="ISG22" s="296"/>
      <c r="ISH22" s="296"/>
      <c r="ISI22" s="296"/>
      <c r="ISJ22" s="296"/>
      <c r="ISK22" s="296"/>
      <c r="ISL22" s="296"/>
      <c r="ISM22" s="296"/>
      <c r="ISN22" s="296"/>
      <c r="ISO22" s="296"/>
      <c r="ISP22" s="296"/>
      <c r="ISQ22" s="296"/>
      <c r="ISR22" s="296"/>
      <c r="ISS22" s="296"/>
      <c r="IST22" s="296"/>
      <c r="ISU22" s="296"/>
      <c r="ISV22" s="296"/>
      <c r="ISW22" s="296"/>
      <c r="ISX22" s="296"/>
      <c r="ISY22" s="296"/>
      <c r="ISZ22" s="296"/>
      <c r="ITA22" s="296"/>
      <c r="ITB22" s="296"/>
      <c r="ITC22" s="296"/>
      <c r="ITD22" s="296"/>
      <c r="ITE22" s="296"/>
      <c r="ITF22" s="296"/>
      <c r="ITG22" s="296"/>
      <c r="ITH22" s="296"/>
      <c r="ITI22" s="296"/>
      <c r="ITJ22" s="296"/>
      <c r="ITK22" s="296"/>
      <c r="ITL22" s="296"/>
      <c r="ITM22" s="296"/>
      <c r="ITN22" s="296"/>
      <c r="ITO22" s="296"/>
      <c r="ITP22" s="296"/>
      <c r="ITQ22" s="296"/>
      <c r="ITR22" s="296"/>
      <c r="ITS22" s="296"/>
      <c r="ITT22" s="296"/>
      <c r="ITU22" s="296"/>
      <c r="ITV22" s="296"/>
      <c r="ITW22" s="296"/>
      <c r="ITX22" s="296"/>
      <c r="ITY22" s="296"/>
      <c r="ITZ22" s="296"/>
      <c r="IUA22" s="296"/>
      <c r="IUB22" s="296"/>
      <c r="IUC22" s="296"/>
      <c r="IUD22" s="296"/>
      <c r="IUE22" s="296"/>
      <c r="IUF22" s="296"/>
      <c r="IUG22" s="296"/>
      <c r="IUH22" s="296"/>
      <c r="IUI22" s="296"/>
      <c r="IUJ22" s="296"/>
      <c r="IUK22" s="296"/>
      <c r="IUL22" s="296"/>
      <c r="IUM22" s="296"/>
      <c r="IUN22" s="296"/>
      <c r="IUO22" s="296"/>
      <c r="IUP22" s="296"/>
      <c r="IUQ22" s="296"/>
      <c r="IUR22" s="296"/>
      <c r="IUS22" s="296"/>
      <c r="IUT22" s="296"/>
      <c r="IUU22" s="296"/>
      <c r="IUV22" s="296"/>
      <c r="IUW22" s="296"/>
      <c r="IUX22" s="296"/>
      <c r="IUY22" s="296"/>
      <c r="IUZ22" s="296"/>
      <c r="IVA22" s="296"/>
      <c r="IVB22" s="296"/>
      <c r="IVC22" s="296"/>
      <c r="IVD22" s="296"/>
      <c r="IVE22" s="296"/>
      <c r="IVF22" s="296"/>
      <c r="IVG22" s="296"/>
      <c r="IVH22" s="296"/>
      <c r="IVI22" s="296"/>
      <c r="IVJ22" s="296"/>
      <c r="IVK22" s="296"/>
      <c r="IVL22" s="296"/>
      <c r="IVM22" s="296"/>
      <c r="IVN22" s="296"/>
      <c r="IVO22" s="296"/>
      <c r="IVP22" s="296"/>
      <c r="IVQ22" s="296"/>
      <c r="IVR22" s="296"/>
      <c r="IVS22" s="296"/>
      <c r="IVT22" s="296"/>
      <c r="IVU22" s="296"/>
      <c r="IVV22" s="296"/>
      <c r="IVW22" s="296"/>
      <c r="IVX22" s="296"/>
      <c r="IVY22" s="296"/>
      <c r="IVZ22" s="296"/>
      <c r="IWA22" s="296"/>
      <c r="IWB22" s="296"/>
      <c r="IWC22" s="296"/>
      <c r="IWD22" s="296"/>
      <c r="IWE22" s="296"/>
      <c r="IWF22" s="296"/>
      <c r="IWG22" s="296"/>
      <c r="IWH22" s="296"/>
      <c r="IWI22" s="296"/>
      <c r="IWJ22" s="296"/>
      <c r="IWK22" s="296"/>
      <c r="IWL22" s="296"/>
      <c r="IWM22" s="296"/>
      <c r="IWN22" s="296"/>
      <c r="IWO22" s="296"/>
      <c r="IWP22" s="296"/>
      <c r="IWQ22" s="296"/>
      <c r="IWR22" s="296"/>
      <c r="IWS22" s="296"/>
      <c r="IWT22" s="296"/>
      <c r="IWU22" s="296"/>
      <c r="IWV22" s="296"/>
      <c r="IWW22" s="296"/>
      <c r="IWX22" s="296"/>
      <c r="IWY22" s="296"/>
      <c r="IWZ22" s="296"/>
      <c r="IXA22" s="296"/>
      <c r="IXB22" s="296"/>
      <c r="IXC22" s="296"/>
      <c r="IXD22" s="296"/>
      <c r="IXE22" s="296"/>
      <c r="IXF22" s="296"/>
      <c r="IXG22" s="296"/>
      <c r="IXH22" s="296"/>
      <c r="IXI22" s="296"/>
      <c r="IXJ22" s="296"/>
      <c r="IXK22" s="296"/>
      <c r="IXL22" s="296"/>
      <c r="IXM22" s="296"/>
      <c r="IXN22" s="296"/>
      <c r="IXO22" s="296"/>
      <c r="IXP22" s="296"/>
      <c r="IXQ22" s="296"/>
      <c r="IXR22" s="296"/>
      <c r="IXS22" s="296"/>
      <c r="IXT22" s="296"/>
      <c r="IXU22" s="296"/>
      <c r="IXV22" s="296"/>
      <c r="IXW22" s="296"/>
      <c r="IXX22" s="296"/>
      <c r="IXY22" s="296"/>
      <c r="IXZ22" s="296"/>
      <c r="IYA22" s="296"/>
      <c r="IYB22" s="296"/>
      <c r="IYC22" s="296"/>
      <c r="IYD22" s="296"/>
      <c r="IYE22" s="296"/>
      <c r="IYF22" s="296"/>
      <c r="IYG22" s="296"/>
      <c r="IYH22" s="296"/>
      <c r="IYI22" s="296"/>
      <c r="IYJ22" s="296"/>
      <c r="IYK22" s="296"/>
      <c r="IYL22" s="296"/>
      <c r="IYM22" s="296"/>
      <c r="IYN22" s="296"/>
      <c r="IYO22" s="296"/>
      <c r="IYP22" s="296"/>
      <c r="IYQ22" s="296"/>
      <c r="IYR22" s="296"/>
      <c r="IYS22" s="296"/>
      <c r="IYT22" s="296"/>
      <c r="IYU22" s="296"/>
      <c r="IYV22" s="296"/>
      <c r="IYW22" s="296"/>
      <c r="IYX22" s="296"/>
      <c r="IYY22" s="296"/>
      <c r="IYZ22" s="296"/>
      <c r="IZA22" s="296"/>
      <c r="IZB22" s="296"/>
      <c r="IZC22" s="296"/>
      <c r="IZD22" s="296"/>
      <c r="IZE22" s="296"/>
      <c r="IZF22" s="296"/>
      <c r="IZG22" s="296"/>
      <c r="IZH22" s="296"/>
      <c r="IZI22" s="296"/>
      <c r="IZJ22" s="296"/>
      <c r="IZK22" s="296"/>
      <c r="IZL22" s="296"/>
      <c r="IZM22" s="296"/>
      <c r="IZN22" s="296"/>
      <c r="IZO22" s="296"/>
      <c r="IZP22" s="296"/>
      <c r="IZQ22" s="296"/>
      <c r="IZR22" s="296"/>
      <c r="IZS22" s="296"/>
      <c r="IZT22" s="296"/>
      <c r="IZU22" s="296"/>
      <c r="IZV22" s="296"/>
      <c r="IZW22" s="296"/>
      <c r="IZX22" s="296"/>
      <c r="IZY22" s="296"/>
      <c r="IZZ22" s="296"/>
      <c r="JAA22" s="296"/>
      <c r="JAB22" s="296"/>
      <c r="JAC22" s="296"/>
      <c r="JAD22" s="296"/>
      <c r="JAE22" s="296"/>
      <c r="JAF22" s="296"/>
      <c r="JAG22" s="296"/>
      <c r="JAH22" s="296"/>
      <c r="JAI22" s="296"/>
      <c r="JAJ22" s="296"/>
      <c r="JAK22" s="296"/>
      <c r="JAL22" s="296"/>
      <c r="JAM22" s="296"/>
      <c r="JAN22" s="296"/>
      <c r="JAO22" s="296"/>
      <c r="JAP22" s="296"/>
      <c r="JAQ22" s="296"/>
      <c r="JAR22" s="296"/>
      <c r="JAS22" s="296"/>
      <c r="JAT22" s="296"/>
      <c r="JAU22" s="296"/>
      <c r="JAV22" s="296"/>
      <c r="JAW22" s="296"/>
      <c r="JAX22" s="296"/>
      <c r="JAY22" s="296"/>
      <c r="JAZ22" s="296"/>
      <c r="JBA22" s="296"/>
      <c r="JBB22" s="296"/>
      <c r="JBC22" s="296"/>
      <c r="JBD22" s="296"/>
      <c r="JBE22" s="296"/>
      <c r="JBF22" s="296"/>
      <c r="JBG22" s="296"/>
      <c r="JBH22" s="296"/>
      <c r="JBI22" s="296"/>
      <c r="JBJ22" s="296"/>
      <c r="JBK22" s="296"/>
      <c r="JBL22" s="296"/>
      <c r="JBM22" s="296"/>
      <c r="JBN22" s="296"/>
      <c r="JBO22" s="296"/>
      <c r="JBP22" s="296"/>
      <c r="JBQ22" s="296"/>
      <c r="JBR22" s="296"/>
      <c r="JBS22" s="296"/>
      <c r="JBT22" s="296"/>
      <c r="JBU22" s="296"/>
      <c r="JBV22" s="296"/>
      <c r="JBW22" s="296"/>
      <c r="JBX22" s="296"/>
      <c r="JBY22" s="296"/>
      <c r="JBZ22" s="296"/>
      <c r="JCA22" s="296"/>
      <c r="JCB22" s="296"/>
      <c r="JCC22" s="296"/>
      <c r="JCD22" s="296"/>
      <c r="JCE22" s="296"/>
      <c r="JCF22" s="296"/>
      <c r="JCG22" s="296"/>
      <c r="JCH22" s="296"/>
      <c r="JCI22" s="296"/>
      <c r="JCJ22" s="296"/>
      <c r="JCK22" s="296"/>
      <c r="JCL22" s="296"/>
      <c r="JCM22" s="296"/>
      <c r="JCN22" s="296"/>
      <c r="JCO22" s="296"/>
      <c r="JCP22" s="296"/>
      <c r="JCQ22" s="296"/>
      <c r="JCR22" s="296"/>
      <c r="JCS22" s="296"/>
      <c r="JCT22" s="296"/>
      <c r="JCU22" s="296"/>
      <c r="JCV22" s="296"/>
      <c r="JCW22" s="296"/>
      <c r="JCX22" s="296"/>
      <c r="JCY22" s="296"/>
      <c r="JCZ22" s="296"/>
      <c r="JDA22" s="296"/>
      <c r="JDB22" s="296"/>
      <c r="JDC22" s="296"/>
      <c r="JDD22" s="296"/>
      <c r="JDE22" s="296"/>
      <c r="JDF22" s="296"/>
      <c r="JDG22" s="296"/>
      <c r="JDH22" s="296"/>
      <c r="JDI22" s="296"/>
      <c r="JDJ22" s="296"/>
      <c r="JDK22" s="296"/>
      <c r="JDL22" s="296"/>
      <c r="JDM22" s="296"/>
      <c r="JDN22" s="296"/>
      <c r="JDO22" s="296"/>
      <c r="JDP22" s="296"/>
      <c r="JDQ22" s="296"/>
      <c r="JDR22" s="296"/>
      <c r="JDS22" s="296"/>
      <c r="JDT22" s="296"/>
      <c r="JDU22" s="296"/>
      <c r="JDV22" s="296"/>
      <c r="JDW22" s="296"/>
      <c r="JDX22" s="296"/>
      <c r="JDY22" s="296"/>
      <c r="JDZ22" s="296"/>
      <c r="JEA22" s="296"/>
      <c r="JEB22" s="296"/>
      <c r="JEC22" s="296"/>
      <c r="JED22" s="296"/>
      <c r="JEE22" s="296"/>
      <c r="JEF22" s="296"/>
      <c r="JEG22" s="296"/>
      <c r="JEH22" s="296"/>
      <c r="JEI22" s="296"/>
      <c r="JEJ22" s="296"/>
      <c r="JEK22" s="296"/>
      <c r="JEL22" s="296"/>
      <c r="JEM22" s="296"/>
      <c r="JEN22" s="296"/>
      <c r="JEO22" s="296"/>
      <c r="JEP22" s="296"/>
      <c r="JEQ22" s="296"/>
      <c r="JER22" s="296"/>
      <c r="JES22" s="296"/>
      <c r="JET22" s="296"/>
      <c r="JEU22" s="296"/>
      <c r="JEV22" s="296"/>
      <c r="JEW22" s="296"/>
      <c r="JEX22" s="296"/>
      <c r="JEY22" s="296"/>
      <c r="JEZ22" s="296"/>
      <c r="JFA22" s="296"/>
      <c r="JFB22" s="296"/>
      <c r="JFC22" s="296"/>
      <c r="JFD22" s="296"/>
      <c r="JFE22" s="296"/>
      <c r="JFF22" s="296"/>
      <c r="JFG22" s="296"/>
      <c r="JFH22" s="296"/>
      <c r="JFI22" s="296"/>
      <c r="JFJ22" s="296"/>
      <c r="JFK22" s="296"/>
      <c r="JFL22" s="296"/>
      <c r="JFM22" s="296"/>
      <c r="JFN22" s="296"/>
      <c r="JFO22" s="296"/>
      <c r="JFP22" s="296"/>
      <c r="JFQ22" s="296"/>
      <c r="JFR22" s="296"/>
      <c r="JFS22" s="296"/>
      <c r="JFT22" s="296"/>
      <c r="JFU22" s="296"/>
      <c r="JFV22" s="296"/>
      <c r="JFW22" s="296"/>
      <c r="JFX22" s="296"/>
      <c r="JFY22" s="296"/>
      <c r="JFZ22" s="296"/>
      <c r="JGA22" s="296"/>
      <c r="JGB22" s="296"/>
      <c r="JGC22" s="296"/>
      <c r="JGD22" s="296"/>
      <c r="JGE22" s="296"/>
      <c r="JGF22" s="296"/>
      <c r="JGG22" s="296"/>
      <c r="JGH22" s="296"/>
      <c r="JGI22" s="296"/>
      <c r="JGJ22" s="296"/>
      <c r="JGK22" s="296"/>
      <c r="JGL22" s="296"/>
      <c r="JGM22" s="296"/>
      <c r="JGN22" s="296"/>
      <c r="JGO22" s="296"/>
      <c r="JGP22" s="296"/>
      <c r="JGQ22" s="296"/>
      <c r="JGR22" s="296"/>
      <c r="JGS22" s="296"/>
      <c r="JGT22" s="296"/>
      <c r="JGU22" s="296"/>
      <c r="JGV22" s="296"/>
      <c r="JGW22" s="296"/>
      <c r="JGX22" s="296"/>
      <c r="JGY22" s="296"/>
      <c r="JGZ22" s="296"/>
      <c r="JHA22" s="296"/>
      <c r="JHB22" s="296"/>
      <c r="JHC22" s="296"/>
      <c r="JHD22" s="296"/>
      <c r="JHE22" s="296"/>
      <c r="JHF22" s="296"/>
      <c r="JHG22" s="296"/>
      <c r="JHH22" s="296"/>
      <c r="JHI22" s="296"/>
      <c r="JHJ22" s="296"/>
      <c r="JHK22" s="296"/>
      <c r="JHL22" s="296"/>
      <c r="JHM22" s="296"/>
      <c r="JHN22" s="296"/>
      <c r="JHO22" s="296"/>
      <c r="JHP22" s="296"/>
      <c r="JHQ22" s="296"/>
      <c r="JHR22" s="296"/>
      <c r="JHS22" s="296"/>
      <c r="JHT22" s="296"/>
      <c r="JHU22" s="296"/>
      <c r="JHV22" s="296"/>
      <c r="JHW22" s="296"/>
      <c r="JHX22" s="296"/>
      <c r="JHY22" s="296"/>
      <c r="JHZ22" s="296"/>
      <c r="JIA22" s="296"/>
      <c r="JIB22" s="296"/>
      <c r="JIC22" s="296"/>
      <c r="JID22" s="296"/>
      <c r="JIE22" s="296"/>
      <c r="JIF22" s="296"/>
      <c r="JIG22" s="296"/>
      <c r="JIH22" s="296"/>
      <c r="JII22" s="296"/>
      <c r="JIJ22" s="296"/>
      <c r="JIK22" s="296"/>
      <c r="JIL22" s="296"/>
      <c r="JIM22" s="296"/>
      <c r="JIN22" s="296"/>
      <c r="JIO22" s="296"/>
      <c r="JIP22" s="296"/>
      <c r="JIQ22" s="296"/>
      <c r="JIR22" s="296"/>
      <c r="JIS22" s="296"/>
      <c r="JIT22" s="296"/>
      <c r="JIU22" s="296"/>
      <c r="JIV22" s="296"/>
      <c r="JIW22" s="296"/>
      <c r="JIX22" s="296"/>
      <c r="JIY22" s="296"/>
      <c r="JIZ22" s="296"/>
      <c r="JJA22" s="296"/>
      <c r="JJB22" s="296"/>
      <c r="JJC22" s="296"/>
      <c r="JJD22" s="296"/>
      <c r="JJE22" s="296"/>
      <c r="JJF22" s="296"/>
      <c r="JJG22" s="296"/>
      <c r="JJH22" s="296"/>
      <c r="JJI22" s="296"/>
      <c r="JJJ22" s="296"/>
      <c r="JJK22" s="296"/>
      <c r="JJL22" s="296"/>
      <c r="JJM22" s="296"/>
      <c r="JJN22" s="296"/>
      <c r="JJO22" s="296"/>
      <c r="JJP22" s="296"/>
      <c r="JJQ22" s="296"/>
      <c r="JJR22" s="296"/>
      <c r="JJS22" s="296"/>
      <c r="JJT22" s="296"/>
      <c r="JJU22" s="296"/>
      <c r="JJV22" s="296"/>
      <c r="JJW22" s="296"/>
      <c r="JJX22" s="296"/>
      <c r="JJY22" s="296"/>
      <c r="JJZ22" s="296"/>
      <c r="JKA22" s="296"/>
      <c r="JKB22" s="296"/>
      <c r="JKC22" s="296"/>
      <c r="JKD22" s="296"/>
      <c r="JKE22" s="296"/>
      <c r="JKF22" s="296"/>
      <c r="JKG22" s="296"/>
      <c r="JKH22" s="296"/>
      <c r="JKI22" s="296"/>
      <c r="JKJ22" s="296"/>
      <c r="JKK22" s="296"/>
      <c r="JKL22" s="296"/>
      <c r="JKM22" s="296"/>
      <c r="JKN22" s="296"/>
      <c r="JKO22" s="296"/>
      <c r="JKP22" s="296"/>
      <c r="JKQ22" s="296"/>
      <c r="JKR22" s="296"/>
      <c r="JKS22" s="296"/>
      <c r="JKT22" s="296"/>
      <c r="JKU22" s="296"/>
      <c r="JKV22" s="296"/>
      <c r="JKW22" s="296"/>
      <c r="JKX22" s="296"/>
      <c r="JKY22" s="296"/>
      <c r="JKZ22" s="296"/>
      <c r="JLA22" s="296"/>
      <c r="JLB22" s="296"/>
      <c r="JLC22" s="296"/>
      <c r="JLD22" s="296"/>
      <c r="JLE22" s="296"/>
      <c r="JLF22" s="296"/>
      <c r="JLG22" s="296"/>
      <c r="JLH22" s="296"/>
      <c r="JLI22" s="296"/>
      <c r="JLJ22" s="296"/>
      <c r="JLK22" s="296"/>
      <c r="JLL22" s="296"/>
      <c r="JLM22" s="296"/>
      <c r="JLN22" s="296"/>
      <c r="JLO22" s="296"/>
      <c r="JLP22" s="296"/>
      <c r="JLQ22" s="296"/>
      <c r="JLR22" s="296"/>
      <c r="JLS22" s="296"/>
      <c r="JLT22" s="296"/>
      <c r="JLU22" s="296"/>
      <c r="JLV22" s="296"/>
      <c r="JLW22" s="296"/>
      <c r="JLX22" s="296"/>
      <c r="JLY22" s="296"/>
      <c r="JLZ22" s="296"/>
      <c r="JMA22" s="296"/>
      <c r="JMB22" s="296"/>
      <c r="JMC22" s="296"/>
      <c r="JMD22" s="296"/>
      <c r="JME22" s="296"/>
      <c r="JMF22" s="296"/>
      <c r="JMG22" s="296"/>
      <c r="JMH22" s="296"/>
      <c r="JMI22" s="296"/>
      <c r="JMJ22" s="296"/>
      <c r="JMK22" s="296"/>
      <c r="JML22" s="296"/>
      <c r="JMM22" s="296"/>
      <c r="JMN22" s="296"/>
      <c r="JMO22" s="296"/>
      <c r="JMP22" s="296"/>
      <c r="JMQ22" s="296"/>
      <c r="JMR22" s="296"/>
      <c r="JMS22" s="296"/>
      <c r="JMT22" s="296"/>
      <c r="JMU22" s="296"/>
      <c r="JMV22" s="296"/>
      <c r="JMW22" s="296"/>
      <c r="JMX22" s="296"/>
      <c r="JMY22" s="296"/>
      <c r="JMZ22" s="296"/>
      <c r="JNA22" s="296"/>
      <c r="JNB22" s="296"/>
      <c r="JNC22" s="296"/>
      <c r="JND22" s="296"/>
      <c r="JNE22" s="296"/>
      <c r="JNF22" s="296"/>
      <c r="JNG22" s="296"/>
      <c r="JNH22" s="296"/>
      <c r="JNI22" s="296"/>
      <c r="JNJ22" s="296"/>
      <c r="JNK22" s="296"/>
      <c r="JNL22" s="296"/>
      <c r="JNM22" s="296"/>
      <c r="JNN22" s="296"/>
      <c r="JNO22" s="296"/>
      <c r="JNP22" s="296"/>
      <c r="JNQ22" s="296"/>
      <c r="JNR22" s="296"/>
      <c r="JNS22" s="296"/>
      <c r="JNT22" s="296"/>
      <c r="JNU22" s="296"/>
      <c r="JNV22" s="296"/>
      <c r="JNW22" s="296"/>
      <c r="JNX22" s="296"/>
      <c r="JNY22" s="296"/>
      <c r="JNZ22" s="296"/>
      <c r="JOA22" s="296"/>
      <c r="JOB22" s="296"/>
      <c r="JOC22" s="296"/>
      <c r="JOD22" s="296"/>
      <c r="JOE22" s="296"/>
      <c r="JOF22" s="296"/>
      <c r="JOG22" s="296"/>
      <c r="JOH22" s="296"/>
      <c r="JOI22" s="296"/>
      <c r="JOJ22" s="296"/>
      <c r="JOK22" s="296"/>
      <c r="JOL22" s="296"/>
      <c r="JOM22" s="296"/>
      <c r="JON22" s="296"/>
      <c r="JOO22" s="296"/>
      <c r="JOP22" s="296"/>
      <c r="JOQ22" s="296"/>
      <c r="JOR22" s="296"/>
      <c r="JOS22" s="296"/>
      <c r="JOT22" s="296"/>
      <c r="JOU22" s="296"/>
      <c r="JOV22" s="296"/>
      <c r="JOW22" s="296"/>
      <c r="JOX22" s="296"/>
      <c r="JOY22" s="296"/>
      <c r="JOZ22" s="296"/>
      <c r="JPA22" s="296"/>
      <c r="JPB22" s="296"/>
      <c r="JPC22" s="296"/>
      <c r="JPD22" s="296"/>
      <c r="JPE22" s="296"/>
      <c r="JPF22" s="296"/>
      <c r="JPG22" s="296"/>
      <c r="JPH22" s="296"/>
      <c r="JPI22" s="296"/>
      <c r="JPJ22" s="296"/>
      <c r="JPK22" s="296"/>
      <c r="JPL22" s="296"/>
      <c r="JPM22" s="296"/>
      <c r="JPN22" s="296"/>
      <c r="JPO22" s="296"/>
      <c r="JPP22" s="296"/>
      <c r="JPQ22" s="296"/>
      <c r="JPR22" s="296"/>
      <c r="JPS22" s="296"/>
      <c r="JPT22" s="296"/>
      <c r="JPU22" s="296"/>
      <c r="JPV22" s="296"/>
      <c r="JPW22" s="296"/>
      <c r="JPX22" s="296"/>
      <c r="JPY22" s="296"/>
      <c r="JPZ22" s="296"/>
      <c r="JQA22" s="296"/>
      <c r="JQB22" s="296"/>
      <c r="JQC22" s="296"/>
      <c r="JQD22" s="296"/>
      <c r="JQE22" s="296"/>
      <c r="JQF22" s="296"/>
      <c r="JQG22" s="296"/>
      <c r="JQH22" s="296"/>
      <c r="JQI22" s="296"/>
      <c r="JQJ22" s="296"/>
      <c r="JQK22" s="296"/>
      <c r="JQL22" s="296"/>
      <c r="JQM22" s="296"/>
      <c r="JQN22" s="296"/>
      <c r="JQO22" s="296"/>
      <c r="JQP22" s="296"/>
      <c r="JQQ22" s="296"/>
      <c r="JQR22" s="296"/>
      <c r="JQS22" s="296"/>
      <c r="JQT22" s="296"/>
      <c r="JQU22" s="296"/>
      <c r="JQV22" s="296"/>
      <c r="JQW22" s="296"/>
      <c r="JQX22" s="296"/>
      <c r="JQY22" s="296"/>
      <c r="JQZ22" s="296"/>
      <c r="JRA22" s="296"/>
      <c r="JRB22" s="296"/>
      <c r="JRC22" s="296"/>
      <c r="JRD22" s="296"/>
      <c r="JRE22" s="296"/>
      <c r="JRF22" s="296"/>
      <c r="JRG22" s="296"/>
      <c r="JRH22" s="296"/>
      <c r="JRI22" s="296"/>
      <c r="JRJ22" s="296"/>
      <c r="JRK22" s="296"/>
      <c r="JRL22" s="296"/>
      <c r="JRM22" s="296"/>
      <c r="JRN22" s="296"/>
      <c r="JRO22" s="296"/>
      <c r="JRP22" s="296"/>
      <c r="JRQ22" s="296"/>
      <c r="JRR22" s="296"/>
      <c r="JRS22" s="296"/>
      <c r="JRT22" s="296"/>
      <c r="JRU22" s="296"/>
      <c r="JRV22" s="296"/>
      <c r="JRW22" s="296"/>
      <c r="JRX22" s="296"/>
      <c r="JRY22" s="296"/>
      <c r="JRZ22" s="296"/>
      <c r="JSA22" s="296"/>
      <c r="JSB22" s="296"/>
      <c r="JSC22" s="296"/>
      <c r="JSD22" s="296"/>
      <c r="JSE22" s="296"/>
      <c r="JSF22" s="296"/>
      <c r="JSG22" s="296"/>
      <c r="JSH22" s="296"/>
      <c r="JSI22" s="296"/>
      <c r="JSJ22" s="296"/>
      <c r="JSK22" s="296"/>
      <c r="JSL22" s="296"/>
      <c r="JSM22" s="296"/>
      <c r="JSN22" s="296"/>
      <c r="JSO22" s="296"/>
      <c r="JSP22" s="296"/>
      <c r="JSQ22" s="296"/>
      <c r="JSR22" s="296"/>
      <c r="JSS22" s="296"/>
      <c r="JST22" s="296"/>
      <c r="JSU22" s="296"/>
      <c r="JSV22" s="296"/>
      <c r="JSW22" s="296"/>
      <c r="JSX22" s="296"/>
      <c r="JSY22" s="296"/>
      <c r="JSZ22" s="296"/>
      <c r="JTA22" s="296"/>
      <c r="JTB22" s="296"/>
      <c r="JTC22" s="296"/>
      <c r="JTD22" s="296"/>
      <c r="JTE22" s="296"/>
      <c r="JTF22" s="296"/>
      <c r="JTG22" s="296"/>
      <c r="JTH22" s="296"/>
      <c r="JTI22" s="296"/>
      <c r="JTJ22" s="296"/>
      <c r="JTK22" s="296"/>
      <c r="JTL22" s="296"/>
      <c r="JTM22" s="296"/>
      <c r="JTN22" s="296"/>
      <c r="JTO22" s="296"/>
      <c r="JTP22" s="296"/>
      <c r="JTQ22" s="296"/>
      <c r="JTR22" s="296"/>
      <c r="JTS22" s="296"/>
      <c r="JTT22" s="296"/>
      <c r="JTU22" s="296"/>
      <c r="JTV22" s="296"/>
      <c r="JTW22" s="296"/>
      <c r="JTX22" s="296"/>
      <c r="JTY22" s="296"/>
      <c r="JTZ22" s="296"/>
      <c r="JUA22" s="296"/>
      <c r="JUB22" s="296"/>
      <c r="JUC22" s="296"/>
      <c r="JUD22" s="296"/>
      <c r="JUE22" s="296"/>
      <c r="JUF22" s="296"/>
      <c r="JUG22" s="296"/>
      <c r="JUH22" s="296"/>
      <c r="JUI22" s="296"/>
      <c r="JUJ22" s="296"/>
      <c r="JUK22" s="296"/>
      <c r="JUL22" s="296"/>
      <c r="JUM22" s="296"/>
      <c r="JUN22" s="296"/>
      <c r="JUO22" s="296"/>
      <c r="JUP22" s="296"/>
      <c r="JUQ22" s="296"/>
      <c r="JUR22" s="296"/>
      <c r="JUS22" s="296"/>
      <c r="JUT22" s="296"/>
      <c r="JUU22" s="296"/>
      <c r="JUV22" s="296"/>
      <c r="JUW22" s="296"/>
      <c r="JUX22" s="296"/>
      <c r="JUY22" s="296"/>
      <c r="JUZ22" s="296"/>
      <c r="JVA22" s="296"/>
      <c r="JVB22" s="296"/>
      <c r="JVC22" s="296"/>
      <c r="JVD22" s="296"/>
      <c r="JVE22" s="296"/>
      <c r="JVF22" s="296"/>
      <c r="JVG22" s="296"/>
      <c r="JVH22" s="296"/>
      <c r="JVI22" s="296"/>
      <c r="JVJ22" s="296"/>
      <c r="JVK22" s="296"/>
      <c r="JVL22" s="296"/>
      <c r="JVM22" s="296"/>
      <c r="JVN22" s="296"/>
      <c r="JVO22" s="296"/>
      <c r="JVP22" s="296"/>
      <c r="JVQ22" s="296"/>
      <c r="JVR22" s="296"/>
      <c r="JVS22" s="296"/>
      <c r="JVT22" s="296"/>
      <c r="JVU22" s="296"/>
      <c r="JVV22" s="296"/>
      <c r="JVW22" s="296"/>
      <c r="JVX22" s="296"/>
      <c r="JVY22" s="296"/>
      <c r="JVZ22" s="296"/>
      <c r="JWA22" s="296"/>
      <c r="JWB22" s="296"/>
      <c r="JWC22" s="296"/>
      <c r="JWD22" s="296"/>
      <c r="JWE22" s="296"/>
      <c r="JWF22" s="296"/>
      <c r="JWG22" s="296"/>
      <c r="JWH22" s="296"/>
      <c r="JWI22" s="296"/>
      <c r="JWJ22" s="296"/>
      <c r="JWK22" s="296"/>
      <c r="JWL22" s="296"/>
      <c r="JWM22" s="296"/>
      <c r="JWN22" s="296"/>
      <c r="JWO22" s="296"/>
      <c r="JWP22" s="296"/>
      <c r="JWQ22" s="296"/>
      <c r="JWR22" s="296"/>
      <c r="JWS22" s="296"/>
      <c r="JWT22" s="296"/>
      <c r="JWU22" s="296"/>
      <c r="JWV22" s="296"/>
      <c r="JWW22" s="296"/>
      <c r="JWX22" s="296"/>
      <c r="JWY22" s="296"/>
      <c r="JWZ22" s="296"/>
      <c r="JXA22" s="296"/>
      <c r="JXB22" s="296"/>
      <c r="JXC22" s="296"/>
      <c r="JXD22" s="296"/>
      <c r="JXE22" s="296"/>
      <c r="JXF22" s="296"/>
      <c r="JXG22" s="296"/>
      <c r="JXH22" s="296"/>
      <c r="JXI22" s="296"/>
      <c r="JXJ22" s="296"/>
      <c r="JXK22" s="296"/>
      <c r="JXL22" s="296"/>
      <c r="JXM22" s="296"/>
      <c r="JXN22" s="296"/>
      <c r="JXO22" s="296"/>
      <c r="JXP22" s="296"/>
      <c r="JXQ22" s="296"/>
      <c r="JXR22" s="296"/>
      <c r="JXS22" s="296"/>
      <c r="JXT22" s="296"/>
      <c r="JXU22" s="296"/>
      <c r="JXV22" s="296"/>
      <c r="JXW22" s="296"/>
      <c r="JXX22" s="296"/>
      <c r="JXY22" s="296"/>
      <c r="JXZ22" s="296"/>
      <c r="JYA22" s="296"/>
      <c r="JYB22" s="296"/>
      <c r="JYC22" s="296"/>
      <c r="JYD22" s="296"/>
      <c r="JYE22" s="296"/>
      <c r="JYF22" s="296"/>
      <c r="JYG22" s="296"/>
      <c r="JYH22" s="296"/>
      <c r="JYI22" s="296"/>
      <c r="JYJ22" s="296"/>
      <c r="JYK22" s="296"/>
      <c r="JYL22" s="296"/>
      <c r="JYM22" s="296"/>
      <c r="JYN22" s="296"/>
      <c r="JYO22" s="296"/>
      <c r="JYP22" s="296"/>
      <c r="JYQ22" s="296"/>
      <c r="JYR22" s="296"/>
      <c r="JYS22" s="296"/>
      <c r="JYT22" s="296"/>
      <c r="JYU22" s="296"/>
      <c r="JYV22" s="296"/>
      <c r="JYW22" s="296"/>
      <c r="JYX22" s="296"/>
      <c r="JYY22" s="296"/>
      <c r="JYZ22" s="296"/>
      <c r="JZA22" s="296"/>
      <c r="JZB22" s="296"/>
      <c r="JZC22" s="296"/>
      <c r="JZD22" s="296"/>
      <c r="JZE22" s="296"/>
      <c r="JZF22" s="296"/>
      <c r="JZG22" s="296"/>
      <c r="JZH22" s="296"/>
      <c r="JZI22" s="296"/>
      <c r="JZJ22" s="296"/>
      <c r="JZK22" s="296"/>
      <c r="JZL22" s="296"/>
      <c r="JZM22" s="296"/>
      <c r="JZN22" s="296"/>
      <c r="JZO22" s="296"/>
      <c r="JZP22" s="296"/>
      <c r="JZQ22" s="296"/>
      <c r="JZR22" s="296"/>
      <c r="JZS22" s="296"/>
      <c r="JZT22" s="296"/>
      <c r="JZU22" s="296"/>
      <c r="JZV22" s="296"/>
      <c r="JZW22" s="296"/>
      <c r="JZX22" s="296"/>
      <c r="JZY22" s="296"/>
      <c r="JZZ22" s="296"/>
      <c r="KAA22" s="296"/>
      <c r="KAB22" s="296"/>
      <c r="KAC22" s="296"/>
      <c r="KAD22" s="296"/>
      <c r="KAE22" s="296"/>
      <c r="KAF22" s="296"/>
      <c r="KAG22" s="296"/>
      <c r="KAH22" s="296"/>
      <c r="KAI22" s="296"/>
      <c r="KAJ22" s="296"/>
      <c r="KAK22" s="296"/>
      <c r="KAL22" s="296"/>
      <c r="KAM22" s="296"/>
      <c r="KAN22" s="296"/>
      <c r="KAO22" s="296"/>
      <c r="KAP22" s="296"/>
      <c r="KAQ22" s="296"/>
      <c r="KAR22" s="296"/>
      <c r="KAS22" s="296"/>
      <c r="KAT22" s="296"/>
      <c r="KAU22" s="296"/>
      <c r="KAV22" s="296"/>
      <c r="KAW22" s="296"/>
      <c r="KAX22" s="296"/>
      <c r="KAY22" s="296"/>
      <c r="KAZ22" s="296"/>
      <c r="KBA22" s="296"/>
      <c r="KBB22" s="296"/>
      <c r="KBC22" s="296"/>
      <c r="KBD22" s="296"/>
      <c r="KBE22" s="296"/>
      <c r="KBF22" s="296"/>
      <c r="KBG22" s="296"/>
      <c r="KBH22" s="296"/>
      <c r="KBI22" s="296"/>
      <c r="KBJ22" s="296"/>
      <c r="KBK22" s="296"/>
      <c r="KBL22" s="296"/>
      <c r="KBM22" s="296"/>
      <c r="KBN22" s="296"/>
      <c r="KBO22" s="296"/>
      <c r="KBP22" s="296"/>
      <c r="KBQ22" s="296"/>
      <c r="KBR22" s="296"/>
      <c r="KBS22" s="296"/>
      <c r="KBT22" s="296"/>
      <c r="KBU22" s="296"/>
      <c r="KBV22" s="296"/>
      <c r="KBW22" s="296"/>
      <c r="KBX22" s="296"/>
      <c r="KBY22" s="296"/>
      <c r="KBZ22" s="296"/>
      <c r="KCA22" s="296"/>
      <c r="KCB22" s="296"/>
      <c r="KCC22" s="296"/>
      <c r="KCD22" s="296"/>
      <c r="KCE22" s="296"/>
      <c r="KCF22" s="296"/>
      <c r="KCG22" s="296"/>
      <c r="KCH22" s="296"/>
      <c r="KCI22" s="296"/>
      <c r="KCJ22" s="296"/>
      <c r="KCK22" s="296"/>
      <c r="KCL22" s="296"/>
      <c r="KCM22" s="296"/>
      <c r="KCN22" s="296"/>
      <c r="KCO22" s="296"/>
      <c r="KCP22" s="296"/>
      <c r="KCQ22" s="296"/>
      <c r="KCR22" s="296"/>
      <c r="KCS22" s="296"/>
      <c r="KCT22" s="296"/>
      <c r="KCU22" s="296"/>
      <c r="KCV22" s="296"/>
      <c r="KCW22" s="296"/>
      <c r="KCX22" s="296"/>
      <c r="KCY22" s="296"/>
      <c r="KCZ22" s="296"/>
      <c r="KDA22" s="296"/>
      <c r="KDB22" s="296"/>
      <c r="KDC22" s="296"/>
      <c r="KDD22" s="296"/>
      <c r="KDE22" s="296"/>
      <c r="KDF22" s="296"/>
      <c r="KDG22" s="296"/>
      <c r="KDH22" s="296"/>
      <c r="KDI22" s="296"/>
      <c r="KDJ22" s="296"/>
      <c r="KDK22" s="296"/>
      <c r="KDL22" s="296"/>
      <c r="KDM22" s="296"/>
      <c r="KDN22" s="296"/>
      <c r="KDO22" s="296"/>
      <c r="KDP22" s="296"/>
      <c r="KDQ22" s="296"/>
      <c r="KDR22" s="296"/>
      <c r="KDS22" s="296"/>
      <c r="KDT22" s="296"/>
      <c r="KDU22" s="296"/>
      <c r="KDV22" s="296"/>
      <c r="KDW22" s="296"/>
      <c r="KDX22" s="296"/>
      <c r="KDY22" s="296"/>
      <c r="KDZ22" s="296"/>
      <c r="KEA22" s="296"/>
      <c r="KEB22" s="296"/>
      <c r="KEC22" s="296"/>
      <c r="KED22" s="296"/>
      <c r="KEE22" s="296"/>
      <c r="KEF22" s="296"/>
      <c r="KEG22" s="296"/>
      <c r="KEH22" s="296"/>
      <c r="KEI22" s="296"/>
      <c r="KEJ22" s="296"/>
      <c r="KEK22" s="296"/>
      <c r="KEL22" s="296"/>
      <c r="KEM22" s="296"/>
      <c r="KEN22" s="296"/>
      <c r="KEO22" s="296"/>
      <c r="KEP22" s="296"/>
      <c r="KEQ22" s="296"/>
      <c r="KER22" s="296"/>
      <c r="KES22" s="296"/>
      <c r="KET22" s="296"/>
      <c r="KEU22" s="296"/>
      <c r="KEV22" s="296"/>
      <c r="KEW22" s="296"/>
      <c r="KEX22" s="296"/>
      <c r="KEY22" s="296"/>
      <c r="KEZ22" s="296"/>
      <c r="KFA22" s="296"/>
      <c r="KFB22" s="296"/>
      <c r="KFC22" s="296"/>
      <c r="KFD22" s="296"/>
      <c r="KFE22" s="296"/>
      <c r="KFF22" s="296"/>
      <c r="KFG22" s="296"/>
      <c r="KFH22" s="296"/>
      <c r="KFI22" s="296"/>
      <c r="KFJ22" s="296"/>
      <c r="KFK22" s="296"/>
      <c r="KFL22" s="296"/>
      <c r="KFM22" s="296"/>
      <c r="KFN22" s="296"/>
      <c r="KFO22" s="296"/>
      <c r="KFP22" s="296"/>
      <c r="KFQ22" s="296"/>
      <c r="KFR22" s="296"/>
      <c r="KFS22" s="296"/>
      <c r="KFT22" s="296"/>
      <c r="KFU22" s="296"/>
      <c r="KFV22" s="296"/>
      <c r="KFW22" s="296"/>
      <c r="KFX22" s="296"/>
      <c r="KFY22" s="296"/>
      <c r="KFZ22" s="296"/>
      <c r="KGA22" s="296"/>
      <c r="KGB22" s="296"/>
      <c r="KGC22" s="296"/>
      <c r="KGD22" s="296"/>
      <c r="KGE22" s="296"/>
      <c r="KGF22" s="296"/>
      <c r="KGG22" s="296"/>
      <c r="KGH22" s="296"/>
      <c r="KGI22" s="296"/>
      <c r="KGJ22" s="296"/>
      <c r="KGK22" s="296"/>
      <c r="KGL22" s="296"/>
      <c r="KGM22" s="296"/>
      <c r="KGN22" s="296"/>
      <c r="KGO22" s="296"/>
      <c r="KGP22" s="296"/>
      <c r="KGQ22" s="296"/>
      <c r="KGR22" s="296"/>
      <c r="KGS22" s="296"/>
      <c r="KGT22" s="296"/>
      <c r="KGU22" s="296"/>
      <c r="KGV22" s="296"/>
      <c r="KGW22" s="296"/>
      <c r="KGX22" s="296"/>
      <c r="KGY22" s="296"/>
      <c r="KGZ22" s="296"/>
      <c r="KHA22" s="296"/>
      <c r="KHB22" s="296"/>
      <c r="KHC22" s="296"/>
      <c r="KHD22" s="296"/>
      <c r="KHE22" s="296"/>
      <c r="KHF22" s="296"/>
      <c r="KHG22" s="296"/>
      <c r="KHH22" s="296"/>
      <c r="KHI22" s="296"/>
      <c r="KHJ22" s="296"/>
      <c r="KHK22" s="296"/>
      <c r="KHL22" s="296"/>
      <c r="KHM22" s="296"/>
      <c r="KHN22" s="296"/>
      <c r="KHO22" s="296"/>
      <c r="KHP22" s="296"/>
      <c r="KHQ22" s="296"/>
      <c r="KHR22" s="296"/>
      <c r="KHS22" s="296"/>
      <c r="KHT22" s="296"/>
      <c r="KHU22" s="296"/>
      <c r="KHV22" s="296"/>
      <c r="KHW22" s="296"/>
      <c r="KHX22" s="296"/>
      <c r="KHY22" s="296"/>
      <c r="KHZ22" s="296"/>
      <c r="KIA22" s="296"/>
      <c r="KIB22" s="296"/>
      <c r="KIC22" s="296"/>
      <c r="KID22" s="296"/>
      <c r="KIE22" s="296"/>
      <c r="KIF22" s="296"/>
      <c r="KIG22" s="296"/>
      <c r="KIH22" s="296"/>
      <c r="KII22" s="296"/>
      <c r="KIJ22" s="296"/>
      <c r="KIK22" s="296"/>
      <c r="KIL22" s="296"/>
      <c r="KIM22" s="296"/>
      <c r="KIN22" s="296"/>
      <c r="KIO22" s="296"/>
      <c r="KIP22" s="296"/>
      <c r="KIQ22" s="296"/>
      <c r="KIR22" s="296"/>
      <c r="KIS22" s="296"/>
      <c r="KIT22" s="296"/>
      <c r="KIU22" s="296"/>
      <c r="KIV22" s="296"/>
      <c r="KIW22" s="296"/>
      <c r="KIX22" s="296"/>
      <c r="KIY22" s="296"/>
      <c r="KIZ22" s="296"/>
      <c r="KJA22" s="296"/>
      <c r="KJB22" s="296"/>
      <c r="KJC22" s="296"/>
      <c r="KJD22" s="296"/>
      <c r="KJE22" s="296"/>
      <c r="KJF22" s="296"/>
      <c r="KJG22" s="296"/>
      <c r="KJH22" s="296"/>
      <c r="KJI22" s="296"/>
      <c r="KJJ22" s="296"/>
      <c r="KJK22" s="296"/>
      <c r="KJL22" s="296"/>
      <c r="KJM22" s="296"/>
      <c r="KJN22" s="296"/>
      <c r="KJO22" s="296"/>
      <c r="KJP22" s="296"/>
      <c r="KJQ22" s="296"/>
      <c r="KJR22" s="296"/>
      <c r="KJS22" s="296"/>
      <c r="KJT22" s="296"/>
      <c r="KJU22" s="296"/>
      <c r="KJV22" s="296"/>
      <c r="KJW22" s="296"/>
      <c r="KJX22" s="296"/>
      <c r="KJY22" s="296"/>
      <c r="KJZ22" s="296"/>
      <c r="KKA22" s="296"/>
      <c r="KKB22" s="296"/>
      <c r="KKC22" s="296"/>
      <c r="KKD22" s="296"/>
      <c r="KKE22" s="296"/>
      <c r="KKF22" s="296"/>
      <c r="KKG22" s="296"/>
      <c r="KKH22" s="296"/>
      <c r="KKI22" s="296"/>
      <c r="KKJ22" s="296"/>
      <c r="KKK22" s="296"/>
      <c r="KKL22" s="296"/>
      <c r="KKM22" s="296"/>
      <c r="KKN22" s="296"/>
      <c r="KKO22" s="296"/>
      <c r="KKP22" s="296"/>
      <c r="KKQ22" s="296"/>
      <c r="KKR22" s="296"/>
      <c r="KKS22" s="296"/>
      <c r="KKT22" s="296"/>
      <c r="KKU22" s="296"/>
      <c r="KKV22" s="296"/>
      <c r="KKW22" s="296"/>
      <c r="KKX22" s="296"/>
      <c r="KKY22" s="296"/>
      <c r="KKZ22" s="296"/>
      <c r="KLA22" s="296"/>
      <c r="KLB22" s="296"/>
      <c r="KLC22" s="296"/>
      <c r="KLD22" s="296"/>
      <c r="KLE22" s="296"/>
      <c r="KLF22" s="296"/>
      <c r="KLG22" s="296"/>
      <c r="KLH22" s="296"/>
      <c r="KLI22" s="296"/>
      <c r="KLJ22" s="296"/>
      <c r="KLK22" s="296"/>
      <c r="KLL22" s="296"/>
      <c r="KLM22" s="296"/>
      <c r="KLN22" s="296"/>
      <c r="KLO22" s="296"/>
      <c r="KLP22" s="296"/>
      <c r="KLQ22" s="296"/>
      <c r="KLR22" s="296"/>
      <c r="KLS22" s="296"/>
      <c r="KLT22" s="296"/>
      <c r="KLU22" s="296"/>
      <c r="KLV22" s="296"/>
      <c r="KLW22" s="296"/>
      <c r="KLX22" s="296"/>
      <c r="KLY22" s="296"/>
      <c r="KLZ22" s="296"/>
      <c r="KMA22" s="296"/>
      <c r="KMB22" s="296"/>
      <c r="KMC22" s="296"/>
      <c r="KMD22" s="296"/>
      <c r="KME22" s="296"/>
      <c r="KMF22" s="296"/>
      <c r="KMG22" s="296"/>
      <c r="KMH22" s="296"/>
      <c r="KMI22" s="296"/>
      <c r="KMJ22" s="296"/>
      <c r="KMK22" s="296"/>
      <c r="KML22" s="296"/>
      <c r="KMM22" s="296"/>
      <c r="KMN22" s="296"/>
      <c r="KMO22" s="296"/>
      <c r="KMP22" s="296"/>
      <c r="KMQ22" s="296"/>
      <c r="KMR22" s="296"/>
      <c r="KMS22" s="296"/>
      <c r="KMT22" s="296"/>
      <c r="KMU22" s="296"/>
      <c r="KMV22" s="296"/>
      <c r="KMW22" s="296"/>
      <c r="KMX22" s="296"/>
      <c r="KMY22" s="296"/>
      <c r="KMZ22" s="296"/>
      <c r="KNA22" s="296"/>
      <c r="KNB22" s="296"/>
      <c r="KNC22" s="296"/>
      <c r="KND22" s="296"/>
      <c r="KNE22" s="296"/>
      <c r="KNF22" s="296"/>
      <c r="KNG22" s="296"/>
      <c r="KNH22" s="296"/>
      <c r="KNI22" s="296"/>
      <c r="KNJ22" s="296"/>
      <c r="KNK22" s="296"/>
      <c r="KNL22" s="296"/>
      <c r="KNM22" s="296"/>
      <c r="KNN22" s="296"/>
      <c r="KNO22" s="296"/>
      <c r="KNP22" s="296"/>
      <c r="KNQ22" s="296"/>
      <c r="KNR22" s="296"/>
      <c r="KNS22" s="296"/>
      <c r="KNT22" s="296"/>
      <c r="KNU22" s="296"/>
      <c r="KNV22" s="296"/>
      <c r="KNW22" s="296"/>
      <c r="KNX22" s="296"/>
      <c r="KNY22" s="296"/>
      <c r="KNZ22" s="296"/>
      <c r="KOA22" s="296"/>
      <c r="KOB22" s="296"/>
      <c r="KOC22" s="296"/>
      <c r="KOD22" s="296"/>
      <c r="KOE22" s="296"/>
      <c r="KOF22" s="296"/>
      <c r="KOG22" s="296"/>
      <c r="KOH22" s="296"/>
      <c r="KOI22" s="296"/>
      <c r="KOJ22" s="296"/>
      <c r="KOK22" s="296"/>
      <c r="KOL22" s="296"/>
      <c r="KOM22" s="296"/>
      <c r="KON22" s="296"/>
      <c r="KOO22" s="296"/>
      <c r="KOP22" s="296"/>
      <c r="KOQ22" s="296"/>
      <c r="KOR22" s="296"/>
      <c r="KOS22" s="296"/>
      <c r="KOT22" s="296"/>
      <c r="KOU22" s="296"/>
      <c r="KOV22" s="296"/>
      <c r="KOW22" s="296"/>
      <c r="KOX22" s="296"/>
      <c r="KOY22" s="296"/>
      <c r="KOZ22" s="296"/>
      <c r="KPA22" s="296"/>
      <c r="KPB22" s="296"/>
      <c r="KPC22" s="296"/>
      <c r="KPD22" s="296"/>
      <c r="KPE22" s="296"/>
      <c r="KPF22" s="296"/>
      <c r="KPG22" s="296"/>
      <c r="KPH22" s="296"/>
      <c r="KPI22" s="296"/>
      <c r="KPJ22" s="296"/>
      <c r="KPK22" s="296"/>
      <c r="KPL22" s="296"/>
      <c r="KPM22" s="296"/>
      <c r="KPN22" s="296"/>
      <c r="KPO22" s="296"/>
      <c r="KPP22" s="296"/>
      <c r="KPQ22" s="296"/>
      <c r="KPR22" s="296"/>
      <c r="KPS22" s="296"/>
      <c r="KPT22" s="296"/>
      <c r="KPU22" s="296"/>
      <c r="KPV22" s="296"/>
      <c r="KPW22" s="296"/>
      <c r="KPX22" s="296"/>
      <c r="KPY22" s="296"/>
      <c r="KPZ22" s="296"/>
      <c r="KQA22" s="296"/>
      <c r="KQB22" s="296"/>
      <c r="KQC22" s="296"/>
      <c r="KQD22" s="296"/>
      <c r="KQE22" s="296"/>
      <c r="KQF22" s="296"/>
      <c r="KQG22" s="296"/>
      <c r="KQH22" s="296"/>
      <c r="KQI22" s="296"/>
      <c r="KQJ22" s="296"/>
      <c r="KQK22" s="296"/>
      <c r="KQL22" s="296"/>
      <c r="KQM22" s="296"/>
      <c r="KQN22" s="296"/>
      <c r="KQO22" s="296"/>
      <c r="KQP22" s="296"/>
      <c r="KQQ22" s="296"/>
      <c r="KQR22" s="296"/>
      <c r="KQS22" s="296"/>
      <c r="KQT22" s="296"/>
      <c r="KQU22" s="296"/>
      <c r="KQV22" s="296"/>
      <c r="KQW22" s="296"/>
      <c r="KQX22" s="296"/>
      <c r="KQY22" s="296"/>
      <c r="KQZ22" s="296"/>
      <c r="KRA22" s="296"/>
      <c r="KRB22" s="296"/>
      <c r="KRC22" s="296"/>
      <c r="KRD22" s="296"/>
      <c r="KRE22" s="296"/>
      <c r="KRF22" s="296"/>
      <c r="KRG22" s="296"/>
      <c r="KRH22" s="296"/>
      <c r="KRI22" s="296"/>
      <c r="KRJ22" s="296"/>
      <c r="KRK22" s="296"/>
      <c r="KRL22" s="296"/>
      <c r="KRM22" s="296"/>
      <c r="KRN22" s="296"/>
      <c r="KRO22" s="296"/>
      <c r="KRP22" s="296"/>
      <c r="KRQ22" s="296"/>
      <c r="KRR22" s="296"/>
      <c r="KRS22" s="296"/>
      <c r="KRT22" s="296"/>
      <c r="KRU22" s="296"/>
      <c r="KRV22" s="296"/>
      <c r="KRW22" s="296"/>
      <c r="KRX22" s="296"/>
      <c r="KRY22" s="296"/>
      <c r="KRZ22" s="296"/>
      <c r="KSA22" s="296"/>
      <c r="KSB22" s="296"/>
      <c r="KSC22" s="296"/>
      <c r="KSD22" s="296"/>
      <c r="KSE22" s="296"/>
      <c r="KSF22" s="296"/>
      <c r="KSG22" s="296"/>
      <c r="KSH22" s="296"/>
      <c r="KSI22" s="296"/>
      <c r="KSJ22" s="296"/>
      <c r="KSK22" s="296"/>
      <c r="KSL22" s="296"/>
      <c r="KSM22" s="296"/>
      <c r="KSN22" s="296"/>
      <c r="KSO22" s="296"/>
      <c r="KSP22" s="296"/>
      <c r="KSQ22" s="296"/>
      <c r="KSR22" s="296"/>
      <c r="KSS22" s="296"/>
      <c r="KST22" s="296"/>
      <c r="KSU22" s="296"/>
      <c r="KSV22" s="296"/>
      <c r="KSW22" s="296"/>
      <c r="KSX22" s="296"/>
      <c r="KSY22" s="296"/>
      <c r="KSZ22" s="296"/>
      <c r="KTA22" s="296"/>
      <c r="KTB22" s="296"/>
      <c r="KTC22" s="296"/>
      <c r="KTD22" s="296"/>
      <c r="KTE22" s="296"/>
      <c r="KTF22" s="296"/>
      <c r="KTG22" s="296"/>
      <c r="KTH22" s="296"/>
      <c r="KTI22" s="296"/>
      <c r="KTJ22" s="296"/>
      <c r="KTK22" s="296"/>
      <c r="KTL22" s="296"/>
      <c r="KTM22" s="296"/>
      <c r="KTN22" s="296"/>
      <c r="KTO22" s="296"/>
      <c r="KTP22" s="296"/>
      <c r="KTQ22" s="296"/>
      <c r="KTR22" s="296"/>
      <c r="KTS22" s="296"/>
      <c r="KTT22" s="296"/>
      <c r="KTU22" s="296"/>
      <c r="KTV22" s="296"/>
      <c r="KTW22" s="296"/>
      <c r="KTX22" s="296"/>
      <c r="KTY22" s="296"/>
      <c r="KTZ22" s="296"/>
      <c r="KUA22" s="296"/>
      <c r="KUB22" s="296"/>
      <c r="KUC22" s="296"/>
      <c r="KUD22" s="296"/>
      <c r="KUE22" s="296"/>
      <c r="KUF22" s="296"/>
      <c r="KUG22" s="296"/>
      <c r="KUH22" s="296"/>
      <c r="KUI22" s="296"/>
      <c r="KUJ22" s="296"/>
      <c r="KUK22" s="296"/>
      <c r="KUL22" s="296"/>
      <c r="KUM22" s="296"/>
      <c r="KUN22" s="296"/>
      <c r="KUO22" s="296"/>
      <c r="KUP22" s="296"/>
      <c r="KUQ22" s="296"/>
      <c r="KUR22" s="296"/>
      <c r="KUS22" s="296"/>
      <c r="KUT22" s="296"/>
      <c r="KUU22" s="296"/>
      <c r="KUV22" s="296"/>
      <c r="KUW22" s="296"/>
      <c r="KUX22" s="296"/>
      <c r="KUY22" s="296"/>
      <c r="KUZ22" s="296"/>
      <c r="KVA22" s="296"/>
      <c r="KVB22" s="296"/>
      <c r="KVC22" s="296"/>
      <c r="KVD22" s="296"/>
      <c r="KVE22" s="296"/>
      <c r="KVF22" s="296"/>
      <c r="KVG22" s="296"/>
      <c r="KVH22" s="296"/>
      <c r="KVI22" s="296"/>
      <c r="KVJ22" s="296"/>
      <c r="KVK22" s="296"/>
      <c r="KVL22" s="296"/>
      <c r="KVM22" s="296"/>
      <c r="KVN22" s="296"/>
      <c r="KVO22" s="296"/>
      <c r="KVP22" s="296"/>
      <c r="KVQ22" s="296"/>
      <c r="KVR22" s="296"/>
      <c r="KVS22" s="296"/>
      <c r="KVT22" s="296"/>
      <c r="KVU22" s="296"/>
      <c r="KVV22" s="296"/>
      <c r="KVW22" s="296"/>
      <c r="KVX22" s="296"/>
      <c r="KVY22" s="296"/>
      <c r="KVZ22" s="296"/>
      <c r="KWA22" s="296"/>
      <c r="KWB22" s="296"/>
      <c r="KWC22" s="296"/>
      <c r="KWD22" s="296"/>
      <c r="KWE22" s="296"/>
      <c r="KWF22" s="296"/>
      <c r="KWG22" s="296"/>
      <c r="KWH22" s="296"/>
      <c r="KWI22" s="296"/>
      <c r="KWJ22" s="296"/>
      <c r="KWK22" s="296"/>
      <c r="KWL22" s="296"/>
      <c r="KWM22" s="296"/>
      <c r="KWN22" s="296"/>
      <c r="KWO22" s="296"/>
      <c r="KWP22" s="296"/>
      <c r="KWQ22" s="296"/>
      <c r="KWR22" s="296"/>
      <c r="KWS22" s="296"/>
      <c r="KWT22" s="296"/>
      <c r="KWU22" s="296"/>
      <c r="KWV22" s="296"/>
      <c r="KWW22" s="296"/>
      <c r="KWX22" s="296"/>
      <c r="KWY22" s="296"/>
      <c r="KWZ22" s="296"/>
      <c r="KXA22" s="296"/>
      <c r="KXB22" s="296"/>
      <c r="KXC22" s="296"/>
      <c r="KXD22" s="296"/>
      <c r="KXE22" s="296"/>
      <c r="KXF22" s="296"/>
      <c r="KXG22" s="296"/>
      <c r="KXH22" s="296"/>
      <c r="KXI22" s="296"/>
      <c r="KXJ22" s="296"/>
      <c r="KXK22" s="296"/>
      <c r="KXL22" s="296"/>
      <c r="KXM22" s="296"/>
      <c r="KXN22" s="296"/>
      <c r="KXO22" s="296"/>
      <c r="KXP22" s="296"/>
      <c r="KXQ22" s="296"/>
      <c r="KXR22" s="296"/>
      <c r="KXS22" s="296"/>
      <c r="KXT22" s="296"/>
      <c r="KXU22" s="296"/>
      <c r="KXV22" s="296"/>
      <c r="KXW22" s="296"/>
      <c r="KXX22" s="296"/>
      <c r="KXY22" s="296"/>
      <c r="KXZ22" s="296"/>
      <c r="KYA22" s="296"/>
      <c r="KYB22" s="296"/>
      <c r="KYC22" s="296"/>
      <c r="KYD22" s="296"/>
      <c r="KYE22" s="296"/>
      <c r="KYF22" s="296"/>
      <c r="KYG22" s="296"/>
      <c r="KYH22" s="296"/>
      <c r="KYI22" s="296"/>
      <c r="KYJ22" s="296"/>
      <c r="KYK22" s="296"/>
      <c r="KYL22" s="296"/>
      <c r="KYM22" s="296"/>
      <c r="KYN22" s="296"/>
      <c r="KYO22" s="296"/>
      <c r="KYP22" s="296"/>
      <c r="KYQ22" s="296"/>
      <c r="KYR22" s="296"/>
      <c r="KYS22" s="296"/>
      <c r="KYT22" s="296"/>
      <c r="KYU22" s="296"/>
      <c r="KYV22" s="296"/>
      <c r="KYW22" s="296"/>
      <c r="KYX22" s="296"/>
      <c r="KYY22" s="296"/>
      <c r="KYZ22" s="296"/>
      <c r="KZA22" s="296"/>
      <c r="KZB22" s="296"/>
      <c r="KZC22" s="296"/>
      <c r="KZD22" s="296"/>
      <c r="KZE22" s="296"/>
      <c r="KZF22" s="296"/>
      <c r="KZG22" s="296"/>
      <c r="KZH22" s="296"/>
      <c r="KZI22" s="296"/>
      <c r="KZJ22" s="296"/>
      <c r="KZK22" s="296"/>
      <c r="KZL22" s="296"/>
      <c r="KZM22" s="296"/>
      <c r="KZN22" s="296"/>
      <c r="KZO22" s="296"/>
      <c r="KZP22" s="296"/>
      <c r="KZQ22" s="296"/>
      <c r="KZR22" s="296"/>
      <c r="KZS22" s="296"/>
      <c r="KZT22" s="296"/>
      <c r="KZU22" s="296"/>
      <c r="KZV22" s="296"/>
      <c r="KZW22" s="296"/>
      <c r="KZX22" s="296"/>
      <c r="KZY22" s="296"/>
      <c r="KZZ22" s="296"/>
      <c r="LAA22" s="296"/>
      <c r="LAB22" s="296"/>
      <c r="LAC22" s="296"/>
      <c r="LAD22" s="296"/>
      <c r="LAE22" s="296"/>
      <c r="LAF22" s="296"/>
      <c r="LAG22" s="296"/>
      <c r="LAH22" s="296"/>
      <c r="LAI22" s="296"/>
      <c r="LAJ22" s="296"/>
      <c r="LAK22" s="296"/>
      <c r="LAL22" s="296"/>
      <c r="LAM22" s="296"/>
      <c r="LAN22" s="296"/>
      <c r="LAO22" s="296"/>
      <c r="LAP22" s="296"/>
      <c r="LAQ22" s="296"/>
      <c r="LAR22" s="296"/>
      <c r="LAS22" s="296"/>
      <c r="LAT22" s="296"/>
      <c r="LAU22" s="296"/>
      <c r="LAV22" s="296"/>
      <c r="LAW22" s="296"/>
      <c r="LAX22" s="296"/>
      <c r="LAY22" s="296"/>
      <c r="LAZ22" s="296"/>
      <c r="LBA22" s="296"/>
      <c r="LBB22" s="296"/>
      <c r="LBC22" s="296"/>
      <c r="LBD22" s="296"/>
      <c r="LBE22" s="296"/>
      <c r="LBF22" s="296"/>
      <c r="LBG22" s="296"/>
      <c r="LBH22" s="296"/>
      <c r="LBI22" s="296"/>
      <c r="LBJ22" s="296"/>
      <c r="LBK22" s="296"/>
      <c r="LBL22" s="296"/>
      <c r="LBM22" s="296"/>
      <c r="LBN22" s="296"/>
      <c r="LBO22" s="296"/>
      <c r="LBP22" s="296"/>
      <c r="LBQ22" s="296"/>
      <c r="LBR22" s="296"/>
      <c r="LBS22" s="296"/>
      <c r="LBT22" s="296"/>
      <c r="LBU22" s="296"/>
      <c r="LBV22" s="296"/>
      <c r="LBW22" s="296"/>
      <c r="LBX22" s="296"/>
      <c r="LBY22" s="296"/>
      <c r="LBZ22" s="296"/>
      <c r="LCA22" s="296"/>
      <c r="LCB22" s="296"/>
      <c r="LCC22" s="296"/>
      <c r="LCD22" s="296"/>
      <c r="LCE22" s="296"/>
      <c r="LCF22" s="296"/>
      <c r="LCG22" s="296"/>
      <c r="LCH22" s="296"/>
      <c r="LCI22" s="296"/>
      <c r="LCJ22" s="296"/>
      <c r="LCK22" s="296"/>
      <c r="LCL22" s="296"/>
      <c r="LCM22" s="296"/>
      <c r="LCN22" s="296"/>
      <c r="LCO22" s="296"/>
      <c r="LCP22" s="296"/>
      <c r="LCQ22" s="296"/>
      <c r="LCR22" s="296"/>
      <c r="LCS22" s="296"/>
      <c r="LCT22" s="296"/>
      <c r="LCU22" s="296"/>
      <c r="LCV22" s="296"/>
      <c r="LCW22" s="296"/>
      <c r="LCX22" s="296"/>
      <c r="LCY22" s="296"/>
      <c r="LCZ22" s="296"/>
      <c r="LDA22" s="296"/>
      <c r="LDB22" s="296"/>
      <c r="LDC22" s="296"/>
      <c r="LDD22" s="296"/>
      <c r="LDE22" s="296"/>
      <c r="LDF22" s="296"/>
      <c r="LDG22" s="296"/>
      <c r="LDH22" s="296"/>
      <c r="LDI22" s="296"/>
      <c r="LDJ22" s="296"/>
      <c r="LDK22" s="296"/>
      <c r="LDL22" s="296"/>
      <c r="LDM22" s="296"/>
      <c r="LDN22" s="296"/>
      <c r="LDO22" s="296"/>
      <c r="LDP22" s="296"/>
      <c r="LDQ22" s="296"/>
      <c r="LDR22" s="296"/>
      <c r="LDS22" s="296"/>
      <c r="LDT22" s="296"/>
      <c r="LDU22" s="296"/>
      <c r="LDV22" s="296"/>
      <c r="LDW22" s="296"/>
      <c r="LDX22" s="296"/>
      <c r="LDY22" s="296"/>
      <c r="LDZ22" s="296"/>
      <c r="LEA22" s="296"/>
      <c r="LEB22" s="296"/>
      <c r="LEC22" s="296"/>
      <c r="LED22" s="296"/>
      <c r="LEE22" s="296"/>
      <c r="LEF22" s="296"/>
      <c r="LEG22" s="296"/>
      <c r="LEH22" s="296"/>
      <c r="LEI22" s="296"/>
      <c r="LEJ22" s="296"/>
      <c r="LEK22" s="296"/>
      <c r="LEL22" s="296"/>
      <c r="LEM22" s="296"/>
      <c r="LEN22" s="296"/>
      <c r="LEO22" s="296"/>
      <c r="LEP22" s="296"/>
      <c r="LEQ22" s="296"/>
      <c r="LER22" s="296"/>
      <c r="LES22" s="296"/>
      <c r="LET22" s="296"/>
      <c r="LEU22" s="296"/>
      <c r="LEV22" s="296"/>
      <c r="LEW22" s="296"/>
      <c r="LEX22" s="296"/>
      <c r="LEY22" s="296"/>
      <c r="LEZ22" s="296"/>
      <c r="LFA22" s="296"/>
      <c r="LFB22" s="296"/>
      <c r="LFC22" s="296"/>
      <c r="LFD22" s="296"/>
      <c r="LFE22" s="296"/>
      <c r="LFF22" s="296"/>
      <c r="LFG22" s="296"/>
      <c r="LFH22" s="296"/>
      <c r="LFI22" s="296"/>
      <c r="LFJ22" s="296"/>
      <c r="LFK22" s="296"/>
      <c r="LFL22" s="296"/>
      <c r="LFM22" s="296"/>
      <c r="LFN22" s="296"/>
      <c r="LFO22" s="296"/>
      <c r="LFP22" s="296"/>
      <c r="LFQ22" s="296"/>
      <c r="LFR22" s="296"/>
      <c r="LFS22" s="296"/>
      <c r="LFT22" s="296"/>
      <c r="LFU22" s="296"/>
      <c r="LFV22" s="296"/>
      <c r="LFW22" s="296"/>
      <c r="LFX22" s="296"/>
      <c r="LFY22" s="296"/>
      <c r="LFZ22" s="296"/>
      <c r="LGA22" s="296"/>
      <c r="LGB22" s="296"/>
      <c r="LGC22" s="296"/>
      <c r="LGD22" s="296"/>
      <c r="LGE22" s="296"/>
      <c r="LGF22" s="296"/>
      <c r="LGG22" s="296"/>
      <c r="LGH22" s="296"/>
      <c r="LGI22" s="296"/>
      <c r="LGJ22" s="296"/>
      <c r="LGK22" s="296"/>
      <c r="LGL22" s="296"/>
      <c r="LGM22" s="296"/>
      <c r="LGN22" s="296"/>
      <c r="LGO22" s="296"/>
      <c r="LGP22" s="296"/>
      <c r="LGQ22" s="296"/>
      <c r="LGR22" s="296"/>
      <c r="LGS22" s="296"/>
      <c r="LGT22" s="296"/>
      <c r="LGU22" s="296"/>
      <c r="LGV22" s="296"/>
      <c r="LGW22" s="296"/>
      <c r="LGX22" s="296"/>
      <c r="LGY22" s="296"/>
      <c r="LGZ22" s="296"/>
      <c r="LHA22" s="296"/>
      <c r="LHB22" s="296"/>
      <c r="LHC22" s="296"/>
      <c r="LHD22" s="296"/>
      <c r="LHE22" s="296"/>
      <c r="LHF22" s="296"/>
      <c r="LHG22" s="296"/>
      <c r="LHH22" s="296"/>
      <c r="LHI22" s="296"/>
      <c r="LHJ22" s="296"/>
      <c r="LHK22" s="296"/>
      <c r="LHL22" s="296"/>
      <c r="LHM22" s="296"/>
      <c r="LHN22" s="296"/>
      <c r="LHO22" s="296"/>
      <c r="LHP22" s="296"/>
      <c r="LHQ22" s="296"/>
      <c r="LHR22" s="296"/>
      <c r="LHS22" s="296"/>
      <c r="LHT22" s="296"/>
      <c r="LHU22" s="296"/>
      <c r="LHV22" s="296"/>
      <c r="LHW22" s="296"/>
      <c r="LHX22" s="296"/>
      <c r="LHY22" s="296"/>
      <c r="LHZ22" s="296"/>
      <c r="LIA22" s="296"/>
      <c r="LIB22" s="296"/>
      <c r="LIC22" s="296"/>
      <c r="LID22" s="296"/>
      <c r="LIE22" s="296"/>
      <c r="LIF22" s="296"/>
      <c r="LIG22" s="296"/>
      <c r="LIH22" s="296"/>
      <c r="LII22" s="296"/>
      <c r="LIJ22" s="296"/>
      <c r="LIK22" s="296"/>
      <c r="LIL22" s="296"/>
      <c r="LIM22" s="296"/>
      <c r="LIN22" s="296"/>
      <c r="LIO22" s="296"/>
      <c r="LIP22" s="296"/>
      <c r="LIQ22" s="296"/>
      <c r="LIR22" s="296"/>
      <c r="LIS22" s="296"/>
      <c r="LIT22" s="296"/>
      <c r="LIU22" s="296"/>
      <c r="LIV22" s="296"/>
      <c r="LIW22" s="296"/>
      <c r="LIX22" s="296"/>
      <c r="LIY22" s="296"/>
      <c r="LIZ22" s="296"/>
      <c r="LJA22" s="296"/>
      <c r="LJB22" s="296"/>
      <c r="LJC22" s="296"/>
      <c r="LJD22" s="296"/>
      <c r="LJE22" s="296"/>
      <c r="LJF22" s="296"/>
      <c r="LJG22" s="296"/>
      <c r="LJH22" s="296"/>
      <c r="LJI22" s="296"/>
      <c r="LJJ22" s="296"/>
      <c r="LJK22" s="296"/>
      <c r="LJL22" s="296"/>
      <c r="LJM22" s="296"/>
      <c r="LJN22" s="296"/>
      <c r="LJO22" s="296"/>
      <c r="LJP22" s="296"/>
      <c r="LJQ22" s="296"/>
      <c r="LJR22" s="296"/>
      <c r="LJS22" s="296"/>
      <c r="LJT22" s="296"/>
      <c r="LJU22" s="296"/>
      <c r="LJV22" s="296"/>
      <c r="LJW22" s="296"/>
      <c r="LJX22" s="296"/>
      <c r="LJY22" s="296"/>
      <c r="LJZ22" s="296"/>
      <c r="LKA22" s="296"/>
      <c r="LKB22" s="296"/>
      <c r="LKC22" s="296"/>
      <c r="LKD22" s="296"/>
      <c r="LKE22" s="296"/>
      <c r="LKF22" s="296"/>
      <c r="LKG22" s="296"/>
      <c r="LKH22" s="296"/>
      <c r="LKI22" s="296"/>
      <c r="LKJ22" s="296"/>
      <c r="LKK22" s="296"/>
      <c r="LKL22" s="296"/>
      <c r="LKM22" s="296"/>
      <c r="LKN22" s="296"/>
      <c r="LKO22" s="296"/>
      <c r="LKP22" s="296"/>
      <c r="LKQ22" s="296"/>
      <c r="LKR22" s="296"/>
      <c r="LKS22" s="296"/>
      <c r="LKT22" s="296"/>
      <c r="LKU22" s="296"/>
      <c r="LKV22" s="296"/>
      <c r="LKW22" s="296"/>
      <c r="LKX22" s="296"/>
      <c r="LKY22" s="296"/>
      <c r="LKZ22" s="296"/>
      <c r="LLA22" s="296"/>
      <c r="LLB22" s="296"/>
      <c r="LLC22" s="296"/>
      <c r="LLD22" s="296"/>
      <c r="LLE22" s="296"/>
      <c r="LLF22" s="296"/>
      <c r="LLG22" s="296"/>
      <c r="LLH22" s="296"/>
      <c r="LLI22" s="296"/>
      <c r="LLJ22" s="296"/>
      <c r="LLK22" s="296"/>
      <c r="LLL22" s="296"/>
      <c r="LLM22" s="296"/>
      <c r="LLN22" s="296"/>
      <c r="LLO22" s="296"/>
      <c r="LLP22" s="296"/>
      <c r="LLQ22" s="296"/>
      <c r="LLR22" s="296"/>
      <c r="LLS22" s="296"/>
      <c r="LLT22" s="296"/>
      <c r="LLU22" s="296"/>
      <c r="LLV22" s="296"/>
      <c r="LLW22" s="296"/>
      <c r="LLX22" s="296"/>
      <c r="LLY22" s="296"/>
      <c r="LLZ22" s="296"/>
      <c r="LMA22" s="296"/>
      <c r="LMB22" s="296"/>
      <c r="LMC22" s="296"/>
      <c r="LMD22" s="296"/>
      <c r="LME22" s="296"/>
      <c r="LMF22" s="296"/>
      <c r="LMG22" s="296"/>
      <c r="LMH22" s="296"/>
      <c r="LMI22" s="296"/>
      <c r="LMJ22" s="296"/>
      <c r="LMK22" s="296"/>
      <c r="LML22" s="296"/>
      <c r="LMM22" s="296"/>
      <c r="LMN22" s="296"/>
      <c r="LMO22" s="296"/>
      <c r="LMP22" s="296"/>
      <c r="LMQ22" s="296"/>
      <c r="LMR22" s="296"/>
      <c r="LMS22" s="296"/>
      <c r="LMT22" s="296"/>
      <c r="LMU22" s="296"/>
      <c r="LMV22" s="296"/>
      <c r="LMW22" s="296"/>
      <c r="LMX22" s="296"/>
      <c r="LMY22" s="296"/>
      <c r="LMZ22" s="296"/>
      <c r="LNA22" s="296"/>
      <c r="LNB22" s="296"/>
      <c r="LNC22" s="296"/>
      <c r="LND22" s="296"/>
      <c r="LNE22" s="296"/>
      <c r="LNF22" s="296"/>
      <c r="LNG22" s="296"/>
      <c r="LNH22" s="296"/>
      <c r="LNI22" s="296"/>
      <c r="LNJ22" s="296"/>
      <c r="LNK22" s="296"/>
      <c r="LNL22" s="296"/>
      <c r="LNM22" s="296"/>
      <c r="LNN22" s="296"/>
      <c r="LNO22" s="296"/>
      <c r="LNP22" s="296"/>
      <c r="LNQ22" s="296"/>
      <c r="LNR22" s="296"/>
      <c r="LNS22" s="296"/>
      <c r="LNT22" s="296"/>
      <c r="LNU22" s="296"/>
      <c r="LNV22" s="296"/>
      <c r="LNW22" s="296"/>
      <c r="LNX22" s="296"/>
      <c r="LNY22" s="296"/>
      <c r="LNZ22" s="296"/>
      <c r="LOA22" s="296"/>
      <c r="LOB22" s="296"/>
      <c r="LOC22" s="296"/>
      <c r="LOD22" s="296"/>
      <c r="LOE22" s="296"/>
      <c r="LOF22" s="296"/>
      <c r="LOG22" s="296"/>
      <c r="LOH22" s="296"/>
      <c r="LOI22" s="296"/>
      <c r="LOJ22" s="296"/>
      <c r="LOK22" s="296"/>
      <c r="LOL22" s="296"/>
      <c r="LOM22" s="296"/>
      <c r="LON22" s="296"/>
      <c r="LOO22" s="296"/>
      <c r="LOP22" s="296"/>
      <c r="LOQ22" s="296"/>
      <c r="LOR22" s="296"/>
      <c r="LOS22" s="296"/>
      <c r="LOT22" s="296"/>
      <c r="LOU22" s="296"/>
      <c r="LOV22" s="296"/>
      <c r="LOW22" s="296"/>
      <c r="LOX22" s="296"/>
      <c r="LOY22" s="296"/>
      <c r="LOZ22" s="296"/>
      <c r="LPA22" s="296"/>
      <c r="LPB22" s="296"/>
      <c r="LPC22" s="296"/>
      <c r="LPD22" s="296"/>
      <c r="LPE22" s="296"/>
      <c r="LPF22" s="296"/>
      <c r="LPG22" s="296"/>
      <c r="LPH22" s="296"/>
      <c r="LPI22" s="296"/>
      <c r="LPJ22" s="296"/>
      <c r="LPK22" s="296"/>
      <c r="LPL22" s="296"/>
      <c r="LPM22" s="296"/>
      <c r="LPN22" s="296"/>
      <c r="LPO22" s="296"/>
      <c r="LPP22" s="296"/>
      <c r="LPQ22" s="296"/>
      <c r="LPR22" s="296"/>
      <c r="LPS22" s="296"/>
      <c r="LPT22" s="296"/>
      <c r="LPU22" s="296"/>
      <c r="LPV22" s="296"/>
      <c r="LPW22" s="296"/>
      <c r="LPX22" s="296"/>
      <c r="LPY22" s="296"/>
      <c r="LPZ22" s="296"/>
      <c r="LQA22" s="296"/>
      <c r="LQB22" s="296"/>
      <c r="LQC22" s="296"/>
      <c r="LQD22" s="296"/>
      <c r="LQE22" s="296"/>
      <c r="LQF22" s="296"/>
      <c r="LQG22" s="296"/>
      <c r="LQH22" s="296"/>
      <c r="LQI22" s="296"/>
      <c r="LQJ22" s="296"/>
      <c r="LQK22" s="296"/>
      <c r="LQL22" s="296"/>
      <c r="LQM22" s="296"/>
      <c r="LQN22" s="296"/>
      <c r="LQO22" s="296"/>
      <c r="LQP22" s="296"/>
      <c r="LQQ22" s="296"/>
      <c r="LQR22" s="296"/>
      <c r="LQS22" s="296"/>
      <c r="LQT22" s="296"/>
      <c r="LQU22" s="296"/>
      <c r="LQV22" s="296"/>
      <c r="LQW22" s="296"/>
      <c r="LQX22" s="296"/>
      <c r="LQY22" s="296"/>
      <c r="LQZ22" s="296"/>
      <c r="LRA22" s="296"/>
      <c r="LRB22" s="296"/>
      <c r="LRC22" s="296"/>
      <c r="LRD22" s="296"/>
      <c r="LRE22" s="296"/>
      <c r="LRF22" s="296"/>
      <c r="LRG22" s="296"/>
      <c r="LRH22" s="296"/>
      <c r="LRI22" s="296"/>
      <c r="LRJ22" s="296"/>
      <c r="LRK22" s="296"/>
      <c r="LRL22" s="296"/>
      <c r="LRM22" s="296"/>
      <c r="LRN22" s="296"/>
      <c r="LRO22" s="296"/>
      <c r="LRP22" s="296"/>
      <c r="LRQ22" s="296"/>
      <c r="LRR22" s="296"/>
      <c r="LRS22" s="296"/>
      <c r="LRT22" s="296"/>
      <c r="LRU22" s="296"/>
      <c r="LRV22" s="296"/>
      <c r="LRW22" s="296"/>
      <c r="LRX22" s="296"/>
      <c r="LRY22" s="296"/>
      <c r="LRZ22" s="296"/>
      <c r="LSA22" s="296"/>
      <c r="LSB22" s="296"/>
      <c r="LSC22" s="296"/>
      <c r="LSD22" s="296"/>
      <c r="LSE22" s="296"/>
      <c r="LSF22" s="296"/>
      <c r="LSG22" s="296"/>
      <c r="LSH22" s="296"/>
      <c r="LSI22" s="296"/>
      <c r="LSJ22" s="296"/>
      <c r="LSK22" s="296"/>
      <c r="LSL22" s="296"/>
      <c r="LSM22" s="296"/>
      <c r="LSN22" s="296"/>
      <c r="LSO22" s="296"/>
      <c r="LSP22" s="296"/>
      <c r="LSQ22" s="296"/>
      <c r="LSR22" s="296"/>
      <c r="LSS22" s="296"/>
      <c r="LST22" s="296"/>
      <c r="LSU22" s="296"/>
      <c r="LSV22" s="296"/>
      <c r="LSW22" s="296"/>
      <c r="LSX22" s="296"/>
      <c r="LSY22" s="296"/>
      <c r="LSZ22" s="296"/>
      <c r="LTA22" s="296"/>
      <c r="LTB22" s="296"/>
      <c r="LTC22" s="296"/>
      <c r="LTD22" s="296"/>
      <c r="LTE22" s="296"/>
      <c r="LTF22" s="296"/>
      <c r="LTG22" s="296"/>
      <c r="LTH22" s="296"/>
      <c r="LTI22" s="296"/>
      <c r="LTJ22" s="296"/>
      <c r="LTK22" s="296"/>
      <c r="LTL22" s="296"/>
      <c r="LTM22" s="296"/>
      <c r="LTN22" s="296"/>
      <c r="LTO22" s="296"/>
      <c r="LTP22" s="296"/>
      <c r="LTQ22" s="296"/>
      <c r="LTR22" s="296"/>
      <c r="LTS22" s="296"/>
      <c r="LTT22" s="296"/>
      <c r="LTU22" s="296"/>
      <c r="LTV22" s="296"/>
      <c r="LTW22" s="296"/>
      <c r="LTX22" s="296"/>
      <c r="LTY22" s="296"/>
      <c r="LTZ22" s="296"/>
      <c r="LUA22" s="296"/>
      <c r="LUB22" s="296"/>
      <c r="LUC22" s="296"/>
      <c r="LUD22" s="296"/>
      <c r="LUE22" s="296"/>
      <c r="LUF22" s="296"/>
      <c r="LUG22" s="296"/>
      <c r="LUH22" s="296"/>
      <c r="LUI22" s="296"/>
      <c r="LUJ22" s="296"/>
      <c r="LUK22" s="296"/>
      <c r="LUL22" s="296"/>
      <c r="LUM22" s="296"/>
      <c r="LUN22" s="296"/>
      <c r="LUO22" s="296"/>
      <c r="LUP22" s="296"/>
      <c r="LUQ22" s="296"/>
      <c r="LUR22" s="296"/>
      <c r="LUS22" s="296"/>
      <c r="LUT22" s="296"/>
      <c r="LUU22" s="296"/>
      <c r="LUV22" s="296"/>
      <c r="LUW22" s="296"/>
      <c r="LUX22" s="296"/>
      <c r="LUY22" s="296"/>
      <c r="LUZ22" s="296"/>
      <c r="LVA22" s="296"/>
      <c r="LVB22" s="296"/>
      <c r="LVC22" s="296"/>
      <c r="LVD22" s="296"/>
      <c r="LVE22" s="296"/>
      <c r="LVF22" s="296"/>
      <c r="LVG22" s="296"/>
      <c r="LVH22" s="296"/>
      <c r="LVI22" s="296"/>
      <c r="LVJ22" s="296"/>
      <c r="LVK22" s="296"/>
      <c r="LVL22" s="296"/>
      <c r="LVM22" s="296"/>
      <c r="LVN22" s="296"/>
      <c r="LVO22" s="296"/>
      <c r="LVP22" s="296"/>
      <c r="LVQ22" s="296"/>
      <c r="LVR22" s="296"/>
      <c r="LVS22" s="296"/>
      <c r="LVT22" s="296"/>
      <c r="LVU22" s="296"/>
      <c r="LVV22" s="296"/>
      <c r="LVW22" s="296"/>
      <c r="LVX22" s="296"/>
      <c r="LVY22" s="296"/>
      <c r="LVZ22" s="296"/>
      <c r="LWA22" s="296"/>
      <c r="LWB22" s="296"/>
      <c r="LWC22" s="296"/>
      <c r="LWD22" s="296"/>
      <c r="LWE22" s="296"/>
      <c r="LWF22" s="296"/>
      <c r="LWG22" s="296"/>
      <c r="LWH22" s="296"/>
      <c r="LWI22" s="296"/>
      <c r="LWJ22" s="296"/>
      <c r="LWK22" s="296"/>
      <c r="LWL22" s="296"/>
      <c r="LWM22" s="296"/>
      <c r="LWN22" s="296"/>
      <c r="LWO22" s="296"/>
      <c r="LWP22" s="296"/>
      <c r="LWQ22" s="296"/>
      <c r="LWR22" s="296"/>
      <c r="LWS22" s="296"/>
      <c r="LWT22" s="296"/>
      <c r="LWU22" s="296"/>
      <c r="LWV22" s="296"/>
      <c r="LWW22" s="296"/>
      <c r="LWX22" s="296"/>
      <c r="LWY22" s="296"/>
      <c r="LWZ22" s="296"/>
      <c r="LXA22" s="296"/>
      <c r="LXB22" s="296"/>
      <c r="LXC22" s="296"/>
      <c r="LXD22" s="296"/>
      <c r="LXE22" s="296"/>
      <c r="LXF22" s="296"/>
      <c r="LXG22" s="296"/>
      <c r="LXH22" s="296"/>
      <c r="LXI22" s="296"/>
      <c r="LXJ22" s="296"/>
      <c r="LXK22" s="296"/>
      <c r="LXL22" s="296"/>
      <c r="LXM22" s="296"/>
      <c r="LXN22" s="296"/>
      <c r="LXO22" s="296"/>
      <c r="LXP22" s="296"/>
      <c r="LXQ22" s="296"/>
      <c r="LXR22" s="296"/>
      <c r="LXS22" s="296"/>
      <c r="LXT22" s="296"/>
      <c r="LXU22" s="296"/>
      <c r="LXV22" s="296"/>
      <c r="LXW22" s="296"/>
      <c r="LXX22" s="296"/>
      <c r="LXY22" s="296"/>
      <c r="LXZ22" s="296"/>
      <c r="LYA22" s="296"/>
      <c r="LYB22" s="296"/>
      <c r="LYC22" s="296"/>
      <c r="LYD22" s="296"/>
      <c r="LYE22" s="296"/>
      <c r="LYF22" s="296"/>
      <c r="LYG22" s="296"/>
      <c r="LYH22" s="296"/>
      <c r="LYI22" s="296"/>
      <c r="LYJ22" s="296"/>
      <c r="LYK22" s="296"/>
      <c r="LYL22" s="296"/>
      <c r="LYM22" s="296"/>
      <c r="LYN22" s="296"/>
      <c r="LYO22" s="296"/>
      <c r="LYP22" s="296"/>
      <c r="LYQ22" s="296"/>
      <c r="LYR22" s="296"/>
      <c r="LYS22" s="296"/>
      <c r="LYT22" s="296"/>
      <c r="LYU22" s="296"/>
      <c r="LYV22" s="296"/>
      <c r="LYW22" s="296"/>
      <c r="LYX22" s="296"/>
      <c r="LYY22" s="296"/>
      <c r="LYZ22" s="296"/>
      <c r="LZA22" s="296"/>
      <c r="LZB22" s="296"/>
      <c r="LZC22" s="296"/>
      <c r="LZD22" s="296"/>
      <c r="LZE22" s="296"/>
      <c r="LZF22" s="296"/>
      <c r="LZG22" s="296"/>
      <c r="LZH22" s="296"/>
      <c r="LZI22" s="296"/>
      <c r="LZJ22" s="296"/>
      <c r="LZK22" s="296"/>
      <c r="LZL22" s="296"/>
      <c r="LZM22" s="296"/>
      <c r="LZN22" s="296"/>
      <c r="LZO22" s="296"/>
      <c r="LZP22" s="296"/>
      <c r="LZQ22" s="296"/>
      <c r="LZR22" s="296"/>
      <c r="LZS22" s="296"/>
      <c r="LZT22" s="296"/>
      <c r="LZU22" s="296"/>
      <c r="LZV22" s="296"/>
      <c r="LZW22" s="296"/>
      <c r="LZX22" s="296"/>
      <c r="LZY22" s="296"/>
      <c r="LZZ22" s="296"/>
      <c r="MAA22" s="296"/>
      <c r="MAB22" s="296"/>
      <c r="MAC22" s="296"/>
      <c r="MAD22" s="296"/>
      <c r="MAE22" s="296"/>
      <c r="MAF22" s="296"/>
      <c r="MAG22" s="296"/>
      <c r="MAH22" s="296"/>
      <c r="MAI22" s="296"/>
      <c r="MAJ22" s="296"/>
      <c r="MAK22" s="296"/>
      <c r="MAL22" s="296"/>
      <c r="MAM22" s="296"/>
      <c r="MAN22" s="296"/>
      <c r="MAO22" s="296"/>
      <c r="MAP22" s="296"/>
      <c r="MAQ22" s="296"/>
      <c r="MAR22" s="296"/>
      <c r="MAS22" s="296"/>
      <c r="MAT22" s="296"/>
      <c r="MAU22" s="296"/>
      <c r="MAV22" s="296"/>
      <c r="MAW22" s="296"/>
      <c r="MAX22" s="296"/>
      <c r="MAY22" s="296"/>
      <c r="MAZ22" s="296"/>
      <c r="MBA22" s="296"/>
      <c r="MBB22" s="296"/>
      <c r="MBC22" s="296"/>
      <c r="MBD22" s="296"/>
      <c r="MBE22" s="296"/>
      <c r="MBF22" s="296"/>
      <c r="MBG22" s="296"/>
      <c r="MBH22" s="296"/>
      <c r="MBI22" s="296"/>
      <c r="MBJ22" s="296"/>
      <c r="MBK22" s="296"/>
      <c r="MBL22" s="296"/>
      <c r="MBM22" s="296"/>
      <c r="MBN22" s="296"/>
      <c r="MBO22" s="296"/>
      <c r="MBP22" s="296"/>
      <c r="MBQ22" s="296"/>
      <c r="MBR22" s="296"/>
      <c r="MBS22" s="296"/>
      <c r="MBT22" s="296"/>
      <c r="MBU22" s="296"/>
      <c r="MBV22" s="296"/>
      <c r="MBW22" s="296"/>
      <c r="MBX22" s="296"/>
      <c r="MBY22" s="296"/>
      <c r="MBZ22" s="296"/>
      <c r="MCA22" s="296"/>
      <c r="MCB22" s="296"/>
      <c r="MCC22" s="296"/>
      <c r="MCD22" s="296"/>
      <c r="MCE22" s="296"/>
      <c r="MCF22" s="296"/>
      <c r="MCG22" s="296"/>
      <c r="MCH22" s="296"/>
      <c r="MCI22" s="296"/>
      <c r="MCJ22" s="296"/>
      <c r="MCK22" s="296"/>
      <c r="MCL22" s="296"/>
      <c r="MCM22" s="296"/>
      <c r="MCN22" s="296"/>
      <c r="MCO22" s="296"/>
      <c r="MCP22" s="296"/>
      <c r="MCQ22" s="296"/>
      <c r="MCR22" s="296"/>
      <c r="MCS22" s="296"/>
      <c r="MCT22" s="296"/>
      <c r="MCU22" s="296"/>
      <c r="MCV22" s="296"/>
      <c r="MCW22" s="296"/>
      <c r="MCX22" s="296"/>
      <c r="MCY22" s="296"/>
      <c r="MCZ22" s="296"/>
      <c r="MDA22" s="296"/>
      <c r="MDB22" s="296"/>
      <c r="MDC22" s="296"/>
      <c r="MDD22" s="296"/>
      <c r="MDE22" s="296"/>
      <c r="MDF22" s="296"/>
      <c r="MDG22" s="296"/>
      <c r="MDH22" s="296"/>
      <c r="MDI22" s="296"/>
      <c r="MDJ22" s="296"/>
      <c r="MDK22" s="296"/>
      <c r="MDL22" s="296"/>
      <c r="MDM22" s="296"/>
      <c r="MDN22" s="296"/>
      <c r="MDO22" s="296"/>
      <c r="MDP22" s="296"/>
      <c r="MDQ22" s="296"/>
      <c r="MDR22" s="296"/>
      <c r="MDS22" s="296"/>
      <c r="MDT22" s="296"/>
      <c r="MDU22" s="296"/>
      <c r="MDV22" s="296"/>
      <c r="MDW22" s="296"/>
      <c r="MDX22" s="296"/>
      <c r="MDY22" s="296"/>
      <c r="MDZ22" s="296"/>
      <c r="MEA22" s="296"/>
      <c r="MEB22" s="296"/>
      <c r="MEC22" s="296"/>
      <c r="MED22" s="296"/>
      <c r="MEE22" s="296"/>
      <c r="MEF22" s="296"/>
      <c r="MEG22" s="296"/>
      <c r="MEH22" s="296"/>
      <c r="MEI22" s="296"/>
      <c r="MEJ22" s="296"/>
      <c r="MEK22" s="296"/>
      <c r="MEL22" s="296"/>
      <c r="MEM22" s="296"/>
      <c r="MEN22" s="296"/>
      <c r="MEO22" s="296"/>
      <c r="MEP22" s="296"/>
      <c r="MEQ22" s="296"/>
      <c r="MER22" s="296"/>
      <c r="MES22" s="296"/>
      <c r="MET22" s="296"/>
      <c r="MEU22" s="296"/>
      <c r="MEV22" s="296"/>
      <c r="MEW22" s="296"/>
      <c r="MEX22" s="296"/>
      <c r="MEY22" s="296"/>
      <c r="MEZ22" s="296"/>
      <c r="MFA22" s="296"/>
      <c r="MFB22" s="296"/>
      <c r="MFC22" s="296"/>
      <c r="MFD22" s="296"/>
      <c r="MFE22" s="296"/>
      <c r="MFF22" s="296"/>
      <c r="MFG22" s="296"/>
      <c r="MFH22" s="296"/>
      <c r="MFI22" s="296"/>
      <c r="MFJ22" s="296"/>
      <c r="MFK22" s="296"/>
      <c r="MFL22" s="296"/>
      <c r="MFM22" s="296"/>
      <c r="MFN22" s="296"/>
      <c r="MFO22" s="296"/>
      <c r="MFP22" s="296"/>
      <c r="MFQ22" s="296"/>
      <c r="MFR22" s="296"/>
      <c r="MFS22" s="296"/>
      <c r="MFT22" s="296"/>
      <c r="MFU22" s="296"/>
      <c r="MFV22" s="296"/>
      <c r="MFW22" s="296"/>
      <c r="MFX22" s="296"/>
      <c r="MFY22" s="296"/>
      <c r="MFZ22" s="296"/>
      <c r="MGA22" s="296"/>
      <c r="MGB22" s="296"/>
      <c r="MGC22" s="296"/>
      <c r="MGD22" s="296"/>
      <c r="MGE22" s="296"/>
      <c r="MGF22" s="296"/>
      <c r="MGG22" s="296"/>
      <c r="MGH22" s="296"/>
      <c r="MGI22" s="296"/>
      <c r="MGJ22" s="296"/>
      <c r="MGK22" s="296"/>
      <c r="MGL22" s="296"/>
      <c r="MGM22" s="296"/>
      <c r="MGN22" s="296"/>
      <c r="MGO22" s="296"/>
      <c r="MGP22" s="296"/>
      <c r="MGQ22" s="296"/>
      <c r="MGR22" s="296"/>
      <c r="MGS22" s="296"/>
      <c r="MGT22" s="296"/>
      <c r="MGU22" s="296"/>
      <c r="MGV22" s="296"/>
      <c r="MGW22" s="296"/>
      <c r="MGX22" s="296"/>
      <c r="MGY22" s="296"/>
      <c r="MGZ22" s="296"/>
      <c r="MHA22" s="296"/>
      <c r="MHB22" s="296"/>
      <c r="MHC22" s="296"/>
      <c r="MHD22" s="296"/>
      <c r="MHE22" s="296"/>
      <c r="MHF22" s="296"/>
      <c r="MHG22" s="296"/>
      <c r="MHH22" s="296"/>
      <c r="MHI22" s="296"/>
      <c r="MHJ22" s="296"/>
      <c r="MHK22" s="296"/>
      <c r="MHL22" s="296"/>
      <c r="MHM22" s="296"/>
      <c r="MHN22" s="296"/>
      <c r="MHO22" s="296"/>
      <c r="MHP22" s="296"/>
      <c r="MHQ22" s="296"/>
      <c r="MHR22" s="296"/>
      <c r="MHS22" s="296"/>
      <c r="MHT22" s="296"/>
      <c r="MHU22" s="296"/>
      <c r="MHV22" s="296"/>
      <c r="MHW22" s="296"/>
      <c r="MHX22" s="296"/>
      <c r="MHY22" s="296"/>
      <c r="MHZ22" s="296"/>
      <c r="MIA22" s="296"/>
      <c r="MIB22" s="296"/>
      <c r="MIC22" s="296"/>
      <c r="MID22" s="296"/>
      <c r="MIE22" s="296"/>
      <c r="MIF22" s="296"/>
      <c r="MIG22" s="296"/>
      <c r="MIH22" s="296"/>
      <c r="MII22" s="296"/>
      <c r="MIJ22" s="296"/>
      <c r="MIK22" s="296"/>
      <c r="MIL22" s="296"/>
      <c r="MIM22" s="296"/>
      <c r="MIN22" s="296"/>
      <c r="MIO22" s="296"/>
      <c r="MIP22" s="296"/>
      <c r="MIQ22" s="296"/>
      <c r="MIR22" s="296"/>
      <c r="MIS22" s="296"/>
      <c r="MIT22" s="296"/>
      <c r="MIU22" s="296"/>
      <c r="MIV22" s="296"/>
      <c r="MIW22" s="296"/>
      <c r="MIX22" s="296"/>
      <c r="MIY22" s="296"/>
      <c r="MIZ22" s="296"/>
      <c r="MJA22" s="296"/>
      <c r="MJB22" s="296"/>
      <c r="MJC22" s="296"/>
      <c r="MJD22" s="296"/>
      <c r="MJE22" s="296"/>
      <c r="MJF22" s="296"/>
      <c r="MJG22" s="296"/>
      <c r="MJH22" s="296"/>
      <c r="MJI22" s="296"/>
      <c r="MJJ22" s="296"/>
      <c r="MJK22" s="296"/>
      <c r="MJL22" s="296"/>
      <c r="MJM22" s="296"/>
      <c r="MJN22" s="296"/>
      <c r="MJO22" s="296"/>
      <c r="MJP22" s="296"/>
      <c r="MJQ22" s="296"/>
      <c r="MJR22" s="296"/>
      <c r="MJS22" s="296"/>
      <c r="MJT22" s="296"/>
      <c r="MJU22" s="296"/>
      <c r="MJV22" s="296"/>
      <c r="MJW22" s="296"/>
      <c r="MJX22" s="296"/>
      <c r="MJY22" s="296"/>
      <c r="MJZ22" s="296"/>
      <c r="MKA22" s="296"/>
      <c r="MKB22" s="296"/>
      <c r="MKC22" s="296"/>
      <c r="MKD22" s="296"/>
      <c r="MKE22" s="296"/>
      <c r="MKF22" s="296"/>
      <c r="MKG22" s="296"/>
      <c r="MKH22" s="296"/>
      <c r="MKI22" s="296"/>
      <c r="MKJ22" s="296"/>
      <c r="MKK22" s="296"/>
      <c r="MKL22" s="296"/>
      <c r="MKM22" s="296"/>
      <c r="MKN22" s="296"/>
      <c r="MKO22" s="296"/>
      <c r="MKP22" s="296"/>
      <c r="MKQ22" s="296"/>
      <c r="MKR22" s="296"/>
      <c r="MKS22" s="296"/>
      <c r="MKT22" s="296"/>
      <c r="MKU22" s="296"/>
      <c r="MKV22" s="296"/>
      <c r="MKW22" s="296"/>
      <c r="MKX22" s="296"/>
      <c r="MKY22" s="296"/>
      <c r="MKZ22" s="296"/>
      <c r="MLA22" s="296"/>
      <c r="MLB22" s="296"/>
      <c r="MLC22" s="296"/>
      <c r="MLD22" s="296"/>
      <c r="MLE22" s="296"/>
      <c r="MLF22" s="296"/>
      <c r="MLG22" s="296"/>
      <c r="MLH22" s="296"/>
      <c r="MLI22" s="296"/>
      <c r="MLJ22" s="296"/>
      <c r="MLK22" s="296"/>
      <c r="MLL22" s="296"/>
      <c r="MLM22" s="296"/>
      <c r="MLN22" s="296"/>
      <c r="MLO22" s="296"/>
      <c r="MLP22" s="296"/>
      <c r="MLQ22" s="296"/>
      <c r="MLR22" s="296"/>
      <c r="MLS22" s="296"/>
      <c r="MLT22" s="296"/>
      <c r="MLU22" s="296"/>
      <c r="MLV22" s="296"/>
      <c r="MLW22" s="296"/>
      <c r="MLX22" s="296"/>
      <c r="MLY22" s="296"/>
      <c r="MLZ22" s="296"/>
      <c r="MMA22" s="296"/>
      <c r="MMB22" s="296"/>
      <c r="MMC22" s="296"/>
      <c r="MMD22" s="296"/>
      <c r="MME22" s="296"/>
      <c r="MMF22" s="296"/>
      <c r="MMG22" s="296"/>
      <c r="MMH22" s="296"/>
      <c r="MMI22" s="296"/>
      <c r="MMJ22" s="296"/>
      <c r="MMK22" s="296"/>
      <c r="MML22" s="296"/>
      <c r="MMM22" s="296"/>
      <c r="MMN22" s="296"/>
      <c r="MMO22" s="296"/>
      <c r="MMP22" s="296"/>
      <c r="MMQ22" s="296"/>
      <c r="MMR22" s="296"/>
      <c r="MMS22" s="296"/>
      <c r="MMT22" s="296"/>
      <c r="MMU22" s="296"/>
      <c r="MMV22" s="296"/>
      <c r="MMW22" s="296"/>
      <c r="MMX22" s="296"/>
      <c r="MMY22" s="296"/>
      <c r="MMZ22" s="296"/>
      <c r="MNA22" s="296"/>
      <c r="MNB22" s="296"/>
      <c r="MNC22" s="296"/>
      <c r="MND22" s="296"/>
      <c r="MNE22" s="296"/>
      <c r="MNF22" s="296"/>
      <c r="MNG22" s="296"/>
      <c r="MNH22" s="296"/>
      <c r="MNI22" s="296"/>
      <c r="MNJ22" s="296"/>
      <c r="MNK22" s="296"/>
      <c r="MNL22" s="296"/>
      <c r="MNM22" s="296"/>
      <c r="MNN22" s="296"/>
      <c r="MNO22" s="296"/>
      <c r="MNP22" s="296"/>
      <c r="MNQ22" s="296"/>
      <c r="MNR22" s="296"/>
      <c r="MNS22" s="296"/>
      <c r="MNT22" s="296"/>
      <c r="MNU22" s="296"/>
      <c r="MNV22" s="296"/>
      <c r="MNW22" s="296"/>
      <c r="MNX22" s="296"/>
      <c r="MNY22" s="296"/>
      <c r="MNZ22" s="296"/>
      <c r="MOA22" s="296"/>
      <c r="MOB22" s="296"/>
      <c r="MOC22" s="296"/>
      <c r="MOD22" s="296"/>
      <c r="MOE22" s="296"/>
      <c r="MOF22" s="296"/>
      <c r="MOG22" s="296"/>
      <c r="MOH22" s="296"/>
      <c r="MOI22" s="296"/>
      <c r="MOJ22" s="296"/>
      <c r="MOK22" s="296"/>
      <c r="MOL22" s="296"/>
      <c r="MOM22" s="296"/>
      <c r="MON22" s="296"/>
      <c r="MOO22" s="296"/>
      <c r="MOP22" s="296"/>
      <c r="MOQ22" s="296"/>
      <c r="MOR22" s="296"/>
      <c r="MOS22" s="296"/>
      <c r="MOT22" s="296"/>
      <c r="MOU22" s="296"/>
      <c r="MOV22" s="296"/>
      <c r="MOW22" s="296"/>
      <c r="MOX22" s="296"/>
      <c r="MOY22" s="296"/>
      <c r="MOZ22" s="296"/>
      <c r="MPA22" s="296"/>
      <c r="MPB22" s="296"/>
      <c r="MPC22" s="296"/>
      <c r="MPD22" s="296"/>
      <c r="MPE22" s="296"/>
      <c r="MPF22" s="296"/>
      <c r="MPG22" s="296"/>
      <c r="MPH22" s="296"/>
      <c r="MPI22" s="296"/>
      <c r="MPJ22" s="296"/>
      <c r="MPK22" s="296"/>
      <c r="MPL22" s="296"/>
      <c r="MPM22" s="296"/>
      <c r="MPN22" s="296"/>
      <c r="MPO22" s="296"/>
      <c r="MPP22" s="296"/>
      <c r="MPQ22" s="296"/>
      <c r="MPR22" s="296"/>
      <c r="MPS22" s="296"/>
      <c r="MPT22" s="296"/>
      <c r="MPU22" s="296"/>
      <c r="MPV22" s="296"/>
      <c r="MPW22" s="296"/>
      <c r="MPX22" s="296"/>
      <c r="MPY22" s="296"/>
      <c r="MPZ22" s="296"/>
      <c r="MQA22" s="296"/>
      <c r="MQB22" s="296"/>
      <c r="MQC22" s="296"/>
      <c r="MQD22" s="296"/>
      <c r="MQE22" s="296"/>
      <c r="MQF22" s="296"/>
      <c r="MQG22" s="296"/>
      <c r="MQH22" s="296"/>
      <c r="MQI22" s="296"/>
      <c r="MQJ22" s="296"/>
      <c r="MQK22" s="296"/>
      <c r="MQL22" s="296"/>
      <c r="MQM22" s="296"/>
      <c r="MQN22" s="296"/>
      <c r="MQO22" s="296"/>
      <c r="MQP22" s="296"/>
      <c r="MQQ22" s="296"/>
      <c r="MQR22" s="296"/>
      <c r="MQS22" s="296"/>
      <c r="MQT22" s="296"/>
      <c r="MQU22" s="296"/>
      <c r="MQV22" s="296"/>
      <c r="MQW22" s="296"/>
      <c r="MQX22" s="296"/>
      <c r="MQY22" s="296"/>
      <c r="MQZ22" s="296"/>
      <c r="MRA22" s="296"/>
      <c r="MRB22" s="296"/>
      <c r="MRC22" s="296"/>
      <c r="MRD22" s="296"/>
      <c r="MRE22" s="296"/>
      <c r="MRF22" s="296"/>
      <c r="MRG22" s="296"/>
      <c r="MRH22" s="296"/>
      <c r="MRI22" s="296"/>
      <c r="MRJ22" s="296"/>
      <c r="MRK22" s="296"/>
      <c r="MRL22" s="296"/>
      <c r="MRM22" s="296"/>
      <c r="MRN22" s="296"/>
      <c r="MRO22" s="296"/>
      <c r="MRP22" s="296"/>
      <c r="MRQ22" s="296"/>
      <c r="MRR22" s="296"/>
      <c r="MRS22" s="296"/>
      <c r="MRT22" s="296"/>
      <c r="MRU22" s="296"/>
      <c r="MRV22" s="296"/>
      <c r="MRW22" s="296"/>
      <c r="MRX22" s="296"/>
      <c r="MRY22" s="296"/>
      <c r="MRZ22" s="296"/>
      <c r="MSA22" s="296"/>
      <c r="MSB22" s="296"/>
      <c r="MSC22" s="296"/>
      <c r="MSD22" s="296"/>
      <c r="MSE22" s="296"/>
      <c r="MSF22" s="296"/>
      <c r="MSG22" s="296"/>
      <c r="MSH22" s="296"/>
      <c r="MSI22" s="296"/>
      <c r="MSJ22" s="296"/>
      <c r="MSK22" s="296"/>
      <c r="MSL22" s="296"/>
      <c r="MSM22" s="296"/>
      <c r="MSN22" s="296"/>
      <c r="MSO22" s="296"/>
      <c r="MSP22" s="296"/>
      <c r="MSQ22" s="296"/>
      <c r="MSR22" s="296"/>
      <c r="MSS22" s="296"/>
      <c r="MST22" s="296"/>
      <c r="MSU22" s="296"/>
      <c r="MSV22" s="296"/>
      <c r="MSW22" s="296"/>
      <c r="MSX22" s="296"/>
      <c r="MSY22" s="296"/>
      <c r="MSZ22" s="296"/>
      <c r="MTA22" s="296"/>
      <c r="MTB22" s="296"/>
      <c r="MTC22" s="296"/>
      <c r="MTD22" s="296"/>
      <c r="MTE22" s="296"/>
      <c r="MTF22" s="296"/>
      <c r="MTG22" s="296"/>
      <c r="MTH22" s="296"/>
      <c r="MTI22" s="296"/>
      <c r="MTJ22" s="296"/>
      <c r="MTK22" s="296"/>
      <c r="MTL22" s="296"/>
      <c r="MTM22" s="296"/>
      <c r="MTN22" s="296"/>
      <c r="MTO22" s="296"/>
      <c r="MTP22" s="296"/>
      <c r="MTQ22" s="296"/>
      <c r="MTR22" s="296"/>
      <c r="MTS22" s="296"/>
      <c r="MTT22" s="296"/>
      <c r="MTU22" s="296"/>
      <c r="MTV22" s="296"/>
      <c r="MTW22" s="296"/>
      <c r="MTX22" s="296"/>
      <c r="MTY22" s="296"/>
      <c r="MTZ22" s="296"/>
      <c r="MUA22" s="296"/>
      <c r="MUB22" s="296"/>
      <c r="MUC22" s="296"/>
      <c r="MUD22" s="296"/>
      <c r="MUE22" s="296"/>
      <c r="MUF22" s="296"/>
      <c r="MUG22" s="296"/>
      <c r="MUH22" s="296"/>
      <c r="MUI22" s="296"/>
      <c r="MUJ22" s="296"/>
      <c r="MUK22" s="296"/>
      <c r="MUL22" s="296"/>
      <c r="MUM22" s="296"/>
      <c r="MUN22" s="296"/>
      <c r="MUO22" s="296"/>
      <c r="MUP22" s="296"/>
      <c r="MUQ22" s="296"/>
      <c r="MUR22" s="296"/>
      <c r="MUS22" s="296"/>
      <c r="MUT22" s="296"/>
      <c r="MUU22" s="296"/>
      <c r="MUV22" s="296"/>
      <c r="MUW22" s="296"/>
      <c r="MUX22" s="296"/>
      <c r="MUY22" s="296"/>
      <c r="MUZ22" s="296"/>
      <c r="MVA22" s="296"/>
      <c r="MVB22" s="296"/>
      <c r="MVC22" s="296"/>
      <c r="MVD22" s="296"/>
      <c r="MVE22" s="296"/>
      <c r="MVF22" s="296"/>
      <c r="MVG22" s="296"/>
      <c r="MVH22" s="296"/>
      <c r="MVI22" s="296"/>
      <c r="MVJ22" s="296"/>
      <c r="MVK22" s="296"/>
      <c r="MVL22" s="296"/>
      <c r="MVM22" s="296"/>
      <c r="MVN22" s="296"/>
      <c r="MVO22" s="296"/>
      <c r="MVP22" s="296"/>
      <c r="MVQ22" s="296"/>
      <c r="MVR22" s="296"/>
      <c r="MVS22" s="296"/>
      <c r="MVT22" s="296"/>
      <c r="MVU22" s="296"/>
      <c r="MVV22" s="296"/>
      <c r="MVW22" s="296"/>
      <c r="MVX22" s="296"/>
      <c r="MVY22" s="296"/>
      <c r="MVZ22" s="296"/>
      <c r="MWA22" s="296"/>
      <c r="MWB22" s="296"/>
      <c r="MWC22" s="296"/>
      <c r="MWD22" s="296"/>
      <c r="MWE22" s="296"/>
      <c r="MWF22" s="296"/>
      <c r="MWG22" s="296"/>
      <c r="MWH22" s="296"/>
      <c r="MWI22" s="296"/>
      <c r="MWJ22" s="296"/>
      <c r="MWK22" s="296"/>
      <c r="MWL22" s="296"/>
      <c r="MWM22" s="296"/>
      <c r="MWN22" s="296"/>
      <c r="MWO22" s="296"/>
      <c r="MWP22" s="296"/>
      <c r="MWQ22" s="296"/>
      <c r="MWR22" s="296"/>
      <c r="MWS22" s="296"/>
      <c r="MWT22" s="296"/>
      <c r="MWU22" s="296"/>
      <c r="MWV22" s="296"/>
      <c r="MWW22" s="296"/>
      <c r="MWX22" s="296"/>
      <c r="MWY22" s="296"/>
      <c r="MWZ22" s="296"/>
      <c r="MXA22" s="296"/>
      <c r="MXB22" s="296"/>
      <c r="MXC22" s="296"/>
      <c r="MXD22" s="296"/>
      <c r="MXE22" s="296"/>
      <c r="MXF22" s="296"/>
      <c r="MXG22" s="296"/>
      <c r="MXH22" s="296"/>
      <c r="MXI22" s="296"/>
      <c r="MXJ22" s="296"/>
      <c r="MXK22" s="296"/>
      <c r="MXL22" s="296"/>
      <c r="MXM22" s="296"/>
      <c r="MXN22" s="296"/>
      <c r="MXO22" s="296"/>
      <c r="MXP22" s="296"/>
      <c r="MXQ22" s="296"/>
      <c r="MXR22" s="296"/>
      <c r="MXS22" s="296"/>
      <c r="MXT22" s="296"/>
      <c r="MXU22" s="296"/>
      <c r="MXV22" s="296"/>
      <c r="MXW22" s="296"/>
      <c r="MXX22" s="296"/>
      <c r="MXY22" s="296"/>
      <c r="MXZ22" s="296"/>
      <c r="MYA22" s="296"/>
      <c r="MYB22" s="296"/>
      <c r="MYC22" s="296"/>
      <c r="MYD22" s="296"/>
      <c r="MYE22" s="296"/>
      <c r="MYF22" s="296"/>
      <c r="MYG22" s="296"/>
      <c r="MYH22" s="296"/>
      <c r="MYI22" s="296"/>
      <c r="MYJ22" s="296"/>
      <c r="MYK22" s="296"/>
      <c r="MYL22" s="296"/>
      <c r="MYM22" s="296"/>
      <c r="MYN22" s="296"/>
      <c r="MYO22" s="296"/>
      <c r="MYP22" s="296"/>
      <c r="MYQ22" s="296"/>
      <c r="MYR22" s="296"/>
      <c r="MYS22" s="296"/>
      <c r="MYT22" s="296"/>
      <c r="MYU22" s="296"/>
      <c r="MYV22" s="296"/>
      <c r="MYW22" s="296"/>
      <c r="MYX22" s="296"/>
      <c r="MYY22" s="296"/>
      <c r="MYZ22" s="296"/>
      <c r="MZA22" s="296"/>
      <c r="MZB22" s="296"/>
      <c r="MZC22" s="296"/>
      <c r="MZD22" s="296"/>
      <c r="MZE22" s="296"/>
      <c r="MZF22" s="296"/>
      <c r="MZG22" s="296"/>
      <c r="MZH22" s="296"/>
      <c r="MZI22" s="296"/>
      <c r="MZJ22" s="296"/>
      <c r="MZK22" s="296"/>
      <c r="MZL22" s="296"/>
      <c r="MZM22" s="296"/>
      <c r="MZN22" s="296"/>
      <c r="MZO22" s="296"/>
      <c r="MZP22" s="296"/>
      <c r="MZQ22" s="296"/>
      <c r="MZR22" s="296"/>
      <c r="MZS22" s="296"/>
      <c r="MZT22" s="296"/>
      <c r="MZU22" s="296"/>
      <c r="MZV22" s="296"/>
      <c r="MZW22" s="296"/>
      <c r="MZX22" s="296"/>
      <c r="MZY22" s="296"/>
      <c r="MZZ22" s="296"/>
      <c r="NAA22" s="296"/>
      <c r="NAB22" s="296"/>
      <c r="NAC22" s="296"/>
      <c r="NAD22" s="296"/>
      <c r="NAE22" s="296"/>
      <c r="NAF22" s="296"/>
      <c r="NAG22" s="296"/>
      <c r="NAH22" s="296"/>
      <c r="NAI22" s="296"/>
      <c r="NAJ22" s="296"/>
      <c r="NAK22" s="296"/>
      <c r="NAL22" s="296"/>
      <c r="NAM22" s="296"/>
      <c r="NAN22" s="296"/>
      <c r="NAO22" s="296"/>
      <c r="NAP22" s="296"/>
      <c r="NAQ22" s="296"/>
      <c r="NAR22" s="296"/>
      <c r="NAS22" s="296"/>
      <c r="NAT22" s="296"/>
      <c r="NAU22" s="296"/>
      <c r="NAV22" s="296"/>
      <c r="NAW22" s="296"/>
      <c r="NAX22" s="296"/>
      <c r="NAY22" s="296"/>
      <c r="NAZ22" s="296"/>
      <c r="NBA22" s="296"/>
      <c r="NBB22" s="296"/>
      <c r="NBC22" s="296"/>
      <c r="NBD22" s="296"/>
      <c r="NBE22" s="296"/>
      <c r="NBF22" s="296"/>
      <c r="NBG22" s="296"/>
      <c r="NBH22" s="296"/>
      <c r="NBI22" s="296"/>
      <c r="NBJ22" s="296"/>
      <c r="NBK22" s="296"/>
      <c r="NBL22" s="296"/>
      <c r="NBM22" s="296"/>
      <c r="NBN22" s="296"/>
      <c r="NBO22" s="296"/>
      <c r="NBP22" s="296"/>
      <c r="NBQ22" s="296"/>
      <c r="NBR22" s="296"/>
      <c r="NBS22" s="296"/>
      <c r="NBT22" s="296"/>
      <c r="NBU22" s="296"/>
      <c r="NBV22" s="296"/>
      <c r="NBW22" s="296"/>
      <c r="NBX22" s="296"/>
      <c r="NBY22" s="296"/>
      <c r="NBZ22" s="296"/>
      <c r="NCA22" s="296"/>
      <c r="NCB22" s="296"/>
      <c r="NCC22" s="296"/>
      <c r="NCD22" s="296"/>
      <c r="NCE22" s="296"/>
      <c r="NCF22" s="296"/>
      <c r="NCG22" s="296"/>
      <c r="NCH22" s="296"/>
      <c r="NCI22" s="296"/>
      <c r="NCJ22" s="296"/>
      <c r="NCK22" s="296"/>
      <c r="NCL22" s="296"/>
      <c r="NCM22" s="296"/>
      <c r="NCN22" s="296"/>
      <c r="NCO22" s="296"/>
      <c r="NCP22" s="296"/>
      <c r="NCQ22" s="296"/>
      <c r="NCR22" s="296"/>
      <c r="NCS22" s="296"/>
      <c r="NCT22" s="296"/>
      <c r="NCU22" s="296"/>
      <c r="NCV22" s="296"/>
      <c r="NCW22" s="296"/>
      <c r="NCX22" s="296"/>
      <c r="NCY22" s="296"/>
      <c r="NCZ22" s="296"/>
      <c r="NDA22" s="296"/>
      <c r="NDB22" s="296"/>
      <c r="NDC22" s="296"/>
      <c r="NDD22" s="296"/>
      <c r="NDE22" s="296"/>
      <c r="NDF22" s="296"/>
      <c r="NDG22" s="296"/>
      <c r="NDH22" s="296"/>
      <c r="NDI22" s="296"/>
      <c r="NDJ22" s="296"/>
      <c r="NDK22" s="296"/>
      <c r="NDL22" s="296"/>
      <c r="NDM22" s="296"/>
      <c r="NDN22" s="296"/>
      <c r="NDO22" s="296"/>
      <c r="NDP22" s="296"/>
      <c r="NDQ22" s="296"/>
      <c r="NDR22" s="296"/>
      <c r="NDS22" s="296"/>
      <c r="NDT22" s="296"/>
      <c r="NDU22" s="296"/>
      <c r="NDV22" s="296"/>
      <c r="NDW22" s="296"/>
      <c r="NDX22" s="296"/>
      <c r="NDY22" s="296"/>
      <c r="NDZ22" s="296"/>
      <c r="NEA22" s="296"/>
      <c r="NEB22" s="296"/>
      <c r="NEC22" s="296"/>
      <c r="NED22" s="296"/>
      <c r="NEE22" s="296"/>
      <c r="NEF22" s="296"/>
      <c r="NEG22" s="296"/>
      <c r="NEH22" s="296"/>
      <c r="NEI22" s="296"/>
      <c r="NEJ22" s="296"/>
      <c r="NEK22" s="296"/>
      <c r="NEL22" s="296"/>
      <c r="NEM22" s="296"/>
      <c r="NEN22" s="296"/>
      <c r="NEO22" s="296"/>
      <c r="NEP22" s="296"/>
      <c r="NEQ22" s="296"/>
      <c r="NER22" s="296"/>
      <c r="NES22" s="296"/>
      <c r="NET22" s="296"/>
      <c r="NEU22" s="296"/>
      <c r="NEV22" s="296"/>
      <c r="NEW22" s="296"/>
      <c r="NEX22" s="296"/>
      <c r="NEY22" s="296"/>
      <c r="NEZ22" s="296"/>
      <c r="NFA22" s="296"/>
      <c r="NFB22" s="296"/>
      <c r="NFC22" s="296"/>
      <c r="NFD22" s="296"/>
      <c r="NFE22" s="296"/>
      <c r="NFF22" s="296"/>
      <c r="NFG22" s="296"/>
      <c r="NFH22" s="296"/>
      <c r="NFI22" s="296"/>
      <c r="NFJ22" s="296"/>
      <c r="NFK22" s="296"/>
      <c r="NFL22" s="296"/>
      <c r="NFM22" s="296"/>
      <c r="NFN22" s="296"/>
      <c r="NFO22" s="296"/>
      <c r="NFP22" s="296"/>
      <c r="NFQ22" s="296"/>
      <c r="NFR22" s="296"/>
      <c r="NFS22" s="296"/>
      <c r="NFT22" s="296"/>
      <c r="NFU22" s="296"/>
      <c r="NFV22" s="296"/>
      <c r="NFW22" s="296"/>
      <c r="NFX22" s="296"/>
      <c r="NFY22" s="296"/>
      <c r="NFZ22" s="296"/>
      <c r="NGA22" s="296"/>
      <c r="NGB22" s="296"/>
      <c r="NGC22" s="296"/>
      <c r="NGD22" s="296"/>
      <c r="NGE22" s="296"/>
      <c r="NGF22" s="296"/>
      <c r="NGG22" s="296"/>
      <c r="NGH22" s="296"/>
      <c r="NGI22" s="296"/>
      <c r="NGJ22" s="296"/>
      <c r="NGK22" s="296"/>
      <c r="NGL22" s="296"/>
      <c r="NGM22" s="296"/>
      <c r="NGN22" s="296"/>
      <c r="NGO22" s="296"/>
      <c r="NGP22" s="296"/>
      <c r="NGQ22" s="296"/>
      <c r="NGR22" s="296"/>
      <c r="NGS22" s="296"/>
      <c r="NGT22" s="296"/>
      <c r="NGU22" s="296"/>
      <c r="NGV22" s="296"/>
      <c r="NGW22" s="296"/>
      <c r="NGX22" s="296"/>
      <c r="NGY22" s="296"/>
      <c r="NGZ22" s="296"/>
      <c r="NHA22" s="296"/>
      <c r="NHB22" s="296"/>
      <c r="NHC22" s="296"/>
      <c r="NHD22" s="296"/>
      <c r="NHE22" s="296"/>
      <c r="NHF22" s="296"/>
      <c r="NHG22" s="296"/>
      <c r="NHH22" s="296"/>
      <c r="NHI22" s="296"/>
      <c r="NHJ22" s="296"/>
      <c r="NHK22" s="296"/>
      <c r="NHL22" s="296"/>
      <c r="NHM22" s="296"/>
      <c r="NHN22" s="296"/>
      <c r="NHO22" s="296"/>
      <c r="NHP22" s="296"/>
      <c r="NHQ22" s="296"/>
      <c r="NHR22" s="296"/>
      <c r="NHS22" s="296"/>
      <c r="NHT22" s="296"/>
      <c r="NHU22" s="296"/>
      <c r="NHV22" s="296"/>
      <c r="NHW22" s="296"/>
      <c r="NHX22" s="296"/>
      <c r="NHY22" s="296"/>
      <c r="NHZ22" s="296"/>
      <c r="NIA22" s="296"/>
      <c r="NIB22" s="296"/>
      <c r="NIC22" s="296"/>
      <c r="NID22" s="296"/>
      <c r="NIE22" s="296"/>
      <c r="NIF22" s="296"/>
      <c r="NIG22" s="296"/>
      <c r="NIH22" s="296"/>
      <c r="NII22" s="296"/>
      <c r="NIJ22" s="296"/>
      <c r="NIK22" s="296"/>
      <c r="NIL22" s="296"/>
      <c r="NIM22" s="296"/>
      <c r="NIN22" s="296"/>
      <c r="NIO22" s="296"/>
      <c r="NIP22" s="296"/>
      <c r="NIQ22" s="296"/>
      <c r="NIR22" s="296"/>
      <c r="NIS22" s="296"/>
      <c r="NIT22" s="296"/>
      <c r="NIU22" s="296"/>
      <c r="NIV22" s="296"/>
      <c r="NIW22" s="296"/>
      <c r="NIX22" s="296"/>
      <c r="NIY22" s="296"/>
      <c r="NIZ22" s="296"/>
      <c r="NJA22" s="296"/>
      <c r="NJB22" s="296"/>
      <c r="NJC22" s="296"/>
      <c r="NJD22" s="296"/>
      <c r="NJE22" s="296"/>
      <c r="NJF22" s="296"/>
      <c r="NJG22" s="296"/>
      <c r="NJH22" s="296"/>
      <c r="NJI22" s="296"/>
      <c r="NJJ22" s="296"/>
      <c r="NJK22" s="296"/>
      <c r="NJL22" s="296"/>
      <c r="NJM22" s="296"/>
      <c r="NJN22" s="296"/>
      <c r="NJO22" s="296"/>
      <c r="NJP22" s="296"/>
      <c r="NJQ22" s="296"/>
      <c r="NJR22" s="296"/>
      <c r="NJS22" s="296"/>
      <c r="NJT22" s="296"/>
      <c r="NJU22" s="296"/>
      <c r="NJV22" s="296"/>
      <c r="NJW22" s="296"/>
      <c r="NJX22" s="296"/>
      <c r="NJY22" s="296"/>
      <c r="NJZ22" s="296"/>
      <c r="NKA22" s="296"/>
      <c r="NKB22" s="296"/>
      <c r="NKC22" s="296"/>
      <c r="NKD22" s="296"/>
      <c r="NKE22" s="296"/>
      <c r="NKF22" s="296"/>
      <c r="NKG22" s="296"/>
      <c r="NKH22" s="296"/>
      <c r="NKI22" s="296"/>
      <c r="NKJ22" s="296"/>
      <c r="NKK22" s="296"/>
      <c r="NKL22" s="296"/>
      <c r="NKM22" s="296"/>
      <c r="NKN22" s="296"/>
      <c r="NKO22" s="296"/>
      <c r="NKP22" s="296"/>
      <c r="NKQ22" s="296"/>
      <c r="NKR22" s="296"/>
      <c r="NKS22" s="296"/>
      <c r="NKT22" s="296"/>
      <c r="NKU22" s="296"/>
      <c r="NKV22" s="296"/>
      <c r="NKW22" s="296"/>
      <c r="NKX22" s="296"/>
      <c r="NKY22" s="296"/>
      <c r="NKZ22" s="296"/>
      <c r="NLA22" s="296"/>
      <c r="NLB22" s="296"/>
      <c r="NLC22" s="296"/>
      <c r="NLD22" s="296"/>
      <c r="NLE22" s="296"/>
      <c r="NLF22" s="296"/>
      <c r="NLG22" s="296"/>
      <c r="NLH22" s="296"/>
      <c r="NLI22" s="296"/>
      <c r="NLJ22" s="296"/>
      <c r="NLK22" s="296"/>
      <c r="NLL22" s="296"/>
      <c r="NLM22" s="296"/>
      <c r="NLN22" s="296"/>
      <c r="NLO22" s="296"/>
      <c r="NLP22" s="296"/>
      <c r="NLQ22" s="296"/>
      <c r="NLR22" s="296"/>
      <c r="NLS22" s="296"/>
      <c r="NLT22" s="296"/>
      <c r="NLU22" s="296"/>
      <c r="NLV22" s="296"/>
      <c r="NLW22" s="296"/>
      <c r="NLX22" s="296"/>
      <c r="NLY22" s="296"/>
      <c r="NLZ22" s="296"/>
      <c r="NMA22" s="296"/>
      <c r="NMB22" s="296"/>
      <c r="NMC22" s="296"/>
      <c r="NMD22" s="296"/>
      <c r="NME22" s="296"/>
      <c r="NMF22" s="296"/>
      <c r="NMG22" s="296"/>
      <c r="NMH22" s="296"/>
      <c r="NMI22" s="296"/>
      <c r="NMJ22" s="296"/>
      <c r="NMK22" s="296"/>
      <c r="NML22" s="296"/>
      <c r="NMM22" s="296"/>
      <c r="NMN22" s="296"/>
      <c r="NMO22" s="296"/>
      <c r="NMP22" s="296"/>
      <c r="NMQ22" s="296"/>
      <c r="NMR22" s="296"/>
      <c r="NMS22" s="296"/>
      <c r="NMT22" s="296"/>
      <c r="NMU22" s="296"/>
      <c r="NMV22" s="296"/>
      <c r="NMW22" s="296"/>
      <c r="NMX22" s="296"/>
      <c r="NMY22" s="296"/>
      <c r="NMZ22" s="296"/>
      <c r="NNA22" s="296"/>
      <c r="NNB22" s="296"/>
      <c r="NNC22" s="296"/>
      <c r="NND22" s="296"/>
      <c r="NNE22" s="296"/>
      <c r="NNF22" s="296"/>
      <c r="NNG22" s="296"/>
      <c r="NNH22" s="296"/>
      <c r="NNI22" s="296"/>
      <c r="NNJ22" s="296"/>
      <c r="NNK22" s="296"/>
      <c r="NNL22" s="296"/>
      <c r="NNM22" s="296"/>
      <c r="NNN22" s="296"/>
      <c r="NNO22" s="296"/>
      <c r="NNP22" s="296"/>
      <c r="NNQ22" s="296"/>
      <c r="NNR22" s="296"/>
      <c r="NNS22" s="296"/>
      <c r="NNT22" s="296"/>
      <c r="NNU22" s="296"/>
      <c r="NNV22" s="296"/>
      <c r="NNW22" s="296"/>
      <c r="NNX22" s="296"/>
      <c r="NNY22" s="296"/>
      <c r="NNZ22" s="296"/>
      <c r="NOA22" s="296"/>
      <c r="NOB22" s="296"/>
      <c r="NOC22" s="296"/>
      <c r="NOD22" s="296"/>
      <c r="NOE22" s="296"/>
      <c r="NOF22" s="296"/>
      <c r="NOG22" s="296"/>
      <c r="NOH22" s="296"/>
      <c r="NOI22" s="296"/>
      <c r="NOJ22" s="296"/>
      <c r="NOK22" s="296"/>
      <c r="NOL22" s="296"/>
      <c r="NOM22" s="296"/>
      <c r="NON22" s="296"/>
      <c r="NOO22" s="296"/>
      <c r="NOP22" s="296"/>
      <c r="NOQ22" s="296"/>
      <c r="NOR22" s="296"/>
      <c r="NOS22" s="296"/>
      <c r="NOT22" s="296"/>
      <c r="NOU22" s="296"/>
      <c r="NOV22" s="296"/>
      <c r="NOW22" s="296"/>
      <c r="NOX22" s="296"/>
      <c r="NOY22" s="296"/>
      <c r="NOZ22" s="296"/>
      <c r="NPA22" s="296"/>
      <c r="NPB22" s="296"/>
      <c r="NPC22" s="296"/>
      <c r="NPD22" s="296"/>
      <c r="NPE22" s="296"/>
      <c r="NPF22" s="296"/>
      <c r="NPG22" s="296"/>
      <c r="NPH22" s="296"/>
      <c r="NPI22" s="296"/>
      <c r="NPJ22" s="296"/>
      <c r="NPK22" s="296"/>
      <c r="NPL22" s="296"/>
      <c r="NPM22" s="296"/>
      <c r="NPN22" s="296"/>
      <c r="NPO22" s="296"/>
      <c r="NPP22" s="296"/>
      <c r="NPQ22" s="296"/>
      <c r="NPR22" s="296"/>
      <c r="NPS22" s="296"/>
      <c r="NPT22" s="296"/>
      <c r="NPU22" s="296"/>
      <c r="NPV22" s="296"/>
      <c r="NPW22" s="296"/>
      <c r="NPX22" s="296"/>
      <c r="NPY22" s="296"/>
      <c r="NPZ22" s="296"/>
      <c r="NQA22" s="296"/>
      <c r="NQB22" s="296"/>
      <c r="NQC22" s="296"/>
      <c r="NQD22" s="296"/>
      <c r="NQE22" s="296"/>
      <c r="NQF22" s="296"/>
      <c r="NQG22" s="296"/>
      <c r="NQH22" s="296"/>
      <c r="NQI22" s="296"/>
      <c r="NQJ22" s="296"/>
      <c r="NQK22" s="296"/>
      <c r="NQL22" s="296"/>
      <c r="NQM22" s="296"/>
      <c r="NQN22" s="296"/>
      <c r="NQO22" s="296"/>
      <c r="NQP22" s="296"/>
      <c r="NQQ22" s="296"/>
      <c r="NQR22" s="296"/>
      <c r="NQS22" s="296"/>
      <c r="NQT22" s="296"/>
      <c r="NQU22" s="296"/>
      <c r="NQV22" s="296"/>
      <c r="NQW22" s="296"/>
      <c r="NQX22" s="296"/>
      <c r="NQY22" s="296"/>
      <c r="NQZ22" s="296"/>
      <c r="NRA22" s="296"/>
      <c r="NRB22" s="296"/>
      <c r="NRC22" s="296"/>
      <c r="NRD22" s="296"/>
      <c r="NRE22" s="296"/>
      <c r="NRF22" s="296"/>
      <c r="NRG22" s="296"/>
      <c r="NRH22" s="296"/>
      <c r="NRI22" s="296"/>
      <c r="NRJ22" s="296"/>
      <c r="NRK22" s="296"/>
      <c r="NRL22" s="296"/>
      <c r="NRM22" s="296"/>
      <c r="NRN22" s="296"/>
      <c r="NRO22" s="296"/>
      <c r="NRP22" s="296"/>
      <c r="NRQ22" s="296"/>
      <c r="NRR22" s="296"/>
      <c r="NRS22" s="296"/>
      <c r="NRT22" s="296"/>
      <c r="NRU22" s="296"/>
      <c r="NRV22" s="296"/>
      <c r="NRW22" s="296"/>
      <c r="NRX22" s="296"/>
      <c r="NRY22" s="296"/>
      <c r="NRZ22" s="296"/>
      <c r="NSA22" s="296"/>
      <c r="NSB22" s="296"/>
      <c r="NSC22" s="296"/>
      <c r="NSD22" s="296"/>
      <c r="NSE22" s="296"/>
      <c r="NSF22" s="296"/>
      <c r="NSG22" s="296"/>
      <c r="NSH22" s="296"/>
      <c r="NSI22" s="296"/>
      <c r="NSJ22" s="296"/>
      <c r="NSK22" s="296"/>
      <c r="NSL22" s="296"/>
      <c r="NSM22" s="296"/>
      <c r="NSN22" s="296"/>
      <c r="NSO22" s="296"/>
      <c r="NSP22" s="296"/>
      <c r="NSQ22" s="296"/>
      <c r="NSR22" s="296"/>
      <c r="NSS22" s="296"/>
      <c r="NST22" s="296"/>
      <c r="NSU22" s="296"/>
      <c r="NSV22" s="296"/>
      <c r="NSW22" s="296"/>
      <c r="NSX22" s="296"/>
      <c r="NSY22" s="296"/>
      <c r="NSZ22" s="296"/>
      <c r="NTA22" s="296"/>
      <c r="NTB22" s="296"/>
      <c r="NTC22" s="296"/>
      <c r="NTD22" s="296"/>
      <c r="NTE22" s="296"/>
      <c r="NTF22" s="296"/>
      <c r="NTG22" s="296"/>
      <c r="NTH22" s="296"/>
      <c r="NTI22" s="296"/>
      <c r="NTJ22" s="296"/>
      <c r="NTK22" s="296"/>
      <c r="NTL22" s="296"/>
      <c r="NTM22" s="296"/>
      <c r="NTN22" s="296"/>
      <c r="NTO22" s="296"/>
      <c r="NTP22" s="296"/>
      <c r="NTQ22" s="296"/>
      <c r="NTR22" s="296"/>
      <c r="NTS22" s="296"/>
      <c r="NTT22" s="296"/>
      <c r="NTU22" s="296"/>
      <c r="NTV22" s="296"/>
      <c r="NTW22" s="296"/>
      <c r="NTX22" s="296"/>
      <c r="NTY22" s="296"/>
      <c r="NTZ22" s="296"/>
      <c r="NUA22" s="296"/>
      <c r="NUB22" s="296"/>
      <c r="NUC22" s="296"/>
      <c r="NUD22" s="296"/>
      <c r="NUE22" s="296"/>
      <c r="NUF22" s="296"/>
      <c r="NUG22" s="296"/>
      <c r="NUH22" s="296"/>
      <c r="NUI22" s="296"/>
      <c r="NUJ22" s="296"/>
      <c r="NUK22" s="296"/>
      <c r="NUL22" s="296"/>
      <c r="NUM22" s="296"/>
      <c r="NUN22" s="296"/>
      <c r="NUO22" s="296"/>
      <c r="NUP22" s="296"/>
      <c r="NUQ22" s="296"/>
      <c r="NUR22" s="296"/>
      <c r="NUS22" s="296"/>
      <c r="NUT22" s="296"/>
      <c r="NUU22" s="296"/>
      <c r="NUV22" s="296"/>
      <c r="NUW22" s="296"/>
      <c r="NUX22" s="296"/>
      <c r="NUY22" s="296"/>
      <c r="NUZ22" s="296"/>
      <c r="NVA22" s="296"/>
      <c r="NVB22" s="296"/>
      <c r="NVC22" s="296"/>
      <c r="NVD22" s="296"/>
      <c r="NVE22" s="296"/>
      <c r="NVF22" s="296"/>
      <c r="NVG22" s="296"/>
      <c r="NVH22" s="296"/>
      <c r="NVI22" s="296"/>
      <c r="NVJ22" s="296"/>
      <c r="NVK22" s="296"/>
      <c r="NVL22" s="296"/>
      <c r="NVM22" s="296"/>
      <c r="NVN22" s="296"/>
      <c r="NVO22" s="296"/>
      <c r="NVP22" s="296"/>
      <c r="NVQ22" s="296"/>
      <c r="NVR22" s="296"/>
      <c r="NVS22" s="296"/>
      <c r="NVT22" s="296"/>
      <c r="NVU22" s="296"/>
      <c r="NVV22" s="296"/>
      <c r="NVW22" s="296"/>
      <c r="NVX22" s="296"/>
      <c r="NVY22" s="296"/>
      <c r="NVZ22" s="296"/>
      <c r="NWA22" s="296"/>
      <c r="NWB22" s="296"/>
      <c r="NWC22" s="296"/>
      <c r="NWD22" s="296"/>
      <c r="NWE22" s="296"/>
      <c r="NWF22" s="296"/>
      <c r="NWG22" s="296"/>
      <c r="NWH22" s="296"/>
      <c r="NWI22" s="296"/>
      <c r="NWJ22" s="296"/>
      <c r="NWK22" s="296"/>
      <c r="NWL22" s="296"/>
      <c r="NWM22" s="296"/>
      <c r="NWN22" s="296"/>
      <c r="NWO22" s="296"/>
      <c r="NWP22" s="296"/>
      <c r="NWQ22" s="296"/>
      <c r="NWR22" s="296"/>
      <c r="NWS22" s="296"/>
      <c r="NWT22" s="296"/>
      <c r="NWU22" s="296"/>
      <c r="NWV22" s="296"/>
      <c r="NWW22" s="296"/>
      <c r="NWX22" s="296"/>
      <c r="NWY22" s="296"/>
      <c r="NWZ22" s="296"/>
      <c r="NXA22" s="296"/>
      <c r="NXB22" s="296"/>
      <c r="NXC22" s="296"/>
      <c r="NXD22" s="296"/>
      <c r="NXE22" s="296"/>
      <c r="NXF22" s="296"/>
      <c r="NXG22" s="296"/>
      <c r="NXH22" s="296"/>
      <c r="NXI22" s="296"/>
      <c r="NXJ22" s="296"/>
      <c r="NXK22" s="296"/>
      <c r="NXL22" s="296"/>
      <c r="NXM22" s="296"/>
      <c r="NXN22" s="296"/>
      <c r="NXO22" s="296"/>
      <c r="NXP22" s="296"/>
      <c r="NXQ22" s="296"/>
      <c r="NXR22" s="296"/>
      <c r="NXS22" s="296"/>
      <c r="NXT22" s="296"/>
      <c r="NXU22" s="296"/>
      <c r="NXV22" s="296"/>
      <c r="NXW22" s="296"/>
      <c r="NXX22" s="296"/>
      <c r="NXY22" s="296"/>
      <c r="NXZ22" s="296"/>
      <c r="NYA22" s="296"/>
      <c r="NYB22" s="296"/>
      <c r="NYC22" s="296"/>
      <c r="NYD22" s="296"/>
      <c r="NYE22" s="296"/>
      <c r="NYF22" s="296"/>
      <c r="NYG22" s="296"/>
      <c r="NYH22" s="296"/>
      <c r="NYI22" s="296"/>
      <c r="NYJ22" s="296"/>
      <c r="NYK22" s="296"/>
      <c r="NYL22" s="296"/>
      <c r="NYM22" s="296"/>
      <c r="NYN22" s="296"/>
      <c r="NYO22" s="296"/>
      <c r="NYP22" s="296"/>
      <c r="NYQ22" s="296"/>
      <c r="NYR22" s="296"/>
      <c r="NYS22" s="296"/>
      <c r="NYT22" s="296"/>
      <c r="NYU22" s="296"/>
      <c r="NYV22" s="296"/>
      <c r="NYW22" s="296"/>
      <c r="NYX22" s="296"/>
      <c r="NYY22" s="296"/>
      <c r="NYZ22" s="296"/>
      <c r="NZA22" s="296"/>
      <c r="NZB22" s="296"/>
      <c r="NZC22" s="296"/>
      <c r="NZD22" s="296"/>
      <c r="NZE22" s="296"/>
      <c r="NZF22" s="296"/>
      <c r="NZG22" s="296"/>
      <c r="NZH22" s="296"/>
      <c r="NZI22" s="296"/>
      <c r="NZJ22" s="296"/>
      <c r="NZK22" s="296"/>
      <c r="NZL22" s="296"/>
      <c r="NZM22" s="296"/>
      <c r="NZN22" s="296"/>
      <c r="NZO22" s="296"/>
      <c r="NZP22" s="296"/>
      <c r="NZQ22" s="296"/>
      <c r="NZR22" s="296"/>
      <c r="NZS22" s="296"/>
      <c r="NZT22" s="296"/>
      <c r="NZU22" s="296"/>
      <c r="NZV22" s="296"/>
      <c r="NZW22" s="296"/>
      <c r="NZX22" s="296"/>
      <c r="NZY22" s="296"/>
      <c r="NZZ22" s="296"/>
      <c r="OAA22" s="296"/>
      <c r="OAB22" s="296"/>
      <c r="OAC22" s="296"/>
      <c r="OAD22" s="296"/>
      <c r="OAE22" s="296"/>
      <c r="OAF22" s="296"/>
      <c r="OAG22" s="296"/>
      <c r="OAH22" s="296"/>
      <c r="OAI22" s="296"/>
      <c r="OAJ22" s="296"/>
      <c r="OAK22" s="296"/>
      <c r="OAL22" s="296"/>
      <c r="OAM22" s="296"/>
      <c r="OAN22" s="296"/>
      <c r="OAO22" s="296"/>
      <c r="OAP22" s="296"/>
      <c r="OAQ22" s="296"/>
      <c r="OAR22" s="296"/>
      <c r="OAS22" s="296"/>
      <c r="OAT22" s="296"/>
      <c r="OAU22" s="296"/>
      <c r="OAV22" s="296"/>
      <c r="OAW22" s="296"/>
      <c r="OAX22" s="296"/>
      <c r="OAY22" s="296"/>
      <c r="OAZ22" s="296"/>
      <c r="OBA22" s="296"/>
      <c r="OBB22" s="296"/>
      <c r="OBC22" s="296"/>
      <c r="OBD22" s="296"/>
      <c r="OBE22" s="296"/>
      <c r="OBF22" s="296"/>
      <c r="OBG22" s="296"/>
      <c r="OBH22" s="296"/>
      <c r="OBI22" s="296"/>
      <c r="OBJ22" s="296"/>
      <c r="OBK22" s="296"/>
      <c r="OBL22" s="296"/>
      <c r="OBM22" s="296"/>
      <c r="OBN22" s="296"/>
      <c r="OBO22" s="296"/>
      <c r="OBP22" s="296"/>
      <c r="OBQ22" s="296"/>
      <c r="OBR22" s="296"/>
      <c r="OBS22" s="296"/>
      <c r="OBT22" s="296"/>
      <c r="OBU22" s="296"/>
      <c r="OBV22" s="296"/>
      <c r="OBW22" s="296"/>
      <c r="OBX22" s="296"/>
      <c r="OBY22" s="296"/>
      <c r="OBZ22" s="296"/>
      <c r="OCA22" s="296"/>
      <c r="OCB22" s="296"/>
      <c r="OCC22" s="296"/>
      <c r="OCD22" s="296"/>
      <c r="OCE22" s="296"/>
      <c r="OCF22" s="296"/>
      <c r="OCG22" s="296"/>
      <c r="OCH22" s="296"/>
      <c r="OCI22" s="296"/>
      <c r="OCJ22" s="296"/>
      <c r="OCK22" s="296"/>
      <c r="OCL22" s="296"/>
      <c r="OCM22" s="296"/>
      <c r="OCN22" s="296"/>
      <c r="OCO22" s="296"/>
      <c r="OCP22" s="296"/>
      <c r="OCQ22" s="296"/>
      <c r="OCR22" s="296"/>
      <c r="OCS22" s="296"/>
      <c r="OCT22" s="296"/>
      <c r="OCU22" s="296"/>
      <c r="OCV22" s="296"/>
      <c r="OCW22" s="296"/>
      <c r="OCX22" s="296"/>
      <c r="OCY22" s="296"/>
      <c r="OCZ22" s="296"/>
      <c r="ODA22" s="296"/>
      <c r="ODB22" s="296"/>
      <c r="ODC22" s="296"/>
      <c r="ODD22" s="296"/>
      <c r="ODE22" s="296"/>
      <c r="ODF22" s="296"/>
      <c r="ODG22" s="296"/>
      <c r="ODH22" s="296"/>
      <c r="ODI22" s="296"/>
      <c r="ODJ22" s="296"/>
      <c r="ODK22" s="296"/>
      <c r="ODL22" s="296"/>
      <c r="ODM22" s="296"/>
      <c r="ODN22" s="296"/>
      <c r="ODO22" s="296"/>
      <c r="ODP22" s="296"/>
      <c r="ODQ22" s="296"/>
      <c r="ODR22" s="296"/>
      <c r="ODS22" s="296"/>
      <c r="ODT22" s="296"/>
      <c r="ODU22" s="296"/>
      <c r="ODV22" s="296"/>
      <c r="ODW22" s="296"/>
      <c r="ODX22" s="296"/>
      <c r="ODY22" s="296"/>
      <c r="ODZ22" s="296"/>
      <c r="OEA22" s="296"/>
      <c r="OEB22" s="296"/>
      <c r="OEC22" s="296"/>
      <c r="OED22" s="296"/>
      <c r="OEE22" s="296"/>
      <c r="OEF22" s="296"/>
      <c r="OEG22" s="296"/>
      <c r="OEH22" s="296"/>
      <c r="OEI22" s="296"/>
      <c r="OEJ22" s="296"/>
      <c r="OEK22" s="296"/>
      <c r="OEL22" s="296"/>
      <c r="OEM22" s="296"/>
      <c r="OEN22" s="296"/>
      <c r="OEO22" s="296"/>
      <c r="OEP22" s="296"/>
      <c r="OEQ22" s="296"/>
      <c r="OER22" s="296"/>
      <c r="OES22" s="296"/>
      <c r="OET22" s="296"/>
      <c r="OEU22" s="296"/>
      <c r="OEV22" s="296"/>
      <c r="OEW22" s="296"/>
      <c r="OEX22" s="296"/>
      <c r="OEY22" s="296"/>
      <c r="OEZ22" s="296"/>
      <c r="OFA22" s="296"/>
      <c r="OFB22" s="296"/>
      <c r="OFC22" s="296"/>
      <c r="OFD22" s="296"/>
      <c r="OFE22" s="296"/>
      <c r="OFF22" s="296"/>
      <c r="OFG22" s="296"/>
      <c r="OFH22" s="296"/>
      <c r="OFI22" s="296"/>
      <c r="OFJ22" s="296"/>
      <c r="OFK22" s="296"/>
      <c r="OFL22" s="296"/>
      <c r="OFM22" s="296"/>
      <c r="OFN22" s="296"/>
      <c r="OFO22" s="296"/>
      <c r="OFP22" s="296"/>
      <c r="OFQ22" s="296"/>
      <c r="OFR22" s="296"/>
      <c r="OFS22" s="296"/>
      <c r="OFT22" s="296"/>
      <c r="OFU22" s="296"/>
      <c r="OFV22" s="296"/>
      <c r="OFW22" s="296"/>
      <c r="OFX22" s="296"/>
      <c r="OFY22" s="296"/>
      <c r="OFZ22" s="296"/>
      <c r="OGA22" s="296"/>
      <c r="OGB22" s="296"/>
      <c r="OGC22" s="296"/>
      <c r="OGD22" s="296"/>
      <c r="OGE22" s="296"/>
      <c r="OGF22" s="296"/>
      <c r="OGG22" s="296"/>
      <c r="OGH22" s="296"/>
      <c r="OGI22" s="296"/>
      <c r="OGJ22" s="296"/>
      <c r="OGK22" s="296"/>
      <c r="OGL22" s="296"/>
      <c r="OGM22" s="296"/>
      <c r="OGN22" s="296"/>
      <c r="OGO22" s="296"/>
      <c r="OGP22" s="296"/>
      <c r="OGQ22" s="296"/>
      <c r="OGR22" s="296"/>
      <c r="OGS22" s="296"/>
      <c r="OGT22" s="296"/>
      <c r="OGU22" s="296"/>
      <c r="OGV22" s="296"/>
      <c r="OGW22" s="296"/>
      <c r="OGX22" s="296"/>
      <c r="OGY22" s="296"/>
      <c r="OGZ22" s="296"/>
      <c r="OHA22" s="296"/>
      <c r="OHB22" s="296"/>
      <c r="OHC22" s="296"/>
      <c r="OHD22" s="296"/>
      <c r="OHE22" s="296"/>
      <c r="OHF22" s="296"/>
      <c r="OHG22" s="296"/>
      <c r="OHH22" s="296"/>
      <c r="OHI22" s="296"/>
      <c r="OHJ22" s="296"/>
      <c r="OHK22" s="296"/>
      <c r="OHL22" s="296"/>
      <c r="OHM22" s="296"/>
      <c r="OHN22" s="296"/>
      <c r="OHO22" s="296"/>
      <c r="OHP22" s="296"/>
      <c r="OHQ22" s="296"/>
      <c r="OHR22" s="296"/>
      <c r="OHS22" s="296"/>
      <c r="OHT22" s="296"/>
      <c r="OHU22" s="296"/>
      <c r="OHV22" s="296"/>
      <c r="OHW22" s="296"/>
      <c r="OHX22" s="296"/>
      <c r="OHY22" s="296"/>
      <c r="OHZ22" s="296"/>
      <c r="OIA22" s="296"/>
      <c r="OIB22" s="296"/>
      <c r="OIC22" s="296"/>
      <c r="OID22" s="296"/>
      <c r="OIE22" s="296"/>
      <c r="OIF22" s="296"/>
      <c r="OIG22" s="296"/>
      <c r="OIH22" s="296"/>
      <c r="OII22" s="296"/>
      <c r="OIJ22" s="296"/>
      <c r="OIK22" s="296"/>
      <c r="OIL22" s="296"/>
      <c r="OIM22" s="296"/>
      <c r="OIN22" s="296"/>
      <c r="OIO22" s="296"/>
      <c r="OIP22" s="296"/>
      <c r="OIQ22" s="296"/>
      <c r="OIR22" s="296"/>
      <c r="OIS22" s="296"/>
      <c r="OIT22" s="296"/>
      <c r="OIU22" s="296"/>
      <c r="OIV22" s="296"/>
      <c r="OIW22" s="296"/>
      <c r="OIX22" s="296"/>
      <c r="OIY22" s="296"/>
      <c r="OIZ22" s="296"/>
      <c r="OJA22" s="296"/>
      <c r="OJB22" s="296"/>
      <c r="OJC22" s="296"/>
      <c r="OJD22" s="296"/>
      <c r="OJE22" s="296"/>
      <c r="OJF22" s="296"/>
      <c r="OJG22" s="296"/>
      <c r="OJH22" s="296"/>
      <c r="OJI22" s="296"/>
      <c r="OJJ22" s="296"/>
      <c r="OJK22" s="296"/>
      <c r="OJL22" s="296"/>
      <c r="OJM22" s="296"/>
      <c r="OJN22" s="296"/>
      <c r="OJO22" s="296"/>
      <c r="OJP22" s="296"/>
      <c r="OJQ22" s="296"/>
      <c r="OJR22" s="296"/>
      <c r="OJS22" s="296"/>
      <c r="OJT22" s="296"/>
      <c r="OJU22" s="296"/>
      <c r="OJV22" s="296"/>
      <c r="OJW22" s="296"/>
      <c r="OJX22" s="296"/>
      <c r="OJY22" s="296"/>
      <c r="OJZ22" s="296"/>
      <c r="OKA22" s="296"/>
      <c r="OKB22" s="296"/>
      <c r="OKC22" s="296"/>
      <c r="OKD22" s="296"/>
      <c r="OKE22" s="296"/>
      <c r="OKF22" s="296"/>
      <c r="OKG22" s="296"/>
      <c r="OKH22" s="296"/>
      <c r="OKI22" s="296"/>
      <c r="OKJ22" s="296"/>
      <c r="OKK22" s="296"/>
      <c r="OKL22" s="296"/>
      <c r="OKM22" s="296"/>
      <c r="OKN22" s="296"/>
      <c r="OKO22" s="296"/>
      <c r="OKP22" s="296"/>
      <c r="OKQ22" s="296"/>
      <c r="OKR22" s="296"/>
      <c r="OKS22" s="296"/>
      <c r="OKT22" s="296"/>
      <c r="OKU22" s="296"/>
      <c r="OKV22" s="296"/>
      <c r="OKW22" s="296"/>
      <c r="OKX22" s="296"/>
      <c r="OKY22" s="296"/>
      <c r="OKZ22" s="296"/>
      <c r="OLA22" s="296"/>
      <c r="OLB22" s="296"/>
      <c r="OLC22" s="296"/>
      <c r="OLD22" s="296"/>
      <c r="OLE22" s="296"/>
      <c r="OLF22" s="296"/>
      <c r="OLG22" s="296"/>
      <c r="OLH22" s="296"/>
      <c r="OLI22" s="296"/>
      <c r="OLJ22" s="296"/>
      <c r="OLK22" s="296"/>
      <c r="OLL22" s="296"/>
      <c r="OLM22" s="296"/>
      <c r="OLN22" s="296"/>
      <c r="OLO22" s="296"/>
      <c r="OLP22" s="296"/>
      <c r="OLQ22" s="296"/>
      <c r="OLR22" s="296"/>
      <c r="OLS22" s="296"/>
      <c r="OLT22" s="296"/>
      <c r="OLU22" s="296"/>
      <c r="OLV22" s="296"/>
      <c r="OLW22" s="296"/>
      <c r="OLX22" s="296"/>
      <c r="OLY22" s="296"/>
      <c r="OLZ22" s="296"/>
      <c r="OMA22" s="296"/>
      <c r="OMB22" s="296"/>
      <c r="OMC22" s="296"/>
      <c r="OMD22" s="296"/>
      <c r="OME22" s="296"/>
      <c r="OMF22" s="296"/>
      <c r="OMG22" s="296"/>
      <c r="OMH22" s="296"/>
      <c r="OMI22" s="296"/>
      <c r="OMJ22" s="296"/>
      <c r="OMK22" s="296"/>
      <c r="OML22" s="296"/>
      <c r="OMM22" s="296"/>
      <c r="OMN22" s="296"/>
      <c r="OMO22" s="296"/>
      <c r="OMP22" s="296"/>
      <c r="OMQ22" s="296"/>
      <c r="OMR22" s="296"/>
      <c r="OMS22" s="296"/>
      <c r="OMT22" s="296"/>
      <c r="OMU22" s="296"/>
      <c r="OMV22" s="296"/>
      <c r="OMW22" s="296"/>
      <c r="OMX22" s="296"/>
      <c r="OMY22" s="296"/>
      <c r="OMZ22" s="296"/>
      <c r="ONA22" s="296"/>
      <c r="ONB22" s="296"/>
      <c r="ONC22" s="296"/>
      <c r="OND22" s="296"/>
      <c r="ONE22" s="296"/>
      <c r="ONF22" s="296"/>
      <c r="ONG22" s="296"/>
      <c r="ONH22" s="296"/>
      <c r="ONI22" s="296"/>
      <c r="ONJ22" s="296"/>
      <c r="ONK22" s="296"/>
      <c r="ONL22" s="296"/>
      <c r="ONM22" s="296"/>
      <c r="ONN22" s="296"/>
      <c r="ONO22" s="296"/>
      <c r="ONP22" s="296"/>
      <c r="ONQ22" s="296"/>
      <c r="ONR22" s="296"/>
      <c r="ONS22" s="296"/>
      <c r="ONT22" s="296"/>
      <c r="ONU22" s="296"/>
      <c r="ONV22" s="296"/>
      <c r="ONW22" s="296"/>
      <c r="ONX22" s="296"/>
      <c r="ONY22" s="296"/>
      <c r="ONZ22" s="296"/>
      <c r="OOA22" s="296"/>
      <c r="OOB22" s="296"/>
      <c r="OOC22" s="296"/>
      <c r="OOD22" s="296"/>
      <c r="OOE22" s="296"/>
      <c r="OOF22" s="296"/>
      <c r="OOG22" s="296"/>
      <c r="OOH22" s="296"/>
      <c r="OOI22" s="296"/>
      <c r="OOJ22" s="296"/>
      <c r="OOK22" s="296"/>
      <c r="OOL22" s="296"/>
      <c r="OOM22" s="296"/>
      <c r="OON22" s="296"/>
      <c r="OOO22" s="296"/>
      <c r="OOP22" s="296"/>
      <c r="OOQ22" s="296"/>
      <c r="OOR22" s="296"/>
      <c r="OOS22" s="296"/>
      <c r="OOT22" s="296"/>
      <c r="OOU22" s="296"/>
      <c r="OOV22" s="296"/>
      <c r="OOW22" s="296"/>
      <c r="OOX22" s="296"/>
      <c r="OOY22" s="296"/>
      <c r="OOZ22" s="296"/>
      <c r="OPA22" s="296"/>
      <c r="OPB22" s="296"/>
      <c r="OPC22" s="296"/>
      <c r="OPD22" s="296"/>
      <c r="OPE22" s="296"/>
      <c r="OPF22" s="296"/>
      <c r="OPG22" s="296"/>
      <c r="OPH22" s="296"/>
      <c r="OPI22" s="296"/>
      <c r="OPJ22" s="296"/>
      <c r="OPK22" s="296"/>
      <c r="OPL22" s="296"/>
      <c r="OPM22" s="296"/>
      <c r="OPN22" s="296"/>
      <c r="OPO22" s="296"/>
      <c r="OPP22" s="296"/>
      <c r="OPQ22" s="296"/>
      <c r="OPR22" s="296"/>
      <c r="OPS22" s="296"/>
      <c r="OPT22" s="296"/>
      <c r="OPU22" s="296"/>
      <c r="OPV22" s="296"/>
      <c r="OPW22" s="296"/>
      <c r="OPX22" s="296"/>
      <c r="OPY22" s="296"/>
      <c r="OPZ22" s="296"/>
      <c r="OQA22" s="296"/>
      <c r="OQB22" s="296"/>
      <c r="OQC22" s="296"/>
      <c r="OQD22" s="296"/>
      <c r="OQE22" s="296"/>
      <c r="OQF22" s="296"/>
      <c r="OQG22" s="296"/>
      <c r="OQH22" s="296"/>
      <c r="OQI22" s="296"/>
      <c r="OQJ22" s="296"/>
      <c r="OQK22" s="296"/>
      <c r="OQL22" s="296"/>
      <c r="OQM22" s="296"/>
      <c r="OQN22" s="296"/>
      <c r="OQO22" s="296"/>
      <c r="OQP22" s="296"/>
      <c r="OQQ22" s="296"/>
      <c r="OQR22" s="296"/>
      <c r="OQS22" s="296"/>
      <c r="OQT22" s="296"/>
      <c r="OQU22" s="296"/>
      <c r="OQV22" s="296"/>
      <c r="OQW22" s="296"/>
      <c r="OQX22" s="296"/>
      <c r="OQY22" s="296"/>
      <c r="OQZ22" s="296"/>
      <c r="ORA22" s="296"/>
      <c r="ORB22" s="296"/>
      <c r="ORC22" s="296"/>
      <c r="ORD22" s="296"/>
      <c r="ORE22" s="296"/>
      <c r="ORF22" s="296"/>
      <c r="ORG22" s="296"/>
      <c r="ORH22" s="296"/>
      <c r="ORI22" s="296"/>
      <c r="ORJ22" s="296"/>
      <c r="ORK22" s="296"/>
      <c r="ORL22" s="296"/>
      <c r="ORM22" s="296"/>
      <c r="ORN22" s="296"/>
      <c r="ORO22" s="296"/>
      <c r="ORP22" s="296"/>
      <c r="ORQ22" s="296"/>
      <c r="ORR22" s="296"/>
      <c r="ORS22" s="296"/>
      <c r="ORT22" s="296"/>
      <c r="ORU22" s="296"/>
      <c r="ORV22" s="296"/>
      <c r="ORW22" s="296"/>
      <c r="ORX22" s="296"/>
      <c r="ORY22" s="296"/>
      <c r="ORZ22" s="296"/>
      <c r="OSA22" s="296"/>
      <c r="OSB22" s="296"/>
      <c r="OSC22" s="296"/>
      <c r="OSD22" s="296"/>
      <c r="OSE22" s="296"/>
      <c r="OSF22" s="296"/>
      <c r="OSG22" s="296"/>
      <c r="OSH22" s="296"/>
      <c r="OSI22" s="296"/>
      <c r="OSJ22" s="296"/>
      <c r="OSK22" s="296"/>
      <c r="OSL22" s="296"/>
      <c r="OSM22" s="296"/>
      <c r="OSN22" s="296"/>
      <c r="OSO22" s="296"/>
      <c r="OSP22" s="296"/>
      <c r="OSQ22" s="296"/>
      <c r="OSR22" s="296"/>
      <c r="OSS22" s="296"/>
      <c r="OST22" s="296"/>
      <c r="OSU22" s="296"/>
      <c r="OSV22" s="296"/>
      <c r="OSW22" s="296"/>
      <c r="OSX22" s="296"/>
      <c r="OSY22" s="296"/>
      <c r="OSZ22" s="296"/>
      <c r="OTA22" s="296"/>
      <c r="OTB22" s="296"/>
      <c r="OTC22" s="296"/>
      <c r="OTD22" s="296"/>
      <c r="OTE22" s="296"/>
      <c r="OTF22" s="296"/>
      <c r="OTG22" s="296"/>
      <c r="OTH22" s="296"/>
      <c r="OTI22" s="296"/>
      <c r="OTJ22" s="296"/>
      <c r="OTK22" s="296"/>
      <c r="OTL22" s="296"/>
      <c r="OTM22" s="296"/>
      <c r="OTN22" s="296"/>
      <c r="OTO22" s="296"/>
      <c r="OTP22" s="296"/>
      <c r="OTQ22" s="296"/>
      <c r="OTR22" s="296"/>
      <c r="OTS22" s="296"/>
      <c r="OTT22" s="296"/>
      <c r="OTU22" s="296"/>
      <c r="OTV22" s="296"/>
      <c r="OTW22" s="296"/>
      <c r="OTX22" s="296"/>
      <c r="OTY22" s="296"/>
      <c r="OTZ22" s="296"/>
      <c r="OUA22" s="296"/>
      <c r="OUB22" s="296"/>
      <c r="OUC22" s="296"/>
      <c r="OUD22" s="296"/>
      <c r="OUE22" s="296"/>
      <c r="OUF22" s="296"/>
      <c r="OUG22" s="296"/>
      <c r="OUH22" s="296"/>
      <c r="OUI22" s="296"/>
      <c r="OUJ22" s="296"/>
      <c r="OUK22" s="296"/>
      <c r="OUL22" s="296"/>
      <c r="OUM22" s="296"/>
      <c r="OUN22" s="296"/>
      <c r="OUO22" s="296"/>
      <c r="OUP22" s="296"/>
      <c r="OUQ22" s="296"/>
      <c r="OUR22" s="296"/>
      <c r="OUS22" s="296"/>
      <c r="OUT22" s="296"/>
      <c r="OUU22" s="296"/>
      <c r="OUV22" s="296"/>
      <c r="OUW22" s="296"/>
      <c r="OUX22" s="296"/>
      <c r="OUY22" s="296"/>
      <c r="OUZ22" s="296"/>
      <c r="OVA22" s="296"/>
      <c r="OVB22" s="296"/>
      <c r="OVC22" s="296"/>
      <c r="OVD22" s="296"/>
      <c r="OVE22" s="296"/>
      <c r="OVF22" s="296"/>
      <c r="OVG22" s="296"/>
      <c r="OVH22" s="296"/>
      <c r="OVI22" s="296"/>
      <c r="OVJ22" s="296"/>
      <c r="OVK22" s="296"/>
      <c r="OVL22" s="296"/>
      <c r="OVM22" s="296"/>
      <c r="OVN22" s="296"/>
      <c r="OVO22" s="296"/>
      <c r="OVP22" s="296"/>
      <c r="OVQ22" s="296"/>
      <c r="OVR22" s="296"/>
      <c r="OVS22" s="296"/>
      <c r="OVT22" s="296"/>
      <c r="OVU22" s="296"/>
      <c r="OVV22" s="296"/>
      <c r="OVW22" s="296"/>
      <c r="OVX22" s="296"/>
      <c r="OVY22" s="296"/>
      <c r="OVZ22" s="296"/>
      <c r="OWA22" s="296"/>
      <c r="OWB22" s="296"/>
      <c r="OWC22" s="296"/>
      <c r="OWD22" s="296"/>
      <c r="OWE22" s="296"/>
      <c r="OWF22" s="296"/>
      <c r="OWG22" s="296"/>
      <c r="OWH22" s="296"/>
      <c r="OWI22" s="296"/>
      <c r="OWJ22" s="296"/>
      <c r="OWK22" s="296"/>
      <c r="OWL22" s="296"/>
      <c r="OWM22" s="296"/>
      <c r="OWN22" s="296"/>
      <c r="OWO22" s="296"/>
      <c r="OWP22" s="296"/>
      <c r="OWQ22" s="296"/>
      <c r="OWR22" s="296"/>
      <c r="OWS22" s="296"/>
      <c r="OWT22" s="296"/>
      <c r="OWU22" s="296"/>
      <c r="OWV22" s="296"/>
      <c r="OWW22" s="296"/>
      <c r="OWX22" s="296"/>
      <c r="OWY22" s="296"/>
      <c r="OWZ22" s="296"/>
      <c r="OXA22" s="296"/>
      <c r="OXB22" s="296"/>
      <c r="OXC22" s="296"/>
      <c r="OXD22" s="296"/>
      <c r="OXE22" s="296"/>
      <c r="OXF22" s="296"/>
      <c r="OXG22" s="296"/>
      <c r="OXH22" s="296"/>
      <c r="OXI22" s="296"/>
      <c r="OXJ22" s="296"/>
      <c r="OXK22" s="296"/>
      <c r="OXL22" s="296"/>
      <c r="OXM22" s="296"/>
      <c r="OXN22" s="296"/>
      <c r="OXO22" s="296"/>
      <c r="OXP22" s="296"/>
      <c r="OXQ22" s="296"/>
      <c r="OXR22" s="296"/>
      <c r="OXS22" s="296"/>
      <c r="OXT22" s="296"/>
      <c r="OXU22" s="296"/>
      <c r="OXV22" s="296"/>
      <c r="OXW22" s="296"/>
      <c r="OXX22" s="296"/>
      <c r="OXY22" s="296"/>
      <c r="OXZ22" s="296"/>
      <c r="OYA22" s="296"/>
      <c r="OYB22" s="296"/>
      <c r="OYC22" s="296"/>
      <c r="OYD22" s="296"/>
      <c r="OYE22" s="296"/>
      <c r="OYF22" s="296"/>
      <c r="OYG22" s="296"/>
      <c r="OYH22" s="296"/>
      <c r="OYI22" s="296"/>
      <c r="OYJ22" s="296"/>
      <c r="OYK22" s="296"/>
      <c r="OYL22" s="296"/>
      <c r="OYM22" s="296"/>
      <c r="OYN22" s="296"/>
      <c r="OYO22" s="296"/>
      <c r="OYP22" s="296"/>
      <c r="OYQ22" s="296"/>
      <c r="OYR22" s="296"/>
      <c r="OYS22" s="296"/>
      <c r="OYT22" s="296"/>
      <c r="OYU22" s="296"/>
      <c r="OYV22" s="296"/>
      <c r="OYW22" s="296"/>
      <c r="OYX22" s="296"/>
      <c r="OYY22" s="296"/>
      <c r="OYZ22" s="296"/>
      <c r="OZA22" s="296"/>
      <c r="OZB22" s="296"/>
      <c r="OZC22" s="296"/>
      <c r="OZD22" s="296"/>
      <c r="OZE22" s="296"/>
      <c r="OZF22" s="296"/>
      <c r="OZG22" s="296"/>
      <c r="OZH22" s="296"/>
      <c r="OZI22" s="296"/>
      <c r="OZJ22" s="296"/>
      <c r="OZK22" s="296"/>
      <c r="OZL22" s="296"/>
      <c r="OZM22" s="296"/>
      <c r="OZN22" s="296"/>
      <c r="OZO22" s="296"/>
      <c r="OZP22" s="296"/>
      <c r="OZQ22" s="296"/>
      <c r="OZR22" s="296"/>
      <c r="OZS22" s="296"/>
      <c r="OZT22" s="296"/>
      <c r="OZU22" s="296"/>
      <c r="OZV22" s="296"/>
      <c r="OZW22" s="296"/>
      <c r="OZX22" s="296"/>
      <c r="OZY22" s="296"/>
      <c r="OZZ22" s="296"/>
      <c r="PAA22" s="296"/>
      <c r="PAB22" s="296"/>
      <c r="PAC22" s="296"/>
      <c r="PAD22" s="296"/>
      <c r="PAE22" s="296"/>
      <c r="PAF22" s="296"/>
      <c r="PAG22" s="296"/>
      <c r="PAH22" s="296"/>
      <c r="PAI22" s="296"/>
      <c r="PAJ22" s="296"/>
      <c r="PAK22" s="296"/>
      <c r="PAL22" s="296"/>
      <c r="PAM22" s="296"/>
      <c r="PAN22" s="296"/>
      <c r="PAO22" s="296"/>
      <c r="PAP22" s="296"/>
      <c r="PAQ22" s="296"/>
      <c r="PAR22" s="296"/>
      <c r="PAS22" s="296"/>
      <c r="PAT22" s="296"/>
      <c r="PAU22" s="296"/>
      <c r="PAV22" s="296"/>
      <c r="PAW22" s="296"/>
      <c r="PAX22" s="296"/>
      <c r="PAY22" s="296"/>
      <c r="PAZ22" s="296"/>
      <c r="PBA22" s="296"/>
      <c r="PBB22" s="296"/>
      <c r="PBC22" s="296"/>
      <c r="PBD22" s="296"/>
      <c r="PBE22" s="296"/>
      <c r="PBF22" s="296"/>
      <c r="PBG22" s="296"/>
      <c r="PBH22" s="296"/>
      <c r="PBI22" s="296"/>
      <c r="PBJ22" s="296"/>
      <c r="PBK22" s="296"/>
      <c r="PBL22" s="296"/>
      <c r="PBM22" s="296"/>
      <c r="PBN22" s="296"/>
      <c r="PBO22" s="296"/>
      <c r="PBP22" s="296"/>
      <c r="PBQ22" s="296"/>
      <c r="PBR22" s="296"/>
      <c r="PBS22" s="296"/>
      <c r="PBT22" s="296"/>
      <c r="PBU22" s="296"/>
      <c r="PBV22" s="296"/>
      <c r="PBW22" s="296"/>
      <c r="PBX22" s="296"/>
      <c r="PBY22" s="296"/>
      <c r="PBZ22" s="296"/>
      <c r="PCA22" s="296"/>
      <c r="PCB22" s="296"/>
      <c r="PCC22" s="296"/>
      <c r="PCD22" s="296"/>
      <c r="PCE22" s="296"/>
      <c r="PCF22" s="296"/>
      <c r="PCG22" s="296"/>
      <c r="PCH22" s="296"/>
      <c r="PCI22" s="296"/>
      <c r="PCJ22" s="296"/>
      <c r="PCK22" s="296"/>
      <c r="PCL22" s="296"/>
      <c r="PCM22" s="296"/>
      <c r="PCN22" s="296"/>
      <c r="PCO22" s="296"/>
      <c r="PCP22" s="296"/>
      <c r="PCQ22" s="296"/>
      <c r="PCR22" s="296"/>
      <c r="PCS22" s="296"/>
      <c r="PCT22" s="296"/>
      <c r="PCU22" s="296"/>
      <c r="PCV22" s="296"/>
      <c r="PCW22" s="296"/>
      <c r="PCX22" s="296"/>
      <c r="PCY22" s="296"/>
      <c r="PCZ22" s="296"/>
      <c r="PDA22" s="296"/>
      <c r="PDB22" s="296"/>
      <c r="PDC22" s="296"/>
      <c r="PDD22" s="296"/>
      <c r="PDE22" s="296"/>
      <c r="PDF22" s="296"/>
      <c r="PDG22" s="296"/>
      <c r="PDH22" s="296"/>
      <c r="PDI22" s="296"/>
      <c r="PDJ22" s="296"/>
      <c r="PDK22" s="296"/>
      <c r="PDL22" s="296"/>
      <c r="PDM22" s="296"/>
      <c r="PDN22" s="296"/>
      <c r="PDO22" s="296"/>
      <c r="PDP22" s="296"/>
      <c r="PDQ22" s="296"/>
      <c r="PDR22" s="296"/>
      <c r="PDS22" s="296"/>
      <c r="PDT22" s="296"/>
      <c r="PDU22" s="296"/>
      <c r="PDV22" s="296"/>
      <c r="PDW22" s="296"/>
      <c r="PDX22" s="296"/>
      <c r="PDY22" s="296"/>
      <c r="PDZ22" s="296"/>
      <c r="PEA22" s="296"/>
      <c r="PEB22" s="296"/>
      <c r="PEC22" s="296"/>
      <c r="PED22" s="296"/>
      <c r="PEE22" s="296"/>
      <c r="PEF22" s="296"/>
      <c r="PEG22" s="296"/>
      <c r="PEH22" s="296"/>
      <c r="PEI22" s="296"/>
      <c r="PEJ22" s="296"/>
      <c r="PEK22" s="296"/>
      <c r="PEL22" s="296"/>
      <c r="PEM22" s="296"/>
      <c r="PEN22" s="296"/>
      <c r="PEO22" s="296"/>
      <c r="PEP22" s="296"/>
      <c r="PEQ22" s="296"/>
      <c r="PER22" s="296"/>
      <c r="PES22" s="296"/>
      <c r="PET22" s="296"/>
      <c r="PEU22" s="296"/>
      <c r="PEV22" s="296"/>
      <c r="PEW22" s="296"/>
      <c r="PEX22" s="296"/>
      <c r="PEY22" s="296"/>
      <c r="PEZ22" s="296"/>
      <c r="PFA22" s="296"/>
      <c r="PFB22" s="296"/>
      <c r="PFC22" s="296"/>
      <c r="PFD22" s="296"/>
      <c r="PFE22" s="296"/>
      <c r="PFF22" s="296"/>
      <c r="PFG22" s="296"/>
      <c r="PFH22" s="296"/>
      <c r="PFI22" s="296"/>
      <c r="PFJ22" s="296"/>
      <c r="PFK22" s="296"/>
      <c r="PFL22" s="296"/>
      <c r="PFM22" s="296"/>
      <c r="PFN22" s="296"/>
      <c r="PFO22" s="296"/>
      <c r="PFP22" s="296"/>
      <c r="PFQ22" s="296"/>
      <c r="PFR22" s="296"/>
      <c r="PFS22" s="296"/>
      <c r="PFT22" s="296"/>
      <c r="PFU22" s="296"/>
      <c r="PFV22" s="296"/>
      <c r="PFW22" s="296"/>
      <c r="PFX22" s="296"/>
      <c r="PFY22" s="296"/>
      <c r="PFZ22" s="296"/>
      <c r="PGA22" s="296"/>
      <c r="PGB22" s="296"/>
      <c r="PGC22" s="296"/>
      <c r="PGD22" s="296"/>
      <c r="PGE22" s="296"/>
      <c r="PGF22" s="296"/>
      <c r="PGG22" s="296"/>
      <c r="PGH22" s="296"/>
      <c r="PGI22" s="296"/>
      <c r="PGJ22" s="296"/>
      <c r="PGK22" s="296"/>
      <c r="PGL22" s="296"/>
      <c r="PGM22" s="296"/>
      <c r="PGN22" s="296"/>
      <c r="PGO22" s="296"/>
      <c r="PGP22" s="296"/>
      <c r="PGQ22" s="296"/>
      <c r="PGR22" s="296"/>
      <c r="PGS22" s="296"/>
      <c r="PGT22" s="296"/>
      <c r="PGU22" s="296"/>
      <c r="PGV22" s="296"/>
      <c r="PGW22" s="296"/>
      <c r="PGX22" s="296"/>
      <c r="PGY22" s="296"/>
      <c r="PGZ22" s="296"/>
      <c r="PHA22" s="296"/>
      <c r="PHB22" s="296"/>
      <c r="PHC22" s="296"/>
      <c r="PHD22" s="296"/>
      <c r="PHE22" s="296"/>
      <c r="PHF22" s="296"/>
      <c r="PHG22" s="296"/>
      <c r="PHH22" s="296"/>
      <c r="PHI22" s="296"/>
      <c r="PHJ22" s="296"/>
      <c r="PHK22" s="296"/>
      <c r="PHL22" s="296"/>
      <c r="PHM22" s="296"/>
      <c r="PHN22" s="296"/>
      <c r="PHO22" s="296"/>
      <c r="PHP22" s="296"/>
      <c r="PHQ22" s="296"/>
      <c r="PHR22" s="296"/>
      <c r="PHS22" s="296"/>
      <c r="PHT22" s="296"/>
      <c r="PHU22" s="296"/>
      <c r="PHV22" s="296"/>
      <c r="PHW22" s="296"/>
      <c r="PHX22" s="296"/>
      <c r="PHY22" s="296"/>
      <c r="PHZ22" s="296"/>
      <c r="PIA22" s="296"/>
      <c r="PIB22" s="296"/>
      <c r="PIC22" s="296"/>
      <c r="PID22" s="296"/>
      <c r="PIE22" s="296"/>
      <c r="PIF22" s="296"/>
      <c r="PIG22" s="296"/>
      <c r="PIH22" s="296"/>
      <c r="PII22" s="296"/>
      <c r="PIJ22" s="296"/>
      <c r="PIK22" s="296"/>
      <c r="PIL22" s="296"/>
      <c r="PIM22" s="296"/>
      <c r="PIN22" s="296"/>
      <c r="PIO22" s="296"/>
      <c r="PIP22" s="296"/>
      <c r="PIQ22" s="296"/>
      <c r="PIR22" s="296"/>
      <c r="PIS22" s="296"/>
      <c r="PIT22" s="296"/>
      <c r="PIU22" s="296"/>
      <c r="PIV22" s="296"/>
      <c r="PIW22" s="296"/>
      <c r="PIX22" s="296"/>
      <c r="PIY22" s="296"/>
      <c r="PIZ22" s="296"/>
      <c r="PJA22" s="296"/>
      <c r="PJB22" s="296"/>
      <c r="PJC22" s="296"/>
      <c r="PJD22" s="296"/>
      <c r="PJE22" s="296"/>
      <c r="PJF22" s="296"/>
      <c r="PJG22" s="296"/>
      <c r="PJH22" s="296"/>
      <c r="PJI22" s="296"/>
      <c r="PJJ22" s="296"/>
      <c r="PJK22" s="296"/>
      <c r="PJL22" s="296"/>
      <c r="PJM22" s="296"/>
      <c r="PJN22" s="296"/>
      <c r="PJO22" s="296"/>
      <c r="PJP22" s="296"/>
      <c r="PJQ22" s="296"/>
      <c r="PJR22" s="296"/>
      <c r="PJS22" s="296"/>
      <c r="PJT22" s="296"/>
      <c r="PJU22" s="296"/>
      <c r="PJV22" s="296"/>
      <c r="PJW22" s="296"/>
      <c r="PJX22" s="296"/>
      <c r="PJY22" s="296"/>
      <c r="PJZ22" s="296"/>
      <c r="PKA22" s="296"/>
      <c r="PKB22" s="296"/>
      <c r="PKC22" s="296"/>
      <c r="PKD22" s="296"/>
      <c r="PKE22" s="296"/>
      <c r="PKF22" s="296"/>
      <c r="PKG22" s="296"/>
      <c r="PKH22" s="296"/>
      <c r="PKI22" s="296"/>
      <c r="PKJ22" s="296"/>
      <c r="PKK22" s="296"/>
      <c r="PKL22" s="296"/>
      <c r="PKM22" s="296"/>
      <c r="PKN22" s="296"/>
      <c r="PKO22" s="296"/>
      <c r="PKP22" s="296"/>
      <c r="PKQ22" s="296"/>
      <c r="PKR22" s="296"/>
      <c r="PKS22" s="296"/>
      <c r="PKT22" s="296"/>
      <c r="PKU22" s="296"/>
      <c r="PKV22" s="296"/>
      <c r="PKW22" s="296"/>
      <c r="PKX22" s="296"/>
      <c r="PKY22" s="296"/>
      <c r="PKZ22" s="296"/>
      <c r="PLA22" s="296"/>
      <c r="PLB22" s="296"/>
      <c r="PLC22" s="296"/>
      <c r="PLD22" s="296"/>
      <c r="PLE22" s="296"/>
      <c r="PLF22" s="296"/>
      <c r="PLG22" s="296"/>
      <c r="PLH22" s="296"/>
      <c r="PLI22" s="296"/>
      <c r="PLJ22" s="296"/>
      <c r="PLK22" s="296"/>
      <c r="PLL22" s="296"/>
      <c r="PLM22" s="296"/>
      <c r="PLN22" s="296"/>
      <c r="PLO22" s="296"/>
      <c r="PLP22" s="296"/>
      <c r="PLQ22" s="296"/>
      <c r="PLR22" s="296"/>
      <c r="PLS22" s="296"/>
      <c r="PLT22" s="296"/>
      <c r="PLU22" s="296"/>
      <c r="PLV22" s="296"/>
      <c r="PLW22" s="296"/>
      <c r="PLX22" s="296"/>
      <c r="PLY22" s="296"/>
      <c r="PLZ22" s="296"/>
      <c r="PMA22" s="296"/>
      <c r="PMB22" s="296"/>
      <c r="PMC22" s="296"/>
      <c r="PMD22" s="296"/>
      <c r="PME22" s="296"/>
      <c r="PMF22" s="296"/>
      <c r="PMG22" s="296"/>
      <c r="PMH22" s="296"/>
      <c r="PMI22" s="296"/>
      <c r="PMJ22" s="296"/>
      <c r="PMK22" s="296"/>
      <c r="PML22" s="296"/>
      <c r="PMM22" s="296"/>
      <c r="PMN22" s="296"/>
      <c r="PMO22" s="296"/>
      <c r="PMP22" s="296"/>
      <c r="PMQ22" s="296"/>
      <c r="PMR22" s="296"/>
      <c r="PMS22" s="296"/>
      <c r="PMT22" s="296"/>
      <c r="PMU22" s="296"/>
      <c r="PMV22" s="296"/>
      <c r="PMW22" s="296"/>
      <c r="PMX22" s="296"/>
      <c r="PMY22" s="296"/>
      <c r="PMZ22" s="296"/>
      <c r="PNA22" s="296"/>
      <c r="PNB22" s="296"/>
      <c r="PNC22" s="296"/>
      <c r="PND22" s="296"/>
      <c r="PNE22" s="296"/>
      <c r="PNF22" s="296"/>
      <c r="PNG22" s="296"/>
      <c r="PNH22" s="296"/>
      <c r="PNI22" s="296"/>
      <c r="PNJ22" s="296"/>
      <c r="PNK22" s="296"/>
      <c r="PNL22" s="296"/>
      <c r="PNM22" s="296"/>
      <c r="PNN22" s="296"/>
      <c r="PNO22" s="296"/>
      <c r="PNP22" s="296"/>
      <c r="PNQ22" s="296"/>
      <c r="PNR22" s="296"/>
      <c r="PNS22" s="296"/>
      <c r="PNT22" s="296"/>
      <c r="PNU22" s="296"/>
      <c r="PNV22" s="296"/>
      <c r="PNW22" s="296"/>
      <c r="PNX22" s="296"/>
      <c r="PNY22" s="296"/>
      <c r="PNZ22" s="296"/>
      <c r="POA22" s="296"/>
      <c r="POB22" s="296"/>
      <c r="POC22" s="296"/>
      <c r="POD22" s="296"/>
      <c r="POE22" s="296"/>
      <c r="POF22" s="296"/>
      <c r="POG22" s="296"/>
      <c r="POH22" s="296"/>
      <c r="POI22" s="296"/>
      <c r="POJ22" s="296"/>
      <c r="POK22" s="296"/>
      <c r="POL22" s="296"/>
      <c r="POM22" s="296"/>
      <c r="PON22" s="296"/>
      <c r="POO22" s="296"/>
      <c r="POP22" s="296"/>
      <c r="POQ22" s="296"/>
      <c r="POR22" s="296"/>
      <c r="POS22" s="296"/>
      <c r="POT22" s="296"/>
      <c r="POU22" s="296"/>
      <c r="POV22" s="296"/>
      <c r="POW22" s="296"/>
      <c r="POX22" s="296"/>
      <c r="POY22" s="296"/>
      <c r="POZ22" s="296"/>
      <c r="PPA22" s="296"/>
      <c r="PPB22" s="296"/>
      <c r="PPC22" s="296"/>
      <c r="PPD22" s="296"/>
      <c r="PPE22" s="296"/>
      <c r="PPF22" s="296"/>
      <c r="PPG22" s="296"/>
      <c r="PPH22" s="296"/>
      <c r="PPI22" s="296"/>
      <c r="PPJ22" s="296"/>
      <c r="PPK22" s="296"/>
      <c r="PPL22" s="296"/>
      <c r="PPM22" s="296"/>
      <c r="PPN22" s="296"/>
      <c r="PPO22" s="296"/>
      <c r="PPP22" s="296"/>
      <c r="PPQ22" s="296"/>
      <c r="PPR22" s="296"/>
      <c r="PPS22" s="296"/>
      <c r="PPT22" s="296"/>
      <c r="PPU22" s="296"/>
      <c r="PPV22" s="296"/>
      <c r="PPW22" s="296"/>
      <c r="PPX22" s="296"/>
      <c r="PPY22" s="296"/>
      <c r="PPZ22" s="296"/>
      <c r="PQA22" s="296"/>
      <c r="PQB22" s="296"/>
      <c r="PQC22" s="296"/>
      <c r="PQD22" s="296"/>
      <c r="PQE22" s="296"/>
      <c r="PQF22" s="296"/>
      <c r="PQG22" s="296"/>
      <c r="PQH22" s="296"/>
      <c r="PQI22" s="296"/>
      <c r="PQJ22" s="296"/>
      <c r="PQK22" s="296"/>
      <c r="PQL22" s="296"/>
      <c r="PQM22" s="296"/>
      <c r="PQN22" s="296"/>
      <c r="PQO22" s="296"/>
      <c r="PQP22" s="296"/>
      <c r="PQQ22" s="296"/>
      <c r="PQR22" s="296"/>
      <c r="PQS22" s="296"/>
      <c r="PQT22" s="296"/>
      <c r="PQU22" s="296"/>
      <c r="PQV22" s="296"/>
      <c r="PQW22" s="296"/>
      <c r="PQX22" s="296"/>
      <c r="PQY22" s="296"/>
      <c r="PQZ22" s="296"/>
      <c r="PRA22" s="296"/>
      <c r="PRB22" s="296"/>
      <c r="PRC22" s="296"/>
      <c r="PRD22" s="296"/>
      <c r="PRE22" s="296"/>
      <c r="PRF22" s="296"/>
      <c r="PRG22" s="296"/>
      <c r="PRH22" s="296"/>
      <c r="PRI22" s="296"/>
      <c r="PRJ22" s="296"/>
      <c r="PRK22" s="296"/>
      <c r="PRL22" s="296"/>
      <c r="PRM22" s="296"/>
      <c r="PRN22" s="296"/>
      <c r="PRO22" s="296"/>
      <c r="PRP22" s="296"/>
      <c r="PRQ22" s="296"/>
      <c r="PRR22" s="296"/>
      <c r="PRS22" s="296"/>
      <c r="PRT22" s="296"/>
      <c r="PRU22" s="296"/>
      <c r="PRV22" s="296"/>
      <c r="PRW22" s="296"/>
      <c r="PRX22" s="296"/>
      <c r="PRY22" s="296"/>
      <c r="PRZ22" s="296"/>
      <c r="PSA22" s="296"/>
      <c r="PSB22" s="296"/>
      <c r="PSC22" s="296"/>
      <c r="PSD22" s="296"/>
      <c r="PSE22" s="296"/>
      <c r="PSF22" s="296"/>
      <c r="PSG22" s="296"/>
      <c r="PSH22" s="296"/>
      <c r="PSI22" s="296"/>
      <c r="PSJ22" s="296"/>
      <c r="PSK22" s="296"/>
      <c r="PSL22" s="296"/>
      <c r="PSM22" s="296"/>
      <c r="PSN22" s="296"/>
      <c r="PSO22" s="296"/>
      <c r="PSP22" s="296"/>
      <c r="PSQ22" s="296"/>
      <c r="PSR22" s="296"/>
      <c r="PSS22" s="296"/>
      <c r="PST22" s="296"/>
      <c r="PSU22" s="296"/>
      <c r="PSV22" s="296"/>
      <c r="PSW22" s="296"/>
      <c r="PSX22" s="296"/>
      <c r="PSY22" s="296"/>
      <c r="PSZ22" s="296"/>
      <c r="PTA22" s="296"/>
      <c r="PTB22" s="296"/>
      <c r="PTC22" s="296"/>
      <c r="PTD22" s="296"/>
      <c r="PTE22" s="296"/>
      <c r="PTF22" s="296"/>
      <c r="PTG22" s="296"/>
      <c r="PTH22" s="296"/>
      <c r="PTI22" s="296"/>
      <c r="PTJ22" s="296"/>
      <c r="PTK22" s="296"/>
      <c r="PTL22" s="296"/>
      <c r="PTM22" s="296"/>
      <c r="PTN22" s="296"/>
      <c r="PTO22" s="296"/>
      <c r="PTP22" s="296"/>
      <c r="PTQ22" s="296"/>
      <c r="PTR22" s="296"/>
      <c r="PTS22" s="296"/>
      <c r="PTT22" s="296"/>
      <c r="PTU22" s="296"/>
      <c r="PTV22" s="296"/>
      <c r="PTW22" s="296"/>
      <c r="PTX22" s="296"/>
      <c r="PTY22" s="296"/>
      <c r="PTZ22" s="296"/>
      <c r="PUA22" s="296"/>
      <c r="PUB22" s="296"/>
      <c r="PUC22" s="296"/>
      <c r="PUD22" s="296"/>
      <c r="PUE22" s="296"/>
      <c r="PUF22" s="296"/>
      <c r="PUG22" s="296"/>
      <c r="PUH22" s="296"/>
      <c r="PUI22" s="296"/>
      <c r="PUJ22" s="296"/>
      <c r="PUK22" s="296"/>
      <c r="PUL22" s="296"/>
      <c r="PUM22" s="296"/>
      <c r="PUN22" s="296"/>
      <c r="PUO22" s="296"/>
      <c r="PUP22" s="296"/>
      <c r="PUQ22" s="296"/>
      <c r="PUR22" s="296"/>
      <c r="PUS22" s="296"/>
      <c r="PUT22" s="296"/>
      <c r="PUU22" s="296"/>
      <c r="PUV22" s="296"/>
      <c r="PUW22" s="296"/>
      <c r="PUX22" s="296"/>
      <c r="PUY22" s="296"/>
      <c r="PUZ22" s="296"/>
      <c r="PVA22" s="296"/>
      <c r="PVB22" s="296"/>
      <c r="PVC22" s="296"/>
      <c r="PVD22" s="296"/>
      <c r="PVE22" s="296"/>
      <c r="PVF22" s="296"/>
      <c r="PVG22" s="296"/>
      <c r="PVH22" s="296"/>
      <c r="PVI22" s="296"/>
      <c r="PVJ22" s="296"/>
      <c r="PVK22" s="296"/>
      <c r="PVL22" s="296"/>
      <c r="PVM22" s="296"/>
      <c r="PVN22" s="296"/>
      <c r="PVO22" s="296"/>
      <c r="PVP22" s="296"/>
      <c r="PVQ22" s="296"/>
      <c r="PVR22" s="296"/>
      <c r="PVS22" s="296"/>
      <c r="PVT22" s="296"/>
      <c r="PVU22" s="296"/>
      <c r="PVV22" s="296"/>
      <c r="PVW22" s="296"/>
      <c r="PVX22" s="296"/>
      <c r="PVY22" s="296"/>
      <c r="PVZ22" s="296"/>
      <c r="PWA22" s="296"/>
      <c r="PWB22" s="296"/>
      <c r="PWC22" s="296"/>
      <c r="PWD22" s="296"/>
      <c r="PWE22" s="296"/>
      <c r="PWF22" s="296"/>
      <c r="PWG22" s="296"/>
      <c r="PWH22" s="296"/>
      <c r="PWI22" s="296"/>
      <c r="PWJ22" s="296"/>
      <c r="PWK22" s="296"/>
      <c r="PWL22" s="296"/>
      <c r="PWM22" s="296"/>
      <c r="PWN22" s="296"/>
      <c r="PWO22" s="296"/>
      <c r="PWP22" s="296"/>
      <c r="PWQ22" s="296"/>
      <c r="PWR22" s="296"/>
      <c r="PWS22" s="296"/>
      <c r="PWT22" s="296"/>
      <c r="PWU22" s="296"/>
      <c r="PWV22" s="296"/>
      <c r="PWW22" s="296"/>
      <c r="PWX22" s="296"/>
      <c r="PWY22" s="296"/>
      <c r="PWZ22" s="296"/>
      <c r="PXA22" s="296"/>
      <c r="PXB22" s="296"/>
      <c r="PXC22" s="296"/>
      <c r="PXD22" s="296"/>
      <c r="PXE22" s="296"/>
      <c r="PXF22" s="296"/>
      <c r="PXG22" s="296"/>
      <c r="PXH22" s="296"/>
      <c r="PXI22" s="296"/>
      <c r="PXJ22" s="296"/>
      <c r="PXK22" s="296"/>
      <c r="PXL22" s="296"/>
      <c r="PXM22" s="296"/>
      <c r="PXN22" s="296"/>
      <c r="PXO22" s="296"/>
      <c r="PXP22" s="296"/>
      <c r="PXQ22" s="296"/>
      <c r="PXR22" s="296"/>
      <c r="PXS22" s="296"/>
      <c r="PXT22" s="296"/>
      <c r="PXU22" s="296"/>
      <c r="PXV22" s="296"/>
      <c r="PXW22" s="296"/>
      <c r="PXX22" s="296"/>
      <c r="PXY22" s="296"/>
      <c r="PXZ22" s="296"/>
      <c r="PYA22" s="296"/>
      <c r="PYB22" s="296"/>
      <c r="PYC22" s="296"/>
      <c r="PYD22" s="296"/>
      <c r="PYE22" s="296"/>
      <c r="PYF22" s="296"/>
      <c r="PYG22" s="296"/>
      <c r="PYH22" s="296"/>
      <c r="PYI22" s="296"/>
      <c r="PYJ22" s="296"/>
      <c r="PYK22" s="296"/>
      <c r="PYL22" s="296"/>
      <c r="PYM22" s="296"/>
      <c r="PYN22" s="296"/>
      <c r="PYO22" s="296"/>
      <c r="PYP22" s="296"/>
      <c r="PYQ22" s="296"/>
      <c r="PYR22" s="296"/>
      <c r="PYS22" s="296"/>
      <c r="PYT22" s="296"/>
      <c r="PYU22" s="296"/>
      <c r="PYV22" s="296"/>
      <c r="PYW22" s="296"/>
      <c r="PYX22" s="296"/>
      <c r="PYY22" s="296"/>
      <c r="PYZ22" s="296"/>
      <c r="PZA22" s="296"/>
      <c r="PZB22" s="296"/>
      <c r="PZC22" s="296"/>
      <c r="PZD22" s="296"/>
      <c r="PZE22" s="296"/>
      <c r="PZF22" s="296"/>
      <c r="PZG22" s="296"/>
      <c r="PZH22" s="296"/>
      <c r="PZI22" s="296"/>
      <c r="PZJ22" s="296"/>
      <c r="PZK22" s="296"/>
      <c r="PZL22" s="296"/>
      <c r="PZM22" s="296"/>
      <c r="PZN22" s="296"/>
      <c r="PZO22" s="296"/>
      <c r="PZP22" s="296"/>
      <c r="PZQ22" s="296"/>
      <c r="PZR22" s="296"/>
      <c r="PZS22" s="296"/>
      <c r="PZT22" s="296"/>
      <c r="PZU22" s="296"/>
      <c r="PZV22" s="296"/>
      <c r="PZW22" s="296"/>
      <c r="PZX22" s="296"/>
      <c r="PZY22" s="296"/>
      <c r="PZZ22" s="296"/>
      <c r="QAA22" s="296"/>
      <c r="QAB22" s="296"/>
      <c r="QAC22" s="296"/>
      <c r="QAD22" s="296"/>
      <c r="QAE22" s="296"/>
      <c r="QAF22" s="296"/>
      <c r="QAG22" s="296"/>
      <c r="QAH22" s="296"/>
      <c r="QAI22" s="296"/>
      <c r="QAJ22" s="296"/>
      <c r="QAK22" s="296"/>
      <c r="QAL22" s="296"/>
      <c r="QAM22" s="296"/>
      <c r="QAN22" s="296"/>
      <c r="QAO22" s="296"/>
      <c r="QAP22" s="296"/>
      <c r="QAQ22" s="296"/>
      <c r="QAR22" s="296"/>
      <c r="QAS22" s="296"/>
      <c r="QAT22" s="296"/>
      <c r="QAU22" s="296"/>
      <c r="QAV22" s="296"/>
      <c r="QAW22" s="296"/>
      <c r="QAX22" s="296"/>
      <c r="QAY22" s="296"/>
      <c r="QAZ22" s="296"/>
      <c r="QBA22" s="296"/>
      <c r="QBB22" s="296"/>
      <c r="QBC22" s="296"/>
      <c r="QBD22" s="296"/>
      <c r="QBE22" s="296"/>
      <c r="QBF22" s="296"/>
      <c r="QBG22" s="296"/>
      <c r="QBH22" s="296"/>
      <c r="QBI22" s="296"/>
      <c r="QBJ22" s="296"/>
      <c r="QBK22" s="296"/>
      <c r="QBL22" s="296"/>
      <c r="QBM22" s="296"/>
      <c r="QBN22" s="296"/>
      <c r="QBO22" s="296"/>
      <c r="QBP22" s="296"/>
      <c r="QBQ22" s="296"/>
      <c r="QBR22" s="296"/>
      <c r="QBS22" s="296"/>
      <c r="QBT22" s="296"/>
      <c r="QBU22" s="296"/>
      <c r="QBV22" s="296"/>
      <c r="QBW22" s="296"/>
      <c r="QBX22" s="296"/>
      <c r="QBY22" s="296"/>
      <c r="QBZ22" s="296"/>
      <c r="QCA22" s="296"/>
      <c r="QCB22" s="296"/>
      <c r="QCC22" s="296"/>
      <c r="QCD22" s="296"/>
      <c r="QCE22" s="296"/>
      <c r="QCF22" s="296"/>
      <c r="QCG22" s="296"/>
      <c r="QCH22" s="296"/>
      <c r="QCI22" s="296"/>
      <c r="QCJ22" s="296"/>
      <c r="QCK22" s="296"/>
      <c r="QCL22" s="296"/>
      <c r="QCM22" s="296"/>
      <c r="QCN22" s="296"/>
      <c r="QCO22" s="296"/>
      <c r="QCP22" s="296"/>
      <c r="QCQ22" s="296"/>
      <c r="QCR22" s="296"/>
      <c r="QCS22" s="296"/>
      <c r="QCT22" s="296"/>
      <c r="QCU22" s="296"/>
      <c r="QCV22" s="296"/>
      <c r="QCW22" s="296"/>
      <c r="QCX22" s="296"/>
      <c r="QCY22" s="296"/>
      <c r="QCZ22" s="296"/>
      <c r="QDA22" s="296"/>
      <c r="QDB22" s="296"/>
      <c r="QDC22" s="296"/>
      <c r="QDD22" s="296"/>
      <c r="QDE22" s="296"/>
      <c r="QDF22" s="296"/>
      <c r="QDG22" s="296"/>
      <c r="QDH22" s="296"/>
      <c r="QDI22" s="296"/>
      <c r="QDJ22" s="296"/>
      <c r="QDK22" s="296"/>
      <c r="QDL22" s="296"/>
      <c r="QDM22" s="296"/>
      <c r="QDN22" s="296"/>
      <c r="QDO22" s="296"/>
      <c r="QDP22" s="296"/>
      <c r="QDQ22" s="296"/>
      <c r="QDR22" s="296"/>
      <c r="QDS22" s="296"/>
      <c r="QDT22" s="296"/>
      <c r="QDU22" s="296"/>
      <c r="QDV22" s="296"/>
      <c r="QDW22" s="296"/>
      <c r="QDX22" s="296"/>
      <c r="QDY22" s="296"/>
      <c r="QDZ22" s="296"/>
      <c r="QEA22" s="296"/>
      <c r="QEB22" s="296"/>
      <c r="QEC22" s="296"/>
      <c r="QED22" s="296"/>
      <c r="QEE22" s="296"/>
      <c r="QEF22" s="296"/>
      <c r="QEG22" s="296"/>
      <c r="QEH22" s="296"/>
      <c r="QEI22" s="296"/>
      <c r="QEJ22" s="296"/>
      <c r="QEK22" s="296"/>
      <c r="QEL22" s="296"/>
      <c r="QEM22" s="296"/>
      <c r="QEN22" s="296"/>
      <c r="QEO22" s="296"/>
      <c r="QEP22" s="296"/>
      <c r="QEQ22" s="296"/>
      <c r="QER22" s="296"/>
      <c r="QES22" s="296"/>
      <c r="QET22" s="296"/>
      <c r="QEU22" s="296"/>
      <c r="QEV22" s="296"/>
      <c r="QEW22" s="296"/>
      <c r="QEX22" s="296"/>
      <c r="QEY22" s="296"/>
      <c r="QEZ22" s="296"/>
      <c r="QFA22" s="296"/>
      <c r="QFB22" s="296"/>
      <c r="QFC22" s="296"/>
      <c r="QFD22" s="296"/>
      <c r="QFE22" s="296"/>
      <c r="QFF22" s="296"/>
      <c r="QFG22" s="296"/>
      <c r="QFH22" s="296"/>
      <c r="QFI22" s="296"/>
      <c r="QFJ22" s="296"/>
      <c r="QFK22" s="296"/>
      <c r="QFL22" s="296"/>
      <c r="QFM22" s="296"/>
      <c r="QFN22" s="296"/>
      <c r="QFO22" s="296"/>
      <c r="QFP22" s="296"/>
      <c r="QFQ22" s="296"/>
      <c r="QFR22" s="296"/>
      <c r="QFS22" s="296"/>
      <c r="QFT22" s="296"/>
      <c r="QFU22" s="296"/>
      <c r="QFV22" s="296"/>
      <c r="QFW22" s="296"/>
      <c r="QFX22" s="296"/>
      <c r="QFY22" s="296"/>
      <c r="QFZ22" s="296"/>
      <c r="QGA22" s="296"/>
      <c r="QGB22" s="296"/>
      <c r="QGC22" s="296"/>
      <c r="QGD22" s="296"/>
      <c r="QGE22" s="296"/>
      <c r="QGF22" s="296"/>
      <c r="QGG22" s="296"/>
      <c r="QGH22" s="296"/>
      <c r="QGI22" s="296"/>
      <c r="QGJ22" s="296"/>
      <c r="QGK22" s="296"/>
      <c r="QGL22" s="296"/>
      <c r="QGM22" s="296"/>
      <c r="QGN22" s="296"/>
      <c r="QGO22" s="296"/>
      <c r="QGP22" s="296"/>
      <c r="QGQ22" s="296"/>
      <c r="QGR22" s="296"/>
      <c r="QGS22" s="296"/>
      <c r="QGT22" s="296"/>
      <c r="QGU22" s="296"/>
      <c r="QGV22" s="296"/>
      <c r="QGW22" s="296"/>
      <c r="QGX22" s="296"/>
      <c r="QGY22" s="296"/>
      <c r="QGZ22" s="296"/>
      <c r="QHA22" s="296"/>
      <c r="QHB22" s="296"/>
      <c r="QHC22" s="296"/>
      <c r="QHD22" s="296"/>
      <c r="QHE22" s="296"/>
      <c r="QHF22" s="296"/>
      <c r="QHG22" s="296"/>
      <c r="QHH22" s="296"/>
      <c r="QHI22" s="296"/>
      <c r="QHJ22" s="296"/>
      <c r="QHK22" s="296"/>
      <c r="QHL22" s="296"/>
      <c r="QHM22" s="296"/>
      <c r="QHN22" s="296"/>
      <c r="QHO22" s="296"/>
      <c r="QHP22" s="296"/>
      <c r="QHQ22" s="296"/>
      <c r="QHR22" s="296"/>
      <c r="QHS22" s="296"/>
      <c r="QHT22" s="296"/>
      <c r="QHU22" s="296"/>
      <c r="QHV22" s="296"/>
      <c r="QHW22" s="296"/>
      <c r="QHX22" s="296"/>
      <c r="QHY22" s="296"/>
      <c r="QHZ22" s="296"/>
      <c r="QIA22" s="296"/>
      <c r="QIB22" s="296"/>
      <c r="QIC22" s="296"/>
      <c r="QID22" s="296"/>
      <c r="QIE22" s="296"/>
      <c r="QIF22" s="296"/>
      <c r="QIG22" s="296"/>
      <c r="QIH22" s="296"/>
      <c r="QII22" s="296"/>
      <c r="QIJ22" s="296"/>
      <c r="QIK22" s="296"/>
      <c r="QIL22" s="296"/>
      <c r="QIM22" s="296"/>
      <c r="QIN22" s="296"/>
      <c r="QIO22" s="296"/>
      <c r="QIP22" s="296"/>
      <c r="QIQ22" s="296"/>
      <c r="QIR22" s="296"/>
      <c r="QIS22" s="296"/>
      <c r="QIT22" s="296"/>
      <c r="QIU22" s="296"/>
      <c r="QIV22" s="296"/>
      <c r="QIW22" s="296"/>
      <c r="QIX22" s="296"/>
      <c r="QIY22" s="296"/>
      <c r="QIZ22" s="296"/>
      <c r="QJA22" s="296"/>
      <c r="QJB22" s="296"/>
      <c r="QJC22" s="296"/>
      <c r="QJD22" s="296"/>
      <c r="QJE22" s="296"/>
      <c r="QJF22" s="296"/>
      <c r="QJG22" s="296"/>
      <c r="QJH22" s="296"/>
      <c r="QJI22" s="296"/>
      <c r="QJJ22" s="296"/>
      <c r="QJK22" s="296"/>
      <c r="QJL22" s="296"/>
      <c r="QJM22" s="296"/>
      <c r="QJN22" s="296"/>
      <c r="QJO22" s="296"/>
      <c r="QJP22" s="296"/>
      <c r="QJQ22" s="296"/>
      <c r="QJR22" s="296"/>
      <c r="QJS22" s="296"/>
      <c r="QJT22" s="296"/>
      <c r="QJU22" s="296"/>
      <c r="QJV22" s="296"/>
      <c r="QJW22" s="296"/>
      <c r="QJX22" s="296"/>
      <c r="QJY22" s="296"/>
      <c r="QJZ22" s="296"/>
      <c r="QKA22" s="296"/>
      <c r="QKB22" s="296"/>
      <c r="QKC22" s="296"/>
      <c r="QKD22" s="296"/>
      <c r="QKE22" s="296"/>
      <c r="QKF22" s="296"/>
      <c r="QKG22" s="296"/>
      <c r="QKH22" s="296"/>
      <c r="QKI22" s="296"/>
      <c r="QKJ22" s="296"/>
      <c r="QKK22" s="296"/>
      <c r="QKL22" s="296"/>
      <c r="QKM22" s="296"/>
      <c r="QKN22" s="296"/>
      <c r="QKO22" s="296"/>
      <c r="QKP22" s="296"/>
      <c r="QKQ22" s="296"/>
      <c r="QKR22" s="296"/>
      <c r="QKS22" s="296"/>
      <c r="QKT22" s="296"/>
      <c r="QKU22" s="296"/>
      <c r="QKV22" s="296"/>
      <c r="QKW22" s="296"/>
      <c r="QKX22" s="296"/>
      <c r="QKY22" s="296"/>
      <c r="QKZ22" s="296"/>
      <c r="QLA22" s="296"/>
      <c r="QLB22" s="296"/>
      <c r="QLC22" s="296"/>
      <c r="QLD22" s="296"/>
      <c r="QLE22" s="296"/>
      <c r="QLF22" s="296"/>
      <c r="QLG22" s="296"/>
      <c r="QLH22" s="296"/>
      <c r="QLI22" s="296"/>
      <c r="QLJ22" s="296"/>
      <c r="QLK22" s="296"/>
      <c r="QLL22" s="296"/>
      <c r="QLM22" s="296"/>
      <c r="QLN22" s="296"/>
      <c r="QLO22" s="296"/>
      <c r="QLP22" s="296"/>
      <c r="QLQ22" s="296"/>
      <c r="QLR22" s="296"/>
      <c r="QLS22" s="296"/>
      <c r="QLT22" s="296"/>
      <c r="QLU22" s="296"/>
      <c r="QLV22" s="296"/>
      <c r="QLW22" s="296"/>
      <c r="QLX22" s="296"/>
      <c r="QLY22" s="296"/>
      <c r="QLZ22" s="296"/>
      <c r="QMA22" s="296"/>
      <c r="QMB22" s="296"/>
      <c r="QMC22" s="296"/>
      <c r="QMD22" s="296"/>
      <c r="QME22" s="296"/>
      <c r="QMF22" s="296"/>
      <c r="QMG22" s="296"/>
      <c r="QMH22" s="296"/>
      <c r="QMI22" s="296"/>
      <c r="QMJ22" s="296"/>
      <c r="QMK22" s="296"/>
      <c r="QML22" s="296"/>
      <c r="QMM22" s="296"/>
      <c r="QMN22" s="296"/>
      <c r="QMO22" s="296"/>
      <c r="QMP22" s="296"/>
      <c r="QMQ22" s="296"/>
      <c r="QMR22" s="296"/>
      <c r="QMS22" s="296"/>
      <c r="QMT22" s="296"/>
      <c r="QMU22" s="296"/>
      <c r="QMV22" s="296"/>
      <c r="QMW22" s="296"/>
      <c r="QMX22" s="296"/>
      <c r="QMY22" s="296"/>
      <c r="QMZ22" s="296"/>
      <c r="QNA22" s="296"/>
      <c r="QNB22" s="296"/>
      <c r="QNC22" s="296"/>
      <c r="QND22" s="296"/>
      <c r="QNE22" s="296"/>
      <c r="QNF22" s="296"/>
      <c r="QNG22" s="296"/>
      <c r="QNH22" s="296"/>
      <c r="QNI22" s="296"/>
      <c r="QNJ22" s="296"/>
      <c r="QNK22" s="296"/>
      <c r="QNL22" s="296"/>
      <c r="QNM22" s="296"/>
      <c r="QNN22" s="296"/>
      <c r="QNO22" s="296"/>
      <c r="QNP22" s="296"/>
      <c r="QNQ22" s="296"/>
      <c r="QNR22" s="296"/>
      <c r="QNS22" s="296"/>
      <c r="QNT22" s="296"/>
      <c r="QNU22" s="296"/>
      <c r="QNV22" s="296"/>
      <c r="QNW22" s="296"/>
      <c r="QNX22" s="296"/>
      <c r="QNY22" s="296"/>
      <c r="QNZ22" s="296"/>
      <c r="QOA22" s="296"/>
      <c r="QOB22" s="296"/>
      <c r="QOC22" s="296"/>
      <c r="QOD22" s="296"/>
      <c r="QOE22" s="296"/>
      <c r="QOF22" s="296"/>
      <c r="QOG22" s="296"/>
      <c r="QOH22" s="296"/>
      <c r="QOI22" s="296"/>
      <c r="QOJ22" s="296"/>
      <c r="QOK22" s="296"/>
      <c r="QOL22" s="296"/>
      <c r="QOM22" s="296"/>
      <c r="QON22" s="296"/>
      <c r="QOO22" s="296"/>
      <c r="QOP22" s="296"/>
      <c r="QOQ22" s="296"/>
      <c r="QOR22" s="296"/>
      <c r="QOS22" s="296"/>
      <c r="QOT22" s="296"/>
      <c r="QOU22" s="296"/>
      <c r="QOV22" s="296"/>
      <c r="QOW22" s="296"/>
      <c r="QOX22" s="296"/>
      <c r="QOY22" s="296"/>
      <c r="QOZ22" s="296"/>
      <c r="QPA22" s="296"/>
      <c r="QPB22" s="296"/>
      <c r="QPC22" s="296"/>
      <c r="QPD22" s="296"/>
      <c r="QPE22" s="296"/>
      <c r="QPF22" s="296"/>
      <c r="QPG22" s="296"/>
      <c r="QPH22" s="296"/>
      <c r="QPI22" s="296"/>
      <c r="QPJ22" s="296"/>
      <c r="QPK22" s="296"/>
      <c r="QPL22" s="296"/>
      <c r="QPM22" s="296"/>
      <c r="QPN22" s="296"/>
      <c r="QPO22" s="296"/>
      <c r="QPP22" s="296"/>
      <c r="QPQ22" s="296"/>
      <c r="QPR22" s="296"/>
      <c r="QPS22" s="296"/>
      <c r="QPT22" s="296"/>
      <c r="QPU22" s="296"/>
      <c r="QPV22" s="296"/>
      <c r="QPW22" s="296"/>
      <c r="QPX22" s="296"/>
      <c r="QPY22" s="296"/>
      <c r="QPZ22" s="296"/>
      <c r="QQA22" s="296"/>
      <c r="QQB22" s="296"/>
      <c r="QQC22" s="296"/>
      <c r="QQD22" s="296"/>
      <c r="QQE22" s="296"/>
      <c r="QQF22" s="296"/>
      <c r="QQG22" s="296"/>
      <c r="QQH22" s="296"/>
      <c r="QQI22" s="296"/>
      <c r="QQJ22" s="296"/>
      <c r="QQK22" s="296"/>
      <c r="QQL22" s="296"/>
      <c r="QQM22" s="296"/>
      <c r="QQN22" s="296"/>
      <c r="QQO22" s="296"/>
      <c r="QQP22" s="296"/>
      <c r="QQQ22" s="296"/>
      <c r="QQR22" s="296"/>
      <c r="QQS22" s="296"/>
      <c r="QQT22" s="296"/>
      <c r="QQU22" s="296"/>
      <c r="QQV22" s="296"/>
      <c r="QQW22" s="296"/>
      <c r="QQX22" s="296"/>
      <c r="QQY22" s="296"/>
      <c r="QQZ22" s="296"/>
      <c r="QRA22" s="296"/>
      <c r="QRB22" s="296"/>
      <c r="QRC22" s="296"/>
      <c r="QRD22" s="296"/>
      <c r="QRE22" s="296"/>
      <c r="QRF22" s="296"/>
      <c r="QRG22" s="296"/>
      <c r="QRH22" s="296"/>
      <c r="QRI22" s="296"/>
      <c r="QRJ22" s="296"/>
      <c r="QRK22" s="296"/>
      <c r="QRL22" s="296"/>
      <c r="QRM22" s="296"/>
      <c r="QRN22" s="296"/>
      <c r="QRO22" s="296"/>
      <c r="QRP22" s="296"/>
      <c r="QRQ22" s="296"/>
      <c r="QRR22" s="296"/>
      <c r="QRS22" s="296"/>
      <c r="QRT22" s="296"/>
      <c r="QRU22" s="296"/>
      <c r="QRV22" s="296"/>
      <c r="QRW22" s="296"/>
      <c r="QRX22" s="296"/>
      <c r="QRY22" s="296"/>
      <c r="QRZ22" s="296"/>
      <c r="QSA22" s="296"/>
      <c r="QSB22" s="296"/>
      <c r="QSC22" s="296"/>
      <c r="QSD22" s="296"/>
      <c r="QSE22" s="296"/>
      <c r="QSF22" s="296"/>
      <c r="QSG22" s="296"/>
      <c r="QSH22" s="296"/>
      <c r="QSI22" s="296"/>
      <c r="QSJ22" s="296"/>
      <c r="QSK22" s="296"/>
      <c r="QSL22" s="296"/>
      <c r="QSM22" s="296"/>
      <c r="QSN22" s="296"/>
      <c r="QSO22" s="296"/>
      <c r="QSP22" s="296"/>
      <c r="QSQ22" s="296"/>
      <c r="QSR22" s="296"/>
      <c r="QSS22" s="296"/>
      <c r="QST22" s="296"/>
      <c r="QSU22" s="296"/>
      <c r="QSV22" s="296"/>
      <c r="QSW22" s="296"/>
      <c r="QSX22" s="296"/>
      <c r="QSY22" s="296"/>
      <c r="QSZ22" s="296"/>
      <c r="QTA22" s="296"/>
      <c r="QTB22" s="296"/>
      <c r="QTC22" s="296"/>
      <c r="QTD22" s="296"/>
      <c r="QTE22" s="296"/>
      <c r="QTF22" s="296"/>
      <c r="QTG22" s="296"/>
      <c r="QTH22" s="296"/>
      <c r="QTI22" s="296"/>
      <c r="QTJ22" s="296"/>
      <c r="QTK22" s="296"/>
      <c r="QTL22" s="296"/>
      <c r="QTM22" s="296"/>
      <c r="QTN22" s="296"/>
      <c r="QTO22" s="296"/>
      <c r="QTP22" s="296"/>
      <c r="QTQ22" s="296"/>
      <c r="QTR22" s="296"/>
      <c r="QTS22" s="296"/>
      <c r="QTT22" s="296"/>
      <c r="QTU22" s="296"/>
      <c r="QTV22" s="296"/>
      <c r="QTW22" s="296"/>
      <c r="QTX22" s="296"/>
      <c r="QTY22" s="296"/>
      <c r="QTZ22" s="296"/>
      <c r="QUA22" s="296"/>
      <c r="QUB22" s="296"/>
      <c r="QUC22" s="296"/>
      <c r="QUD22" s="296"/>
      <c r="QUE22" s="296"/>
      <c r="QUF22" s="296"/>
      <c r="QUG22" s="296"/>
      <c r="QUH22" s="296"/>
      <c r="QUI22" s="296"/>
      <c r="QUJ22" s="296"/>
      <c r="QUK22" s="296"/>
      <c r="QUL22" s="296"/>
      <c r="QUM22" s="296"/>
      <c r="QUN22" s="296"/>
      <c r="QUO22" s="296"/>
      <c r="QUP22" s="296"/>
      <c r="QUQ22" s="296"/>
      <c r="QUR22" s="296"/>
      <c r="QUS22" s="296"/>
      <c r="QUT22" s="296"/>
      <c r="QUU22" s="296"/>
      <c r="QUV22" s="296"/>
      <c r="QUW22" s="296"/>
      <c r="QUX22" s="296"/>
      <c r="QUY22" s="296"/>
      <c r="QUZ22" s="296"/>
      <c r="QVA22" s="296"/>
      <c r="QVB22" s="296"/>
      <c r="QVC22" s="296"/>
      <c r="QVD22" s="296"/>
      <c r="QVE22" s="296"/>
      <c r="QVF22" s="296"/>
      <c r="QVG22" s="296"/>
      <c r="QVH22" s="296"/>
      <c r="QVI22" s="296"/>
      <c r="QVJ22" s="296"/>
      <c r="QVK22" s="296"/>
      <c r="QVL22" s="296"/>
      <c r="QVM22" s="296"/>
      <c r="QVN22" s="296"/>
      <c r="QVO22" s="296"/>
      <c r="QVP22" s="296"/>
      <c r="QVQ22" s="296"/>
      <c r="QVR22" s="296"/>
      <c r="QVS22" s="296"/>
      <c r="QVT22" s="296"/>
      <c r="QVU22" s="296"/>
      <c r="QVV22" s="296"/>
      <c r="QVW22" s="296"/>
      <c r="QVX22" s="296"/>
      <c r="QVY22" s="296"/>
      <c r="QVZ22" s="296"/>
      <c r="QWA22" s="296"/>
      <c r="QWB22" s="296"/>
      <c r="QWC22" s="296"/>
      <c r="QWD22" s="296"/>
      <c r="QWE22" s="296"/>
      <c r="QWF22" s="296"/>
      <c r="QWG22" s="296"/>
      <c r="QWH22" s="296"/>
      <c r="QWI22" s="296"/>
      <c r="QWJ22" s="296"/>
      <c r="QWK22" s="296"/>
      <c r="QWL22" s="296"/>
      <c r="QWM22" s="296"/>
      <c r="QWN22" s="296"/>
      <c r="QWO22" s="296"/>
      <c r="QWP22" s="296"/>
      <c r="QWQ22" s="296"/>
      <c r="QWR22" s="296"/>
      <c r="QWS22" s="296"/>
      <c r="QWT22" s="296"/>
      <c r="QWU22" s="296"/>
      <c r="QWV22" s="296"/>
      <c r="QWW22" s="296"/>
      <c r="QWX22" s="296"/>
      <c r="QWY22" s="296"/>
      <c r="QWZ22" s="296"/>
      <c r="QXA22" s="296"/>
      <c r="QXB22" s="296"/>
      <c r="QXC22" s="296"/>
      <c r="QXD22" s="296"/>
      <c r="QXE22" s="296"/>
      <c r="QXF22" s="296"/>
      <c r="QXG22" s="296"/>
      <c r="QXH22" s="296"/>
      <c r="QXI22" s="296"/>
      <c r="QXJ22" s="296"/>
      <c r="QXK22" s="296"/>
      <c r="QXL22" s="296"/>
      <c r="QXM22" s="296"/>
      <c r="QXN22" s="296"/>
      <c r="QXO22" s="296"/>
      <c r="QXP22" s="296"/>
      <c r="QXQ22" s="296"/>
      <c r="QXR22" s="296"/>
      <c r="QXS22" s="296"/>
      <c r="QXT22" s="296"/>
      <c r="QXU22" s="296"/>
      <c r="QXV22" s="296"/>
      <c r="QXW22" s="296"/>
      <c r="QXX22" s="296"/>
      <c r="QXY22" s="296"/>
      <c r="QXZ22" s="296"/>
      <c r="QYA22" s="296"/>
      <c r="QYB22" s="296"/>
      <c r="QYC22" s="296"/>
      <c r="QYD22" s="296"/>
      <c r="QYE22" s="296"/>
      <c r="QYF22" s="296"/>
      <c r="QYG22" s="296"/>
      <c r="QYH22" s="296"/>
      <c r="QYI22" s="296"/>
      <c r="QYJ22" s="296"/>
      <c r="QYK22" s="296"/>
      <c r="QYL22" s="296"/>
      <c r="QYM22" s="296"/>
      <c r="QYN22" s="296"/>
      <c r="QYO22" s="296"/>
      <c r="QYP22" s="296"/>
      <c r="QYQ22" s="296"/>
      <c r="QYR22" s="296"/>
      <c r="QYS22" s="296"/>
      <c r="QYT22" s="296"/>
      <c r="QYU22" s="296"/>
      <c r="QYV22" s="296"/>
      <c r="QYW22" s="296"/>
      <c r="QYX22" s="296"/>
      <c r="QYY22" s="296"/>
      <c r="QYZ22" s="296"/>
      <c r="QZA22" s="296"/>
      <c r="QZB22" s="296"/>
      <c r="QZC22" s="296"/>
      <c r="QZD22" s="296"/>
      <c r="QZE22" s="296"/>
      <c r="QZF22" s="296"/>
      <c r="QZG22" s="296"/>
      <c r="QZH22" s="296"/>
      <c r="QZI22" s="296"/>
      <c r="QZJ22" s="296"/>
      <c r="QZK22" s="296"/>
      <c r="QZL22" s="296"/>
      <c r="QZM22" s="296"/>
      <c r="QZN22" s="296"/>
      <c r="QZO22" s="296"/>
      <c r="QZP22" s="296"/>
      <c r="QZQ22" s="296"/>
      <c r="QZR22" s="296"/>
      <c r="QZS22" s="296"/>
      <c r="QZT22" s="296"/>
      <c r="QZU22" s="296"/>
      <c r="QZV22" s="296"/>
      <c r="QZW22" s="296"/>
      <c r="QZX22" s="296"/>
      <c r="QZY22" s="296"/>
      <c r="QZZ22" s="296"/>
      <c r="RAA22" s="296"/>
      <c r="RAB22" s="296"/>
      <c r="RAC22" s="296"/>
      <c r="RAD22" s="296"/>
      <c r="RAE22" s="296"/>
      <c r="RAF22" s="296"/>
      <c r="RAG22" s="296"/>
      <c r="RAH22" s="296"/>
      <c r="RAI22" s="296"/>
      <c r="RAJ22" s="296"/>
      <c r="RAK22" s="296"/>
      <c r="RAL22" s="296"/>
      <c r="RAM22" s="296"/>
      <c r="RAN22" s="296"/>
      <c r="RAO22" s="296"/>
      <c r="RAP22" s="296"/>
      <c r="RAQ22" s="296"/>
      <c r="RAR22" s="296"/>
      <c r="RAS22" s="296"/>
      <c r="RAT22" s="296"/>
      <c r="RAU22" s="296"/>
      <c r="RAV22" s="296"/>
      <c r="RAW22" s="296"/>
      <c r="RAX22" s="296"/>
      <c r="RAY22" s="296"/>
      <c r="RAZ22" s="296"/>
      <c r="RBA22" s="296"/>
      <c r="RBB22" s="296"/>
      <c r="RBC22" s="296"/>
      <c r="RBD22" s="296"/>
      <c r="RBE22" s="296"/>
      <c r="RBF22" s="296"/>
      <c r="RBG22" s="296"/>
      <c r="RBH22" s="296"/>
      <c r="RBI22" s="296"/>
      <c r="RBJ22" s="296"/>
      <c r="RBK22" s="296"/>
      <c r="RBL22" s="296"/>
      <c r="RBM22" s="296"/>
      <c r="RBN22" s="296"/>
      <c r="RBO22" s="296"/>
      <c r="RBP22" s="296"/>
      <c r="RBQ22" s="296"/>
      <c r="RBR22" s="296"/>
      <c r="RBS22" s="296"/>
      <c r="RBT22" s="296"/>
      <c r="RBU22" s="296"/>
      <c r="RBV22" s="296"/>
      <c r="RBW22" s="296"/>
      <c r="RBX22" s="296"/>
      <c r="RBY22" s="296"/>
      <c r="RBZ22" s="296"/>
      <c r="RCA22" s="296"/>
      <c r="RCB22" s="296"/>
      <c r="RCC22" s="296"/>
      <c r="RCD22" s="296"/>
      <c r="RCE22" s="296"/>
      <c r="RCF22" s="296"/>
      <c r="RCG22" s="296"/>
      <c r="RCH22" s="296"/>
      <c r="RCI22" s="296"/>
      <c r="RCJ22" s="296"/>
      <c r="RCK22" s="296"/>
      <c r="RCL22" s="296"/>
      <c r="RCM22" s="296"/>
      <c r="RCN22" s="296"/>
      <c r="RCO22" s="296"/>
      <c r="RCP22" s="296"/>
      <c r="RCQ22" s="296"/>
      <c r="RCR22" s="296"/>
      <c r="RCS22" s="296"/>
      <c r="RCT22" s="296"/>
      <c r="RCU22" s="296"/>
      <c r="RCV22" s="296"/>
      <c r="RCW22" s="296"/>
      <c r="RCX22" s="296"/>
      <c r="RCY22" s="296"/>
      <c r="RCZ22" s="296"/>
      <c r="RDA22" s="296"/>
      <c r="RDB22" s="296"/>
      <c r="RDC22" s="296"/>
      <c r="RDD22" s="296"/>
      <c r="RDE22" s="296"/>
      <c r="RDF22" s="296"/>
      <c r="RDG22" s="296"/>
      <c r="RDH22" s="296"/>
      <c r="RDI22" s="296"/>
      <c r="RDJ22" s="296"/>
      <c r="RDK22" s="296"/>
      <c r="RDL22" s="296"/>
      <c r="RDM22" s="296"/>
      <c r="RDN22" s="296"/>
      <c r="RDO22" s="296"/>
      <c r="RDP22" s="296"/>
      <c r="RDQ22" s="296"/>
      <c r="RDR22" s="296"/>
      <c r="RDS22" s="296"/>
      <c r="RDT22" s="296"/>
      <c r="RDU22" s="296"/>
      <c r="RDV22" s="296"/>
      <c r="RDW22" s="296"/>
      <c r="RDX22" s="296"/>
      <c r="RDY22" s="296"/>
      <c r="RDZ22" s="296"/>
      <c r="REA22" s="296"/>
      <c r="REB22" s="296"/>
      <c r="REC22" s="296"/>
      <c r="RED22" s="296"/>
      <c r="REE22" s="296"/>
      <c r="REF22" s="296"/>
      <c r="REG22" s="296"/>
      <c r="REH22" s="296"/>
      <c r="REI22" s="296"/>
      <c r="REJ22" s="296"/>
      <c r="REK22" s="296"/>
      <c r="REL22" s="296"/>
      <c r="REM22" s="296"/>
      <c r="REN22" s="296"/>
      <c r="REO22" s="296"/>
      <c r="REP22" s="296"/>
      <c r="REQ22" s="296"/>
      <c r="RER22" s="296"/>
      <c r="RES22" s="296"/>
      <c r="RET22" s="296"/>
      <c r="REU22" s="296"/>
      <c r="REV22" s="296"/>
      <c r="REW22" s="296"/>
      <c r="REX22" s="296"/>
      <c r="REY22" s="296"/>
      <c r="REZ22" s="296"/>
      <c r="RFA22" s="296"/>
      <c r="RFB22" s="296"/>
      <c r="RFC22" s="296"/>
      <c r="RFD22" s="296"/>
      <c r="RFE22" s="296"/>
      <c r="RFF22" s="296"/>
      <c r="RFG22" s="296"/>
      <c r="RFH22" s="296"/>
      <c r="RFI22" s="296"/>
      <c r="RFJ22" s="296"/>
      <c r="RFK22" s="296"/>
      <c r="RFL22" s="296"/>
      <c r="RFM22" s="296"/>
      <c r="RFN22" s="296"/>
      <c r="RFO22" s="296"/>
      <c r="RFP22" s="296"/>
      <c r="RFQ22" s="296"/>
      <c r="RFR22" s="296"/>
      <c r="RFS22" s="296"/>
      <c r="RFT22" s="296"/>
      <c r="RFU22" s="296"/>
      <c r="RFV22" s="296"/>
      <c r="RFW22" s="296"/>
      <c r="RFX22" s="296"/>
      <c r="RFY22" s="296"/>
      <c r="RFZ22" s="296"/>
      <c r="RGA22" s="296"/>
      <c r="RGB22" s="296"/>
      <c r="RGC22" s="296"/>
      <c r="RGD22" s="296"/>
      <c r="RGE22" s="296"/>
      <c r="RGF22" s="296"/>
      <c r="RGG22" s="296"/>
      <c r="RGH22" s="296"/>
      <c r="RGI22" s="296"/>
      <c r="RGJ22" s="296"/>
      <c r="RGK22" s="296"/>
      <c r="RGL22" s="296"/>
      <c r="RGM22" s="296"/>
      <c r="RGN22" s="296"/>
      <c r="RGO22" s="296"/>
      <c r="RGP22" s="296"/>
      <c r="RGQ22" s="296"/>
      <c r="RGR22" s="296"/>
      <c r="RGS22" s="296"/>
      <c r="RGT22" s="296"/>
      <c r="RGU22" s="296"/>
      <c r="RGV22" s="296"/>
      <c r="RGW22" s="296"/>
      <c r="RGX22" s="296"/>
      <c r="RGY22" s="296"/>
      <c r="RGZ22" s="296"/>
      <c r="RHA22" s="296"/>
      <c r="RHB22" s="296"/>
      <c r="RHC22" s="296"/>
      <c r="RHD22" s="296"/>
      <c r="RHE22" s="296"/>
      <c r="RHF22" s="296"/>
      <c r="RHG22" s="296"/>
      <c r="RHH22" s="296"/>
      <c r="RHI22" s="296"/>
      <c r="RHJ22" s="296"/>
      <c r="RHK22" s="296"/>
      <c r="RHL22" s="296"/>
      <c r="RHM22" s="296"/>
      <c r="RHN22" s="296"/>
      <c r="RHO22" s="296"/>
      <c r="RHP22" s="296"/>
      <c r="RHQ22" s="296"/>
      <c r="RHR22" s="296"/>
      <c r="RHS22" s="296"/>
      <c r="RHT22" s="296"/>
      <c r="RHU22" s="296"/>
      <c r="RHV22" s="296"/>
      <c r="RHW22" s="296"/>
      <c r="RHX22" s="296"/>
      <c r="RHY22" s="296"/>
      <c r="RHZ22" s="296"/>
      <c r="RIA22" s="296"/>
      <c r="RIB22" s="296"/>
      <c r="RIC22" s="296"/>
      <c r="RID22" s="296"/>
      <c r="RIE22" s="296"/>
      <c r="RIF22" s="296"/>
      <c r="RIG22" s="296"/>
      <c r="RIH22" s="296"/>
      <c r="RII22" s="296"/>
      <c r="RIJ22" s="296"/>
      <c r="RIK22" s="296"/>
      <c r="RIL22" s="296"/>
      <c r="RIM22" s="296"/>
      <c r="RIN22" s="296"/>
      <c r="RIO22" s="296"/>
      <c r="RIP22" s="296"/>
      <c r="RIQ22" s="296"/>
      <c r="RIR22" s="296"/>
      <c r="RIS22" s="296"/>
      <c r="RIT22" s="296"/>
      <c r="RIU22" s="296"/>
      <c r="RIV22" s="296"/>
      <c r="RIW22" s="296"/>
      <c r="RIX22" s="296"/>
      <c r="RIY22" s="296"/>
      <c r="RIZ22" s="296"/>
      <c r="RJA22" s="296"/>
      <c r="RJB22" s="296"/>
      <c r="RJC22" s="296"/>
      <c r="RJD22" s="296"/>
      <c r="RJE22" s="296"/>
      <c r="RJF22" s="296"/>
      <c r="RJG22" s="296"/>
      <c r="RJH22" s="296"/>
      <c r="RJI22" s="296"/>
      <c r="RJJ22" s="296"/>
      <c r="RJK22" s="296"/>
      <c r="RJL22" s="296"/>
      <c r="RJM22" s="296"/>
      <c r="RJN22" s="296"/>
      <c r="RJO22" s="296"/>
      <c r="RJP22" s="296"/>
      <c r="RJQ22" s="296"/>
      <c r="RJR22" s="296"/>
      <c r="RJS22" s="296"/>
      <c r="RJT22" s="296"/>
      <c r="RJU22" s="296"/>
      <c r="RJV22" s="296"/>
      <c r="RJW22" s="296"/>
      <c r="RJX22" s="296"/>
      <c r="RJY22" s="296"/>
      <c r="RJZ22" s="296"/>
      <c r="RKA22" s="296"/>
      <c r="RKB22" s="296"/>
      <c r="RKC22" s="296"/>
      <c r="RKD22" s="296"/>
      <c r="RKE22" s="296"/>
      <c r="RKF22" s="296"/>
      <c r="RKG22" s="296"/>
      <c r="RKH22" s="296"/>
      <c r="RKI22" s="296"/>
      <c r="RKJ22" s="296"/>
      <c r="RKK22" s="296"/>
      <c r="RKL22" s="296"/>
      <c r="RKM22" s="296"/>
      <c r="RKN22" s="296"/>
      <c r="RKO22" s="296"/>
      <c r="RKP22" s="296"/>
      <c r="RKQ22" s="296"/>
      <c r="RKR22" s="296"/>
      <c r="RKS22" s="296"/>
      <c r="RKT22" s="296"/>
      <c r="RKU22" s="296"/>
      <c r="RKV22" s="296"/>
      <c r="RKW22" s="296"/>
      <c r="RKX22" s="296"/>
      <c r="RKY22" s="296"/>
      <c r="RKZ22" s="296"/>
      <c r="RLA22" s="296"/>
      <c r="RLB22" s="296"/>
      <c r="RLC22" s="296"/>
      <c r="RLD22" s="296"/>
      <c r="RLE22" s="296"/>
      <c r="RLF22" s="296"/>
      <c r="RLG22" s="296"/>
      <c r="RLH22" s="296"/>
      <c r="RLI22" s="296"/>
      <c r="RLJ22" s="296"/>
      <c r="RLK22" s="296"/>
      <c r="RLL22" s="296"/>
      <c r="RLM22" s="296"/>
      <c r="RLN22" s="296"/>
      <c r="RLO22" s="296"/>
      <c r="RLP22" s="296"/>
      <c r="RLQ22" s="296"/>
      <c r="RLR22" s="296"/>
      <c r="RLS22" s="296"/>
      <c r="RLT22" s="296"/>
      <c r="RLU22" s="296"/>
      <c r="RLV22" s="296"/>
      <c r="RLW22" s="296"/>
      <c r="RLX22" s="296"/>
      <c r="RLY22" s="296"/>
      <c r="RLZ22" s="296"/>
      <c r="RMA22" s="296"/>
      <c r="RMB22" s="296"/>
      <c r="RMC22" s="296"/>
      <c r="RMD22" s="296"/>
      <c r="RME22" s="296"/>
      <c r="RMF22" s="296"/>
      <c r="RMG22" s="296"/>
      <c r="RMH22" s="296"/>
      <c r="RMI22" s="296"/>
      <c r="RMJ22" s="296"/>
      <c r="RMK22" s="296"/>
      <c r="RML22" s="296"/>
      <c r="RMM22" s="296"/>
      <c r="RMN22" s="296"/>
      <c r="RMO22" s="296"/>
      <c r="RMP22" s="296"/>
      <c r="RMQ22" s="296"/>
      <c r="RMR22" s="296"/>
      <c r="RMS22" s="296"/>
      <c r="RMT22" s="296"/>
      <c r="RMU22" s="296"/>
      <c r="RMV22" s="296"/>
      <c r="RMW22" s="296"/>
      <c r="RMX22" s="296"/>
      <c r="RMY22" s="296"/>
      <c r="RMZ22" s="296"/>
      <c r="RNA22" s="296"/>
      <c r="RNB22" s="296"/>
      <c r="RNC22" s="296"/>
      <c r="RND22" s="296"/>
      <c r="RNE22" s="296"/>
      <c r="RNF22" s="296"/>
      <c r="RNG22" s="296"/>
      <c r="RNH22" s="296"/>
      <c r="RNI22" s="296"/>
      <c r="RNJ22" s="296"/>
      <c r="RNK22" s="296"/>
      <c r="RNL22" s="296"/>
      <c r="RNM22" s="296"/>
      <c r="RNN22" s="296"/>
      <c r="RNO22" s="296"/>
      <c r="RNP22" s="296"/>
      <c r="RNQ22" s="296"/>
      <c r="RNR22" s="296"/>
      <c r="RNS22" s="296"/>
      <c r="RNT22" s="296"/>
      <c r="RNU22" s="296"/>
      <c r="RNV22" s="296"/>
      <c r="RNW22" s="296"/>
      <c r="RNX22" s="296"/>
      <c r="RNY22" s="296"/>
      <c r="RNZ22" s="296"/>
      <c r="ROA22" s="296"/>
      <c r="ROB22" s="296"/>
      <c r="ROC22" s="296"/>
      <c r="ROD22" s="296"/>
      <c r="ROE22" s="296"/>
      <c r="ROF22" s="296"/>
      <c r="ROG22" s="296"/>
      <c r="ROH22" s="296"/>
      <c r="ROI22" s="296"/>
      <c r="ROJ22" s="296"/>
      <c r="ROK22" s="296"/>
      <c r="ROL22" s="296"/>
      <c r="ROM22" s="296"/>
      <c r="RON22" s="296"/>
      <c r="ROO22" s="296"/>
      <c r="ROP22" s="296"/>
      <c r="ROQ22" s="296"/>
      <c r="ROR22" s="296"/>
      <c r="ROS22" s="296"/>
      <c r="ROT22" s="296"/>
      <c r="ROU22" s="296"/>
      <c r="ROV22" s="296"/>
      <c r="ROW22" s="296"/>
      <c r="ROX22" s="296"/>
      <c r="ROY22" s="296"/>
      <c r="ROZ22" s="296"/>
      <c r="RPA22" s="296"/>
      <c r="RPB22" s="296"/>
      <c r="RPC22" s="296"/>
      <c r="RPD22" s="296"/>
      <c r="RPE22" s="296"/>
      <c r="RPF22" s="296"/>
      <c r="RPG22" s="296"/>
      <c r="RPH22" s="296"/>
      <c r="RPI22" s="296"/>
      <c r="RPJ22" s="296"/>
      <c r="RPK22" s="296"/>
      <c r="RPL22" s="296"/>
      <c r="RPM22" s="296"/>
      <c r="RPN22" s="296"/>
      <c r="RPO22" s="296"/>
      <c r="RPP22" s="296"/>
      <c r="RPQ22" s="296"/>
      <c r="RPR22" s="296"/>
      <c r="RPS22" s="296"/>
      <c r="RPT22" s="296"/>
      <c r="RPU22" s="296"/>
      <c r="RPV22" s="296"/>
      <c r="RPW22" s="296"/>
      <c r="RPX22" s="296"/>
      <c r="RPY22" s="296"/>
      <c r="RPZ22" s="296"/>
      <c r="RQA22" s="296"/>
      <c r="RQB22" s="296"/>
      <c r="RQC22" s="296"/>
      <c r="RQD22" s="296"/>
      <c r="RQE22" s="296"/>
      <c r="RQF22" s="296"/>
      <c r="RQG22" s="296"/>
      <c r="RQH22" s="296"/>
      <c r="RQI22" s="296"/>
      <c r="RQJ22" s="296"/>
      <c r="RQK22" s="296"/>
      <c r="RQL22" s="296"/>
      <c r="RQM22" s="296"/>
      <c r="RQN22" s="296"/>
      <c r="RQO22" s="296"/>
      <c r="RQP22" s="296"/>
      <c r="RQQ22" s="296"/>
      <c r="RQR22" s="296"/>
      <c r="RQS22" s="296"/>
      <c r="RQT22" s="296"/>
      <c r="RQU22" s="296"/>
      <c r="RQV22" s="296"/>
      <c r="RQW22" s="296"/>
      <c r="RQX22" s="296"/>
      <c r="RQY22" s="296"/>
      <c r="RQZ22" s="296"/>
      <c r="RRA22" s="296"/>
      <c r="RRB22" s="296"/>
      <c r="RRC22" s="296"/>
      <c r="RRD22" s="296"/>
      <c r="RRE22" s="296"/>
      <c r="RRF22" s="296"/>
      <c r="RRG22" s="296"/>
      <c r="RRH22" s="296"/>
      <c r="RRI22" s="296"/>
      <c r="RRJ22" s="296"/>
      <c r="RRK22" s="296"/>
      <c r="RRL22" s="296"/>
      <c r="RRM22" s="296"/>
      <c r="RRN22" s="296"/>
      <c r="RRO22" s="296"/>
      <c r="RRP22" s="296"/>
      <c r="RRQ22" s="296"/>
      <c r="RRR22" s="296"/>
      <c r="RRS22" s="296"/>
      <c r="RRT22" s="296"/>
      <c r="RRU22" s="296"/>
      <c r="RRV22" s="296"/>
      <c r="RRW22" s="296"/>
      <c r="RRX22" s="296"/>
      <c r="RRY22" s="296"/>
      <c r="RRZ22" s="296"/>
      <c r="RSA22" s="296"/>
      <c r="RSB22" s="296"/>
      <c r="RSC22" s="296"/>
      <c r="RSD22" s="296"/>
      <c r="RSE22" s="296"/>
      <c r="RSF22" s="296"/>
      <c r="RSG22" s="296"/>
      <c r="RSH22" s="296"/>
      <c r="RSI22" s="296"/>
      <c r="RSJ22" s="296"/>
      <c r="RSK22" s="296"/>
      <c r="RSL22" s="296"/>
      <c r="RSM22" s="296"/>
      <c r="RSN22" s="296"/>
      <c r="RSO22" s="296"/>
      <c r="RSP22" s="296"/>
      <c r="RSQ22" s="296"/>
      <c r="RSR22" s="296"/>
      <c r="RSS22" s="296"/>
      <c r="RST22" s="296"/>
      <c r="RSU22" s="296"/>
      <c r="RSV22" s="296"/>
      <c r="RSW22" s="296"/>
      <c r="RSX22" s="296"/>
      <c r="RSY22" s="296"/>
      <c r="RSZ22" s="296"/>
      <c r="RTA22" s="296"/>
      <c r="RTB22" s="296"/>
      <c r="RTC22" s="296"/>
      <c r="RTD22" s="296"/>
      <c r="RTE22" s="296"/>
      <c r="RTF22" s="296"/>
      <c r="RTG22" s="296"/>
      <c r="RTH22" s="296"/>
      <c r="RTI22" s="296"/>
      <c r="RTJ22" s="296"/>
      <c r="RTK22" s="296"/>
      <c r="RTL22" s="296"/>
      <c r="RTM22" s="296"/>
      <c r="RTN22" s="296"/>
      <c r="RTO22" s="296"/>
      <c r="RTP22" s="296"/>
      <c r="RTQ22" s="296"/>
      <c r="RTR22" s="296"/>
      <c r="RTS22" s="296"/>
      <c r="RTT22" s="296"/>
      <c r="RTU22" s="296"/>
      <c r="RTV22" s="296"/>
      <c r="RTW22" s="296"/>
      <c r="RTX22" s="296"/>
      <c r="RTY22" s="296"/>
      <c r="RTZ22" s="296"/>
      <c r="RUA22" s="296"/>
      <c r="RUB22" s="296"/>
      <c r="RUC22" s="296"/>
      <c r="RUD22" s="296"/>
      <c r="RUE22" s="296"/>
      <c r="RUF22" s="296"/>
      <c r="RUG22" s="296"/>
      <c r="RUH22" s="296"/>
      <c r="RUI22" s="296"/>
      <c r="RUJ22" s="296"/>
      <c r="RUK22" s="296"/>
      <c r="RUL22" s="296"/>
      <c r="RUM22" s="296"/>
      <c r="RUN22" s="296"/>
      <c r="RUO22" s="296"/>
      <c r="RUP22" s="296"/>
      <c r="RUQ22" s="296"/>
      <c r="RUR22" s="296"/>
      <c r="RUS22" s="296"/>
      <c r="RUT22" s="296"/>
      <c r="RUU22" s="296"/>
      <c r="RUV22" s="296"/>
      <c r="RUW22" s="296"/>
      <c r="RUX22" s="296"/>
      <c r="RUY22" s="296"/>
      <c r="RUZ22" s="296"/>
      <c r="RVA22" s="296"/>
      <c r="RVB22" s="296"/>
      <c r="RVC22" s="296"/>
      <c r="RVD22" s="296"/>
      <c r="RVE22" s="296"/>
      <c r="RVF22" s="296"/>
      <c r="RVG22" s="296"/>
      <c r="RVH22" s="296"/>
      <c r="RVI22" s="296"/>
      <c r="RVJ22" s="296"/>
      <c r="RVK22" s="296"/>
      <c r="RVL22" s="296"/>
      <c r="RVM22" s="296"/>
      <c r="RVN22" s="296"/>
      <c r="RVO22" s="296"/>
      <c r="RVP22" s="296"/>
      <c r="RVQ22" s="296"/>
      <c r="RVR22" s="296"/>
      <c r="RVS22" s="296"/>
      <c r="RVT22" s="296"/>
      <c r="RVU22" s="296"/>
      <c r="RVV22" s="296"/>
      <c r="RVW22" s="296"/>
      <c r="RVX22" s="296"/>
      <c r="RVY22" s="296"/>
      <c r="RVZ22" s="296"/>
      <c r="RWA22" s="296"/>
      <c r="RWB22" s="296"/>
      <c r="RWC22" s="296"/>
      <c r="RWD22" s="296"/>
      <c r="RWE22" s="296"/>
      <c r="RWF22" s="296"/>
      <c r="RWG22" s="296"/>
      <c r="RWH22" s="296"/>
      <c r="RWI22" s="296"/>
      <c r="RWJ22" s="296"/>
      <c r="RWK22" s="296"/>
      <c r="RWL22" s="296"/>
      <c r="RWM22" s="296"/>
      <c r="RWN22" s="296"/>
      <c r="RWO22" s="296"/>
      <c r="RWP22" s="296"/>
      <c r="RWQ22" s="296"/>
      <c r="RWR22" s="296"/>
      <c r="RWS22" s="296"/>
      <c r="RWT22" s="296"/>
      <c r="RWU22" s="296"/>
      <c r="RWV22" s="296"/>
      <c r="RWW22" s="296"/>
      <c r="RWX22" s="296"/>
      <c r="RWY22" s="296"/>
      <c r="RWZ22" s="296"/>
      <c r="RXA22" s="296"/>
      <c r="RXB22" s="296"/>
      <c r="RXC22" s="296"/>
      <c r="RXD22" s="296"/>
      <c r="RXE22" s="296"/>
      <c r="RXF22" s="296"/>
      <c r="RXG22" s="296"/>
      <c r="RXH22" s="296"/>
      <c r="RXI22" s="296"/>
      <c r="RXJ22" s="296"/>
      <c r="RXK22" s="296"/>
      <c r="RXL22" s="296"/>
      <c r="RXM22" s="296"/>
      <c r="RXN22" s="296"/>
      <c r="RXO22" s="296"/>
      <c r="RXP22" s="296"/>
      <c r="RXQ22" s="296"/>
      <c r="RXR22" s="296"/>
      <c r="RXS22" s="296"/>
      <c r="RXT22" s="296"/>
      <c r="RXU22" s="296"/>
      <c r="RXV22" s="296"/>
      <c r="RXW22" s="296"/>
      <c r="RXX22" s="296"/>
      <c r="RXY22" s="296"/>
      <c r="RXZ22" s="296"/>
      <c r="RYA22" s="296"/>
      <c r="RYB22" s="296"/>
      <c r="RYC22" s="296"/>
      <c r="RYD22" s="296"/>
      <c r="RYE22" s="296"/>
      <c r="RYF22" s="296"/>
      <c r="RYG22" s="296"/>
      <c r="RYH22" s="296"/>
      <c r="RYI22" s="296"/>
      <c r="RYJ22" s="296"/>
      <c r="RYK22" s="296"/>
      <c r="RYL22" s="296"/>
      <c r="RYM22" s="296"/>
      <c r="RYN22" s="296"/>
      <c r="RYO22" s="296"/>
      <c r="RYP22" s="296"/>
      <c r="RYQ22" s="296"/>
      <c r="RYR22" s="296"/>
      <c r="RYS22" s="296"/>
      <c r="RYT22" s="296"/>
      <c r="RYU22" s="296"/>
      <c r="RYV22" s="296"/>
      <c r="RYW22" s="296"/>
      <c r="RYX22" s="296"/>
      <c r="RYY22" s="296"/>
      <c r="RYZ22" s="296"/>
      <c r="RZA22" s="296"/>
      <c r="RZB22" s="296"/>
      <c r="RZC22" s="296"/>
      <c r="RZD22" s="296"/>
      <c r="RZE22" s="296"/>
      <c r="RZF22" s="296"/>
      <c r="RZG22" s="296"/>
      <c r="RZH22" s="296"/>
      <c r="RZI22" s="296"/>
      <c r="RZJ22" s="296"/>
      <c r="RZK22" s="296"/>
      <c r="RZL22" s="296"/>
      <c r="RZM22" s="296"/>
      <c r="RZN22" s="296"/>
      <c r="RZO22" s="296"/>
      <c r="RZP22" s="296"/>
      <c r="RZQ22" s="296"/>
      <c r="RZR22" s="296"/>
      <c r="RZS22" s="296"/>
      <c r="RZT22" s="296"/>
      <c r="RZU22" s="296"/>
      <c r="RZV22" s="296"/>
      <c r="RZW22" s="296"/>
      <c r="RZX22" s="296"/>
      <c r="RZY22" s="296"/>
      <c r="RZZ22" s="296"/>
      <c r="SAA22" s="296"/>
      <c r="SAB22" s="296"/>
      <c r="SAC22" s="296"/>
      <c r="SAD22" s="296"/>
      <c r="SAE22" s="296"/>
      <c r="SAF22" s="296"/>
      <c r="SAG22" s="296"/>
      <c r="SAH22" s="296"/>
      <c r="SAI22" s="296"/>
      <c r="SAJ22" s="296"/>
      <c r="SAK22" s="296"/>
      <c r="SAL22" s="296"/>
      <c r="SAM22" s="296"/>
      <c r="SAN22" s="296"/>
      <c r="SAO22" s="296"/>
      <c r="SAP22" s="296"/>
      <c r="SAQ22" s="296"/>
      <c r="SAR22" s="296"/>
      <c r="SAS22" s="296"/>
      <c r="SAT22" s="296"/>
      <c r="SAU22" s="296"/>
      <c r="SAV22" s="296"/>
      <c r="SAW22" s="296"/>
      <c r="SAX22" s="296"/>
      <c r="SAY22" s="296"/>
      <c r="SAZ22" s="296"/>
      <c r="SBA22" s="296"/>
      <c r="SBB22" s="296"/>
      <c r="SBC22" s="296"/>
      <c r="SBD22" s="296"/>
      <c r="SBE22" s="296"/>
      <c r="SBF22" s="296"/>
      <c r="SBG22" s="296"/>
      <c r="SBH22" s="296"/>
      <c r="SBI22" s="296"/>
      <c r="SBJ22" s="296"/>
      <c r="SBK22" s="296"/>
      <c r="SBL22" s="296"/>
      <c r="SBM22" s="296"/>
      <c r="SBN22" s="296"/>
      <c r="SBO22" s="296"/>
      <c r="SBP22" s="296"/>
      <c r="SBQ22" s="296"/>
      <c r="SBR22" s="296"/>
      <c r="SBS22" s="296"/>
      <c r="SBT22" s="296"/>
      <c r="SBU22" s="296"/>
      <c r="SBV22" s="296"/>
      <c r="SBW22" s="296"/>
      <c r="SBX22" s="296"/>
      <c r="SBY22" s="296"/>
      <c r="SBZ22" s="296"/>
      <c r="SCA22" s="296"/>
      <c r="SCB22" s="296"/>
      <c r="SCC22" s="296"/>
      <c r="SCD22" s="296"/>
      <c r="SCE22" s="296"/>
      <c r="SCF22" s="296"/>
      <c r="SCG22" s="296"/>
      <c r="SCH22" s="296"/>
      <c r="SCI22" s="296"/>
      <c r="SCJ22" s="296"/>
      <c r="SCK22" s="296"/>
      <c r="SCL22" s="296"/>
      <c r="SCM22" s="296"/>
      <c r="SCN22" s="296"/>
      <c r="SCO22" s="296"/>
      <c r="SCP22" s="296"/>
      <c r="SCQ22" s="296"/>
      <c r="SCR22" s="296"/>
      <c r="SCS22" s="296"/>
      <c r="SCT22" s="296"/>
      <c r="SCU22" s="296"/>
      <c r="SCV22" s="296"/>
      <c r="SCW22" s="296"/>
      <c r="SCX22" s="296"/>
      <c r="SCY22" s="296"/>
      <c r="SCZ22" s="296"/>
      <c r="SDA22" s="296"/>
      <c r="SDB22" s="296"/>
      <c r="SDC22" s="296"/>
      <c r="SDD22" s="296"/>
      <c r="SDE22" s="296"/>
      <c r="SDF22" s="296"/>
      <c r="SDG22" s="296"/>
      <c r="SDH22" s="296"/>
      <c r="SDI22" s="296"/>
      <c r="SDJ22" s="296"/>
      <c r="SDK22" s="296"/>
      <c r="SDL22" s="296"/>
      <c r="SDM22" s="296"/>
      <c r="SDN22" s="296"/>
      <c r="SDO22" s="296"/>
      <c r="SDP22" s="296"/>
      <c r="SDQ22" s="296"/>
      <c r="SDR22" s="296"/>
      <c r="SDS22" s="296"/>
      <c r="SDT22" s="296"/>
      <c r="SDU22" s="296"/>
      <c r="SDV22" s="296"/>
      <c r="SDW22" s="296"/>
      <c r="SDX22" s="296"/>
      <c r="SDY22" s="296"/>
      <c r="SDZ22" s="296"/>
      <c r="SEA22" s="296"/>
      <c r="SEB22" s="296"/>
      <c r="SEC22" s="296"/>
      <c r="SED22" s="296"/>
      <c r="SEE22" s="296"/>
      <c r="SEF22" s="296"/>
      <c r="SEG22" s="296"/>
      <c r="SEH22" s="296"/>
      <c r="SEI22" s="296"/>
      <c r="SEJ22" s="296"/>
      <c r="SEK22" s="296"/>
      <c r="SEL22" s="296"/>
      <c r="SEM22" s="296"/>
      <c r="SEN22" s="296"/>
      <c r="SEO22" s="296"/>
      <c r="SEP22" s="296"/>
      <c r="SEQ22" s="296"/>
      <c r="SER22" s="296"/>
      <c r="SES22" s="296"/>
      <c r="SET22" s="296"/>
      <c r="SEU22" s="296"/>
      <c r="SEV22" s="296"/>
      <c r="SEW22" s="296"/>
      <c r="SEX22" s="296"/>
      <c r="SEY22" s="296"/>
      <c r="SEZ22" s="296"/>
      <c r="SFA22" s="296"/>
      <c r="SFB22" s="296"/>
      <c r="SFC22" s="296"/>
      <c r="SFD22" s="296"/>
      <c r="SFE22" s="296"/>
      <c r="SFF22" s="296"/>
      <c r="SFG22" s="296"/>
      <c r="SFH22" s="296"/>
      <c r="SFI22" s="296"/>
      <c r="SFJ22" s="296"/>
      <c r="SFK22" s="296"/>
      <c r="SFL22" s="296"/>
      <c r="SFM22" s="296"/>
      <c r="SFN22" s="296"/>
      <c r="SFO22" s="296"/>
      <c r="SFP22" s="296"/>
      <c r="SFQ22" s="296"/>
      <c r="SFR22" s="296"/>
      <c r="SFS22" s="296"/>
      <c r="SFT22" s="296"/>
      <c r="SFU22" s="296"/>
      <c r="SFV22" s="296"/>
      <c r="SFW22" s="296"/>
      <c r="SFX22" s="296"/>
      <c r="SFY22" s="296"/>
      <c r="SFZ22" s="296"/>
      <c r="SGA22" s="296"/>
      <c r="SGB22" s="296"/>
      <c r="SGC22" s="296"/>
      <c r="SGD22" s="296"/>
      <c r="SGE22" s="296"/>
      <c r="SGF22" s="296"/>
      <c r="SGG22" s="296"/>
      <c r="SGH22" s="296"/>
      <c r="SGI22" s="296"/>
      <c r="SGJ22" s="296"/>
      <c r="SGK22" s="296"/>
      <c r="SGL22" s="296"/>
      <c r="SGM22" s="296"/>
      <c r="SGN22" s="296"/>
      <c r="SGO22" s="296"/>
      <c r="SGP22" s="296"/>
      <c r="SGQ22" s="296"/>
      <c r="SGR22" s="296"/>
      <c r="SGS22" s="296"/>
      <c r="SGT22" s="296"/>
      <c r="SGU22" s="296"/>
      <c r="SGV22" s="296"/>
      <c r="SGW22" s="296"/>
      <c r="SGX22" s="296"/>
      <c r="SGY22" s="296"/>
      <c r="SGZ22" s="296"/>
      <c r="SHA22" s="296"/>
      <c r="SHB22" s="296"/>
      <c r="SHC22" s="296"/>
      <c r="SHD22" s="296"/>
      <c r="SHE22" s="296"/>
      <c r="SHF22" s="296"/>
      <c r="SHG22" s="296"/>
      <c r="SHH22" s="296"/>
      <c r="SHI22" s="296"/>
      <c r="SHJ22" s="296"/>
      <c r="SHK22" s="296"/>
      <c r="SHL22" s="296"/>
      <c r="SHM22" s="296"/>
      <c r="SHN22" s="296"/>
      <c r="SHO22" s="296"/>
      <c r="SHP22" s="296"/>
      <c r="SHQ22" s="296"/>
      <c r="SHR22" s="296"/>
      <c r="SHS22" s="296"/>
      <c r="SHT22" s="296"/>
      <c r="SHU22" s="296"/>
      <c r="SHV22" s="296"/>
      <c r="SHW22" s="296"/>
      <c r="SHX22" s="296"/>
      <c r="SHY22" s="296"/>
      <c r="SHZ22" s="296"/>
      <c r="SIA22" s="296"/>
      <c r="SIB22" s="296"/>
      <c r="SIC22" s="296"/>
      <c r="SID22" s="296"/>
      <c r="SIE22" s="296"/>
      <c r="SIF22" s="296"/>
      <c r="SIG22" s="296"/>
      <c r="SIH22" s="296"/>
      <c r="SII22" s="296"/>
      <c r="SIJ22" s="296"/>
      <c r="SIK22" s="296"/>
      <c r="SIL22" s="296"/>
      <c r="SIM22" s="296"/>
      <c r="SIN22" s="296"/>
      <c r="SIO22" s="296"/>
      <c r="SIP22" s="296"/>
      <c r="SIQ22" s="296"/>
      <c r="SIR22" s="296"/>
      <c r="SIS22" s="296"/>
      <c r="SIT22" s="296"/>
      <c r="SIU22" s="296"/>
      <c r="SIV22" s="296"/>
      <c r="SIW22" s="296"/>
      <c r="SIX22" s="296"/>
      <c r="SIY22" s="296"/>
      <c r="SIZ22" s="296"/>
      <c r="SJA22" s="296"/>
      <c r="SJB22" s="296"/>
      <c r="SJC22" s="296"/>
      <c r="SJD22" s="296"/>
      <c r="SJE22" s="296"/>
      <c r="SJF22" s="296"/>
      <c r="SJG22" s="296"/>
      <c r="SJH22" s="296"/>
      <c r="SJI22" s="296"/>
      <c r="SJJ22" s="296"/>
      <c r="SJK22" s="296"/>
      <c r="SJL22" s="296"/>
      <c r="SJM22" s="296"/>
      <c r="SJN22" s="296"/>
      <c r="SJO22" s="296"/>
      <c r="SJP22" s="296"/>
      <c r="SJQ22" s="296"/>
      <c r="SJR22" s="296"/>
      <c r="SJS22" s="296"/>
      <c r="SJT22" s="296"/>
      <c r="SJU22" s="296"/>
      <c r="SJV22" s="296"/>
      <c r="SJW22" s="296"/>
      <c r="SJX22" s="296"/>
      <c r="SJY22" s="296"/>
      <c r="SJZ22" s="296"/>
      <c r="SKA22" s="296"/>
      <c r="SKB22" s="296"/>
      <c r="SKC22" s="296"/>
      <c r="SKD22" s="296"/>
      <c r="SKE22" s="296"/>
      <c r="SKF22" s="296"/>
      <c r="SKG22" s="296"/>
      <c r="SKH22" s="296"/>
      <c r="SKI22" s="296"/>
      <c r="SKJ22" s="296"/>
      <c r="SKK22" s="296"/>
      <c r="SKL22" s="296"/>
      <c r="SKM22" s="296"/>
      <c r="SKN22" s="296"/>
      <c r="SKO22" s="296"/>
      <c r="SKP22" s="296"/>
      <c r="SKQ22" s="296"/>
      <c r="SKR22" s="296"/>
      <c r="SKS22" s="296"/>
      <c r="SKT22" s="296"/>
      <c r="SKU22" s="296"/>
      <c r="SKV22" s="296"/>
      <c r="SKW22" s="296"/>
      <c r="SKX22" s="296"/>
      <c r="SKY22" s="296"/>
      <c r="SKZ22" s="296"/>
      <c r="SLA22" s="296"/>
      <c r="SLB22" s="296"/>
      <c r="SLC22" s="296"/>
      <c r="SLD22" s="296"/>
      <c r="SLE22" s="296"/>
      <c r="SLF22" s="296"/>
      <c r="SLG22" s="296"/>
      <c r="SLH22" s="296"/>
      <c r="SLI22" s="296"/>
      <c r="SLJ22" s="296"/>
      <c r="SLK22" s="296"/>
      <c r="SLL22" s="296"/>
      <c r="SLM22" s="296"/>
      <c r="SLN22" s="296"/>
      <c r="SLO22" s="296"/>
      <c r="SLP22" s="296"/>
      <c r="SLQ22" s="296"/>
      <c r="SLR22" s="296"/>
      <c r="SLS22" s="296"/>
      <c r="SLT22" s="296"/>
      <c r="SLU22" s="296"/>
      <c r="SLV22" s="296"/>
      <c r="SLW22" s="296"/>
      <c r="SLX22" s="296"/>
      <c r="SLY22" s="296"/>
      <c r="SLZ22" s="296"/>
      <c r="SMA22" s="296"/>
      <c r="SMB22" s="296"/>
      <c r="SMC22" s="296"/>
      <c r="SMD22" s="296"/>
      <c r="SME22" s="296"/>
      <c r="SMF22" s="296"/>
      <c r="SMG22" s="296"/>
      <c r="SMH22" s="296"/>
      <c r="SMI22" s="296"/>
      <c r="SMJ22" s="296"/>
      <c r="SMK22" s="296"/>
      <c r="SML22" s="296"/>
      <c r="SMM22" s="296"/>
      <c r="SMN22" s="296"/>
      <c r="SMO22" s="296"/>
      <c r="SMP22" s="296"/>
      <c r="SMQ22" s="296"/>
      <c r="SMR22" s="296"/>
      <c r="SMS22" s="296"/>
      <c r="SMT22" s="296"/>
      <c r="SMU22" s="296"/>
      <c r="SMV22" s="296"/>
      <c r="SMW22" s="296"/>
      <c r="SMX22" s="296"/>
      <c r="SMY22" s="296"/>
      <c r="SMZ22" s="296"/>
      <c r="SNA22" s="296"/>
      <c r="SNB22" s="296"/>
      <c r="SNC22" s="296"/>
      <c r="SND22" s="296"/>
      <c r="SNE22" s="296"/>
      <c r="SNF22" s="296"/>
      <c r="SNG22" s="296"/>
      <c r="SNH22" s="296"/>
      <c r="SNI22" s="296"/>
      <c r="SNJ22" s="296"/>
      <c r="SNK22" s="296"/>
      <c r="SNL22" s="296"/>
      <c r="SNM22" s="296"/>
      <c r="SNN22" s="296"/>
      <c r="SNO22" s="296"/>
      <c r="SNP22" s="296"/>
      <c r="SNQ22" s="296"/>
      <c r="SNR22" s="296"/>
      <c r="SNS22" s="296"/>
      <c r="SNT22" s="296"/>
      <c r="SNU22" s="296"/>
      <c r="SNV22" s="296"/>
      <c r="SNW22" s="296"/>
      <c r="SNX22" s="296"/>
      <c r="SNY22" s="296"/>
      <c r="SNZ22" s="296"/>
      <c r="SOA22" s="296"/>
      <c r="SOB22" s="296"/>
      <c r="SOC22" s="296"/>
      <c r="SOD22" s="296"/>
      <c r="SOE22" s="296"/>
      <c r="SOF22" s="296"/>
      <c r="SOG22" s="296"/>
      <c r="SOH22" s="296"/>
      <c r="SOI22" s="296"/>
      <c r="SOJ22" s="296"/>
      <c r="SOK22" s="296"/>
      <c r="SOL22" s="296"/>
      <c r="SOM22" s="296"/>
      <c r="SON22" s="296"/>
      <c r="SOO22" s="296"/>
      <c r="SOP22" s="296"/>
      <c r="SOQ22" s="296"/>
      <c r="SOR22" s="296"/>
      <c r="SOS22" s="296"/>
      <c r="SOT22" s="296"/>
      <c r="SOU22" s="296"/>
      <c r="SOV22" s="296"/>
      <c r="SOW22" s="296"/>
      <c r="SOX22" s="296"/>
      <c r="SOY22" s="296"/>
      <c r="SOZ22" s="296"/>
      <c r="SPA22" s="296"/>
      <c r="SPB22" s="296"/>
      <c r="SPC22" s="296"/>
      <c r="SPD22" s="296"/>
      <c r="SPE22" s="296"/>
      <c r="SPF22" s="296"/>
      <c r="SPG22" s="296"/>
      <c r="SPH22" s="296"/>
      <c r="SPI22" s="296"/>
      <c r="SPJ22" s="296"/>
      <c r="SPK22" s="296"/>
      <c r="SPL22" s="296"/>
      <c r="SPM22" s="296"/>
      <c r="SPN22" s="296"/>
      <c r="SPO22" s="296"/>
      <c r="SPP22" s="296"/>
      <c r="SPQ22" s="296"/>
      <c r="SPR22" s="296"/>
      <c r="SPS22" s="296"/>
      <c r="SPT22" s="296"/>
      <c r="SPU22" s="296"/>
      <c r="SPV22" s="296"/>
      <c r="SPW22" s="296"/>
      <c r="SPX22" s="296"/>
      <c r="SPY22" s="296"/>
      <c r="SPZ22" s="296"/>
      <c r="SQA22" s="296"/>
      <c r="SQB22" s="296"/>
      <c r="SQC22" s="296"/>
      <c r="SQD22" s="296"/>
      <c r="SQE22" s="296"/>
      <c r="SQF22" s="296"/>
      <c r="SQG22" s="296"/>
      <c r="SQH22" s="296"/>
      <c r="SQI22" s="296"/>
      <c r="SQJ22" s="296"/>
      <c r="SQK22" s="296"/>
      <c r="SQL22" s="296"/>
      <c r="SQM22" s="296"/>
      <c r="SQN22" s="296"/>
      <c r="SQO22" s="296"/>
      <c r="SQP22" s="296"/>
      <c r="SQQ22" s="296"/>
      <c r="SQR22" s="296"/>
      <c r="SQS22" s="296"/>
      <c r="SQT22" s="296"/>
      <c r="SQU22" s="296"/>
      <c r="SQV22" s="296"/>
      <c r="SQW22" s="296"/>
      <c r="SQX22" s="296"/>
      <c r="SQY22" s="296"/>
      <c r="SQZ22" s="296"/>
      <c r="SRA22" s="296"/>
      <c r="SRB22" s="296"/>
      <c r="SRC22" s="296"/>
      <c r="SRD22" s="296"/>
      <c r="SRE22" s="296"/>
      <c r="SRF22" s="296"/>
      <c r="SRG22" s="296"/>
      <c r="SRH22" s="296"/>
      <c r="SRI22" s="296"/>
      <c r="SRJ22" s="296"/>
      <c r="SRK22" s="296"/>
      <c r="SRL22" s="296"/>
      <c r="SRM22" s="296"/>
      <c r="SRN22" s="296"/>
      <c r="SRO22" s="296"/>
      <c r="SRP22" s="296"/>
      <c r="SRQ22" s="296"/>
      <c r="SRR22" s="296"/>
      <c r="SRS22" s="296"/>
      <c r="SRT22" s="296"/>
      <c r="SRU22" s="296"/>
      <c r="SRV22" s="296"/>
      <c r="SRW22" s="296"/>
      <c r="SRX22" s="296"/>
      <c r="SRY22" s="296"/>
      <c r="SRZ22" s="296"/>
      <c r="SSA22" s="296"/>
      <c r="SSB22" s="296"/>
      <c r="SSC22" s="296"/>
      <c r="SSD22" s="296"/>
      <c r="SSE22" s="296"/>
      <c r="SSF22" s="296"/>
      <c r="SSG22" s="296"/>
      <c r="SSH22" s="296"/>
      <c r="SSI22" s="296"/>
      <c r="SSJ22" s="296"/>
      <c r="SSK22" s="296"/>
      <c r="SSL22" s="296"/>
      <c r="SSM22" s="296"/>
      <c r="SSN22" s="296"/>
      <c r="SSO22" s="296"/>
      <c r="SSP22" s="296"/>
      <c r="SSQ22" s="296"/>
      <c r="SSR22" s="296"/>
      <c r="SSS22" s="296"/>
      <c r="SST22" s="296"/>
      <c r="SSU22" s="296"/>
      <c r="SSV22" s="296"/>
      <c r="SSW22" s="296"/>
      <c r="SSX22" s="296"/>
      <c r="SSY22" s="296"/>
      <c r="SSZ22" s="296"/>
      <c r="STA22" s="296"/>
      <c r="STB22" s="296"/>
      <c r="STC22" s="296"/>
      <c r="STD22" s="296"/>
      <c r="STE22" s="296"/>
      <c r="STF22" s="296"/>
      <c r="STG22" s="296"/>
      <c r="STH22" s="296"/>
      <c r="STI22" s="296"/>
      <c r="STJ22" s="296"/>
      <c r="STK22" s="296"/>
      <c r="STL22" s="296"/>
      <c r="STM22" s="296"/>
      <c r="STN22" s="296"/>
      <c r="STO22" s="296"/>
      <c r="STP22" s="296"/>
      <c r="STQ22" s="296"/>
      <c r="STR22" s="296"/>
      <c r="STS22" s="296"/>
      <c r="STT22" s="296"/>
      <c r="STU22" s="296"/>
      <c r="STV22" s="296"/>
      <c r="STW22" s="296"/>
      <c r="STX22" s="296"/>
      <c r="STY22" s="296"/>
      <c r="STZ22" s="296"/>
      <c r="SUA22" s="296"/>
      <c r="SUB22" s="296"/>
      <c r="SUC22" s="296"/>
      <c r="SUD22" s="296"/>
      <c r="SUE22" s="296"/>
      <c r="SUF22" s="296"/>
      <c r="SUG22" s="296"/>
      <c r="SUH22" s="296"/>
      <c r="SUI22" s="296"/>
      <c r="SUJ22" s="296"/>
      <c r="SUK22" s="296"/>
      <c r="SUL22" s="296"/>
      <c r="SUM22" s="296"/>
      <c r="SUN22" s="296"/>
      <c r="SUO22" s="296"/>
      <c r="SUP22" s="296"/>
      <c r="SUQ22" s="296"/>
      <c r="SUR22" s="296"/>
      <c r="SUS22" s="296"/>
      <c r="SUT22" s="296"/>
      <c r="SUU22" s="296"/>
      <c r="SUV22" s="296"/>
      <c r="SUW22" s="296"/>
      <c r="SUX22" s="296"/>
      <c r="SUY22" s="296"/>
      <c r="SUZ22" s="296"/>
      <c r="SVA22" s="296"/>
      <c r="SVB22" s="296"/>
      <c r="SVC22" s="296"/>
      <c r="SVD22" s="296"/>
      <c r="SVE22" s="296"/>
      <c r="SVF22" s="296"/>
      <c r="SVG22" s="296"/>
      <c r="SVH22" s="296"/>
      <c r="SVI22" s="296"/>
      <c r="SVJ22" s="296"/>
      <c r="SVK22" s="296"/>
      <c r="SVL22" s="296"/>
      <c r="SVM22" s="296"/>
      <c r="SVN22" s="296"/>
      <c r="SVO22" s="296"/>
      <c r="SVP22" s="296"/>
      <c r="SVQ22" s="296"/>
      <c r="SVR22" s="296"/>
      <c r="SVS22" s="296"/>
      <c r="SVT22" s="296"/>
      <c r="SVU22" s="296"/>
      <c r="SVV22" s="296"/>
      <c r="SVW22" s="296"/>
      <c r="SVX22" s="296"/>
      <c r="SVY22" s="296"/>
      <c r="SVZ22" s="296"/>
      <c r="SWA22" s="296"/>
      <c r="SWB22" s="296"/>
      <c r="SWC22" s="296"/>
      <c r="SWD22" s="296"/>
      <c r="SWE22" s="296"/>
      <c r="SWF22" s="296"/>
      <c r="SWG22" s="296"/>
      <c r="SWH22" s="296"/>
      <c r="SWI22" s="296"/>
      <c r="SWJ22" s="296"/>
      <c r="SWK22" s="296"/>
      <c r="SWL22" s="296"/>
      <c r="SWM22" s="296"/>
      <c r="SWN22" s="296"/>
      <c r="SWO22" s="296"/>
      <c r="SWP22" s="296"/>
      <c r="SWQ22" s="296"/>
      <c r="SWR22" s="296"/>
      <c r="SWS22" s="296"/>
      <c r="SWT22" s="296"/>
      <c r="SWU22" s="296"/>
      <c r="SWV22" s="296"/>
      <c r="SWW22" s="296"/>
      <c r="SWX22" s="296"/>
      <c r="SWY22" s="296"/>
      <c r="SWZ22" s="296"/>
      <c r="SXA22" s="296"/>
      <c r="SXB22" s="296"/>
      <c r="SXC22" s="296"/>
      <c r="SXD22" s="296"/>
      <c r="SXE22" s="296"/>
      <c r="SXF22" s="296"/>
      <c r="SXG22" s="296"/>
      <c r="SXH22" s="296"/>
      <c r="SXI22" s="296"/>
      <c r="SXJ22" s="296"/>
      <c r="SXK22" s="296"/>
      <c r="SXL22" s="296"/>
      <c r="SXM22" s="296"/>
      <c r="SXN22" s="296"/>
      <c r="SXO22" s="296"/>
      <c r="SXP22" s="296"/>
      <c r="SXQ22" s="296"/>
      <c r="SXR22" s="296"/>
      <c r="SXS22" s="296"/>
      <c r="SXT22" s="296"/>
      <c r="SXU22" s="296"/>
      <c r="SXV22" s="296"/>
      <c r="SXW22" s="296"/>
      <c r="SXX22" s="296"/>
      <c r="SXY22" s="296"/>
      <c r="SXZ22" s="296"/>
      <c r="SYA22" s="296"/>
      <c r="SYB22" s="296"/>
      <c r="SYC22" s="296"/>
      <c r="SYD22" s="296"/>
      <c r="SYE22" s="296"/>
      <c r="SYF22" s="296"/>
      <c r="SYG22" s="296"/>
      <c r="SYH22" s="296"/>
      <c r="SYI22" s="296"/>
      <c r="SYJ22" s="296"/>
      <c r="SYK22" s="296"/>
      <c r="SYL22" s="296"/>
      <c r="SYM22" s="296"/>
      <c r="SYN22" s="296"/>
      <c r="SYO22" s="296"/>
      <c r="SYP22" s="296"/>
      <c r="SYQ22" s="296"/>
      <c r="SYR22" s="296"/>
      <c r="SYS22" s="296"/>
      <c r="SYT22" s="296"/>
      <c r="SYU22" s="296"/>
      <c r="SYV22" s="296"/>
      <c r="SYW22" s="296"/>
      <c r="SYX22" s="296"/>
      <c r="SYY22" s="296"/>
      <c r="SYZ22" s="296"/>
      <c r="SZA22" s="296"/>
      <c r="SZB22" s="296"/>
      <c r="SZC22" s="296"/>
      <c r="SZD22" s="296"/>
      <c r="SZE22" s="296"/>
      <c r="SZF22" s="296"/>
      <c r="SZG22" s="296"/>
      <c r="SZH22" s="296"/>
      <c r="SZI22" s="296"/>
      <c r="SZJ22" s="296"/>
      <c r="SZK22" s="296"/>
      <c r="SZL22" s="296"/>
      <c r="SZM22" s="296"/>
      <c r="SZN22" s="296"/>
      <c r="SZO22" s="296"/>
      <c r="SZP22" s="296"/>
      <c r="SZQ22" s="296"/>
      <c r="SZR22" s="296"/>
      <c r="SZS22" s="296"/>
      <c r="SZT22" s="296"/>
      <c r="SZU22" s="296"/>
      <c r="SZV22" s="296"/>
      <c r="SZW22" s="296"/>
      <c r="SZX22" s="296"/>
      <c r="SZY22" s="296"/>
      <c r="SZZ22" s="296"/>
      <c r="TAA22" s="296"/>
      <c r="TAB22" s="296"/>
      <c r="TAC22" s="296"/>
      <c r="TAD22" s="296"/>
      <c r="TAE22" s="296"/>
      <c r="TAF22" s="296"/>
      <c r="TAG22" s="296"/>
      <c r="TAH22" s="296"/>
      <c r="TAI22" s="296"/>
      <c r="TAJ22" s="296"/>
      <c r="TAK22" s="296"/>
      <c r="TAL22" s="296"/>
      <c r="TAM22" s="296"/>
      <c r="TAN22" s="296"/>
      <c r="TAO22" s="296"/>
      <c r="TAP22" s="296"/>
      <c r="TAQ22" s="296"/>
      <c r="TAR22" s="296"/>
      <c r="TAS22" s="296"/>
      <c r="TAT22" s="296"/>
      <c r="TAU22" s="296"/>
      <c r="TAV22" s="296"/>
      <c r="TAW22" s="296"/>
      <c r="TAX22" s="296"/>
      <c r="TAY22" s="296"/>
      <c r="TAZ22" s="296"/>
      <c r="TBA22" s="296"/>
      <c r="TBB22" s="296"/>
      <c r="TBC22" s="296"/>
      <c r="TBD22" s="296"/>
      <c r="TBE22" s="296"/>
      <c r="TBF22" s="296"/>
      <c r="TBG22" s="296"/>
      <c r="TBH22" s="296"/>
      <c r="TBI22" s="296"/>
      <c r="TBJ22" s="296"/>
      <c r="TBK22" s="296"/>
      <c r="TBL22" s="296"/>
      <c r="TBM22" s="296"/>
      <c r="TBN22" s="296"/>
      <c r="TBO22" s="296"/>
      <c r="TBP22" s="296"/>
      <c r="TBQ22" s="296"/>
      <c r="TBR22" s="296"/>
      <c r="TBS22" s="296"/>
      <c r="TBT22" s="296"/>
      <c r="TBU22" s="296"/>
      <c r="TBV22" s="296"/>
      <c r="TBW22" s="296"/>
      <c r="TBX22" s="296"/>
      <c r="TBY22" s="296"/>
      <c r="TBZ22" s="296"/>
      <c r="TCA22" s="296"/>
      <c r="TCB22" s="296"/>
      <c r="TCC22" s="296"/>
      <c r="TCD22" s="296"/>
      <c r="TCE22" s="296"/>
      <c r="TCF22" s="296"/>
      <c r="TCG22" s="296"/>
      <c r="TCH22" s="296"/>
      <c r="TCI22" s="296"/>
      <c r="TCJ22" s="296"/>
      <c r="TCK22" s="296"/>
      <c r="TCL22" s="296"/>
      <c r="TCM22" s="296"/>
      <c r="TCN22" s="296"/>
      <c r="TCO22" s="296"/>
      <c r="TCP22" s="296"/>
      <c r="TCQ22" s="296"/>
      <c r="TCR22" s="296"/>
      <c r="TCS22" s="296"/>
      <c r="TCT22" s="296"/>
      <c r="TCU22" s="296"/>
      <c r="TCV22" s="296"/>
      <c r="TCW22" s="296"/>
      <c r="TCX22" s="296"/>
      <c r="TCY22" s="296"/>
      <c r="TCZ22" s="296"/>
      <c r="TDA22" s="296"/>
      <c r="TDB22" s="296"/>
      <c r="TDC22" s="296"/>
      <c r="TDD22" s="296"/>
      <c r="TDE22" s="296"/>
      <c r="TDF22" s="296"/>
      <c r="TDG22" s="296"/>
      <c r="TDH22" s="296"/>
      <c r="TDI22" s="296"/>
      <c r="TDJ22" s="296"/>
      <c r="TDK22" s="296"/>
      <c r="TDL22" s="296"/>
      <c r="TDM22" s="296"/>
      <c r="TDN22" s="296"/>
      <c r="TDO22" s="296"/>
      <c r="TDP22" s="296"/>
      <c r="TDQ22" s="296"/>
      <c r="TDR22" s="296"/>
      <c r="TDS22" s="296"/>
      <c r="TDT22" s="296"/>
      <c r="TDU22" s="296"/>
      <c r="TDV22" s="296"/>
      <c r="TDW22" s="296"/>
      <c r="TDX22" s="296"/>
      <c r="TDY22" s="296"/>
      <c r="TDZ22" s="296"/>
      <c r="TEA22" s="296"/>
      <c r="TEB22" s="296"/>
      <c r="TEC22" s="296"/>
      <c r="TED22" s="296"/>
      <c r="TEE22" s="296"/>
      <c r="TEF22" s="296"/>
      <c r="TEG22" s="296"/>
      <c r="TEH22" s="296"/>
      <c r="TEI22" s="296"/>
      <c r="TEJ22" s="296"/>
      <c r="TEK22" s="296"/>
      <c r="TEL22" s="296"/>
      <c r="TEM22" s="296"/>
      <c r="TEN22" s="296"/>
      <c r="TEO22" s="296"/>
      <c r="TEP22" s="296"/>
      <c r="TEQ22" s="296"/>
      <c r="TER22" s="296"/>
      <c r="TES22" s="296"/>
      <c r="TET22" s="296"/>
      <c r="TEU22" s="296"/>
      <c r="TEV22" s="296"/>
      <c r="TEW22" s="296"/>
      <c r="TEX22" s="296"/>
      <c r="TEY22" s="296"/>
      <c r="TEZ22" s="296"/>
      <c r="TFA22" s="296"/>
      <c r="TFB22" s="296"/>
      <c r="TFC22" s="296"/>
      <c r="TFD22" s="296"/>
      <c r="TFE22" s="296"/>
      <c r="TFF22" s="296"/>
      <c r="TFG22" s="296"/>
      <c r="TFH22" s="296"/>
      <c r="TFI22" s="296"/>
      <c r="TFJ22" s="296"/>
      <c r="TFK22" s="296"/>
      <c r="TFL22" s="296"/>
      <c r="TFM22" s="296"/>
      <c r="TFN22" s="296"/>
      <c r="TFO22" s="296"/>
      <c r="TFP22" s="296"/>
      <c r="TFQ22" s="296"/>
      <c r="TFR22" s="296"/>
      <c r="TFS22" s="296"/>
      <c r="TFT22" s="296"/>
      <c r="TFU22" s="296"/>
      <c r="TFV22" s="296"/>
      <c r="TFW22" s="296"/>
      <c r="TFX22" s="296"/>
      <c r="TFY22" s="296"/>
      <c r="TFZ22" s="296"/>
      <c r="TGA22" s="296"/>
      <c r="TGB22" s="296"/>
      <c r="TGC22" s="296"/>
      <c r="TGD22" s="296"/>
      <c r="TGE22" s="296"/>
      <c r="TGF22" s="296"/>
      <c r="TGG22" s="296"/>
      <c r="TGH22" s="296"/>
      <c r="TGI22" s="296"/>
      <c r="TGJ22" s="296"/>
      <c r="TGK22" s="296"/>
      <c r="TGL22" s="296"/>
      <c r="TGM22" s="296"/>
      <c r="TGN22" s="296"/>
      <c r="TGO22" s="296"/>
      <c r="TGP22" s="296"/>
      <c r="TGQ22" s="296"/>
      <c r="TGR22" s="296"/>
      <c r="TGS22" s="296"/>
      <c r="TGT22" s="296"/>
      <c r="TGU22" s="296"/>
      <c r="TGV22" s="296"/>
      <c r="TGW22" s="296"/>
      <c r="TGX22" s="296"/>
      <c r="TGY22" s="296"/>
      <c r="TGZ22" s="296"/>
      <c r="THA22" s="296"/>
      <c r="THB22" s="296"/>
      <c r="THC22" s="296"/>
      <c r="THD22" s="296"/>
      <c r="THE22" s="296"/>
      <c r="THF22" s="296"/>
      <c r="THG22" s="296"/>
      <c r="THH22" s="296"/>
      <c r="THI22" s="296"/>
      <c r="THJ22" s="296"/>
      <c r="THK22" s="296"/>
      <c r="THL22" s="296"/>
      <c r="THM22" s="296"/>
      <c r="THN22" s="296"/>
      <c r="THO22" s="296"/>
      <c r="THP22" s="296"/>
      <c r="THQ22" s="296"/>
      <c r="THR22" s="296"/>
      <c r="THS22" s="296"/>
      <c r="THT22" s="296"/>
      <c r="THU22" s="296"/>
      <c r="THV22" s="296"/>
      <c r="THW22" s="296"/>
      <c r="THX22" s="296"/>
      <c r="THY22" s="296"/>
      <c r="THZ22" s="296"/>
      <c r="TIA22" s="296"/>
      <c r="TIB22" s="296"/>
      <c r="TIC22" s="296"/>
      <c r="TID22" s="296"/>
      <c r="TIE22" s="296"/>
      <c r="TIF22" s="296"/>
      <c r="TIG22" s="296"/>
      <c r="TIH22" s="296"/>
      <c r="TII22" s="296"/>
      <c r="TIJ22" s="296"/>
      <c r="TIK22" s="296"/>
      <c r="TIL22" s="296"/>
      <c r="TIM22" s="296"/>
      <c r="TIN22" s="296"/>
      <c r="TIO22" s="296"/>
      <c r="TIP22" s="296"/>
      <c r="TIQ22" s="296"/>
      <c r="TIR22" s="296"/>
      <c r="TIS22" s="296"/>
      <c r="TIT22" s="296"/>
      <c r="TIU22" s="296"/>
      <c r="TIV22" s="296"/>
      <c r="TIW22" s="296"/>
      <c r="TIX22" s="296"/>
      <c r="TIY22" s="296"/>
      <c r="TIZ22" s="296"/>
      <c r="TJA22" s="296"/>
      <c r="TJB22" s="296"/>
      <c r="TJC22" s="296"/>
      <c r="TJD22" s="296"/>
      <c r="TJE22" s="296"/>
      <c r="TJF22" s="296"/>
      <c r="TJG22" s="296"/>
      <c r="TJH22" s="296"/>
      <c r="TJI22" s="296"/>
      <c r="TJJ22" s="296"/>
      <c r="TJK22" s="296"/>
      <c r="TJL22" s="296"/>
      <c r="TJM22" s="296"/>
      <c r="TJN22" s="296"/>
      <c r="TJO22" s="296"/>
      <c r="TJP22" s="296"/>
      <c r="TJQ22" s="296"/>
      <c r="TJR22" s="296"/>
      <c r="TJS22" s="296"/>
      <c r="TJT22" s="296"/>
      <c r="TJU22" s="296"/>
      <c r="TJV22" s="296"/>
      <c r="TJW22" s="296"/>
      <c r="TJX22" s="296"/>
      <c r="TJY22" s="296"/>
      <c r="TJZ22" s="296"/>
      <c r="TKA22" s="296"/>
      <c r="TKB22" s="296"/>
      <c r="TKC22" s="296"/>
      <c r="TKD22" s="296"/>
      <c r="TKE22" s="296"/>
      <c r="TKF22" s="296"/>
      <c r="TKG22" s="296"/>
      <c r="TKH22" s="296"/>
      <c r="TKI22" s="296"/>
      <c r="TKJ22" s="296"/>
      <c r="TKK22" s="296"/>
      <c r="TKL22" s="296"/>
      <c r="TKM22" s="296"/>
      <c r="TKN22" s="296"/>
      <c r="TKO22" s="296"/>
      <c r="TKP22" s="296"/>
      <c r="TKQ22" s="296"/>
      <c r="TKR22" s="296"/>
      <c r="TKS22" s="296"/>
      <c r="TKT22" s="296"/>
      <c r="TKU22" s="296"/>
      <c r="TKV22" s="296"/>
      <c r="TKW22" s="296"/>
      <c r="TKX22" s="296"/>
      <c r="TKY22" s="296"/>
      <c r="TKZ22" s="296"/>
      <c r="TLA22" s="296"/>
      <c r="TLB22" s="296"/>
      <c r="TLC22" s="296"/>
      <c r="TLD22" s="296"/>
      <c r="TLE22" s="296"/>
      <c r="TLF22" s="296"/>
      <c r="TLG22" s="296"/>
      <c r="TLH22" s="296"/>
      <c r="TLI22" s="296"/>
      <c r="TLJ22" s="296"/>
      <c r="TLK22" s="296"/>
      <c r="TLL22" s="296"/>
      <c r="TLM22" s="296"/>
      <c r="TLN22" s="296"/>
      <c r="TLO22" s="296"/>
      <c r="TLP22" s="296"/>
      <c r="TLQ22" s="296"/>
      <c r="TLR22" s="296"/>
      <c r="TLS22" s="296"/>
      <c r="TLT22" s="296"/>
      <c r="TLU22" s="296"/>
      <c r="TLV22" s="296"/>
      <c r="TLW22" s="296"/>
      <c r="TLX22" s="296"/>
      <c r="TLY22" s="296"/>
      <c r="TLZ22" s="296"/>
      <c r="TMA22" s="296"/>
      <c r="TMB22" s="296"/>
      <c r="TMC22" s="296"/>
      <c r="TMD22" s="296"/>
      <c r="TME22" s="296"/>
      <c r="TMF22" s="296"/>
      <c r="TMG22" s="296"/>
      <c r="TMH22" s="296"/>
      <c r="TMI22" s="296"/>
      <c r="TMJ22" s="296"/>
      <c r="TMK22" s="296"/>
      <c r="TML22" s="296"/>
      <c r="TMM22" s="296"/>
      <c r="TMN22" s="296"/>
      <c r="TMO22" s="296"/>
      <c r="TMP22" s="296"/>
      <c r="TMQ22" s="296"/>
      <c r="TMR22" s="296"/>
      <c r="TMS22" s="296"/>
      <c r="TMT22" s="296"/>
      <c r="TMU22" s="296"/>
      <c r="TMV22" s="296"/>
      <c r="TMW22" s="296"/>
      <c r="TMX22" s="296"/>
      <c r="TMY22" s="296"/>
      <c r="TMZ22" s="296"/>
      <c r="TNA22" s="296"/>
      <c r="TNB22" s="296"/>
      <c r="TNC22" s="296"/>
      <c r="TND22" s="296"/>
      <c r="TNE22" s="296"/>
      <c r="TNF22" s="296"/>
      <c r="TNG22" s="296"/>
      <c r="TNH22" s="296"/>
      <c r="TNI22" s="296"/>
      <c r="TNJ22" s="296"/>
      <c r="TNK22" s="296"/>
      <c r="TNL22" s="296"/>
      <c r="TNM22" s="296"/>
      <c r="TNN22" s="296"/>
      <c r="TNO22" s="296"/>
      <c r="TNP22" s="296"/>
      <c r="TNQ22" s="296"/>
      <c r="TNR22" s="296"/>
      <c r="TNS22" s="296"/>
      <c r="TNT22" s="296"/>
      <c r="TNU22" s="296"/>
      <c r="TNV22" s="296"/>
      <c r="TNW22" s="296"/>
      <c r="TNX22" s="296"/>
      <c r="TNY22" s="296"/>
      <c r="TNZ22" s="296"/>
      <c r="TOA22" s="296"/>
      <c r="TOB22" s="296"/>
      <c r="TOC22" s="296"/>
      <c r="TOD22" s="296"/>
      <c r="TOE22" s="296"/>
      <c r="TOF22" s="296"/>
      <c r="TOG22" s="296"/>
      <c r="TOH22" s="296"/>
      <c r="TOI22" s="296"/>
      <c r="TOJ22" s="296"/>
      <c r="TOK22" s="296"/>
      <c r="TOL22" s="296"/>
      <c r="TOM22" s="296"/>
      <c r="TON22" s="296"/>
      <c r="TOO22" s="296"/>
      <c r="TOP22" s="296"/>
      <c r="TOQ22" s="296"/>
      <c r="TOR22" s="296"/>
      <c r="TOS22" s="296"/>
      <c r="TOT22" s="296"/>
      <c r="TOU22" s="296"/>
      <c r="TOV22" s="296"/>
      <c r="TOW22" s="296"/>
      <c r="TOX22" s="296"/>
      <c r="TOY22" s="296"/>
      <c r="TOZ22" s="296"/>
      <c r="TPA22" s="296"/>
      <c r="TPB22" s="296"/>
      <c r="TPC22" s="296"/>
      <c r="TPD22" s="296"/>
      <c r="TPE22" s="296"/>
      <c r="TPF22" s="296"/>
      <c r="TPG22" s="296"/>
      <c r="TPH22" s="296"/>
      <c r="TPI22" s="296"/>
      <c r="TPJ22" s="296"/>
      <c r="TPK22" s="296"/>
      <c r="TPL22" s="296"/>
      <c r="TPM22" s="296"/>
      <c r="TPN22" s="296"/>
      <c r="TPO22" s="296"/>
      <c r="TPP22" s="296"/>
      <c r="TPQ22" s="296"/>
      <c r="TPR22" s="296"/>
      <c r="TPS22" s="296"/>
      <c r="TPT22" s="296"/>
      <c r="TPU22" s="296"/>
      <c r="TPV22" s="296"/>
      <c r="TPW22" s="296"/>
      <c r="TPX22" s="296"/>
      <c r="TPY22" s="296"/>
      <c r="TPZ22" s="296"/>
      <c r="TQA22" s="296"/>
      <c r="TQB22" s="296"/>
      <c r="TQC22" s="296"/>
      <c r="TQD22" s="296"/>
      <c r="TQE22" s="296"/>
      <c r="TQF22" s="296"/>
      <c r="TQG22" s="296"/>
      <c r="TQH22" s="296"/>
      <c r="TQI22" s="296"/>
      <c r="TQJ22" s="296"/>
      <c r="TQK22" s="296"/>
      <c r="TQL22" s="296"/>
      <c r="TQM22" s="296"/>
      <c r="TQN22" s="296"/>
      <c r="TQO22" s="296"/>
      <c r="TQP22" s="296"/>
      <c r="TQQ22" s="296"/>
      <c r="TQR22" s="296"/>
      <c r="TQS22" s="296"/>
      <c r="TQT22" s="296"/>
      <c r="TQU22" s="296"/>
      <c r="TQV22" s="296"/>
      <c r="TQW22" s="296"/>
      <c r="TQX22" s="296"/>
      <c r="TQY22" s="296"/>
      <c r="TQZ22" s="296"/>
      <c r="TRA22" s="296"/>
      <c r="TRB22" s="296"/>
      <c r="TRC22" s="296"/>
      <c r="TRD22" s="296"/>
      <c r="TRE22" s="296"/>
      <c r="TRF22" s="296"/>
      <c r="TRG22" s="296"/>
      <c r="TRH22" s="296"/>
      <c r="TRI22" s="296"/>
      <c r="TRJ22" s="296"/>
      <c r="TRK22" s="296"/>
      <c r="TRL22" s="296"/>
      <c r="TRM22" s="296"/>
      <c r="TRN22" s="296"/>
      <c r="TRO22" s="296"/>
      <c r="TRP22" s="296"/>
      <c r="TRQ22" s="296"/>
      <c r="TRR22" s="296"/>
      <c r="TRS22" s="296"/>
      <c r="TRT22" s="296"/>
      <c r="TRU22" s="296"/>
      <c r="TRV22" s="296"/>
      <c r="TRW22" s="296"/>
      <c r="TRX22" s="296"/>
      <c r="TRY22" s="296"/>
      <c r="TRZ22" s="296"/>
      <c r="TSA22" s="296"/>
      <c r="TSB22" s="296"/>
      <c r="TSC22" s="296"/>
      <c r="TSD22" s="296"/>
      <c r="TSE22" s="296"/>
      <c r="TSF22" s="296"/>
      <c r="TSG22" s="296"/>
      <c r="TSH22" s="296"/>
      <c r="TSI22" s="296"/>
      <c r="TSJ22" s="296"/>
      <c r="TSK22" s="296"/>
      <c r="TSL22" s="296"/>
      <c r="TSM22" s="296"/>
      <c r="TSN22" s="296"/>
      <c r="TSO22" s="296"/>
      <c r="TSP22" s="296"/>
      <c r="TSQ22" s="296"/>
      <c r="TSR22" s="296"/>
      <c r="TSS22" s="296"/>
      <c r="TST22" s="296"/>
      <c r="TSU22" s="296"/>
      <c r="TSV22" s="296"/>
      <c r="TSW22" s="296"/>
      <c r="TSX22" s="296"/>
      <c r="TSY22" s="296"/>
      <c r="TSZ22" s="296"/>
      <c r="TTA22" s="296"/>
      <c r="TTB22" s="296"/>
      <c r="TTC22" s="296"/>
      <c r="TTD22" s="296"/>
      <c r="TTE22" s="296"/>
      <c r="TTF22" s="296"/>
      <c r="TTG22" s="296"/>
      <c r="TTH22" s="296"/>
      <c r="TTI22" s="296"/>
      <c r="TTJ22" s="296"/>
      <c r="TTK22" s="296"/>
      <c r="TTL22" s="296"/>
      <c r="TTM22" s="296"/>
      <c r="TTN22" s="296"/>
      <c r="TTO22" s="296"/>
      <c r="TTP22" s="296"/>
      <c r="TTQ22" s="296"/>
      <c r="TTR22" s="296"/>
      <c r="TTS22" s="296"/>
      <c r="TTT22" s="296"/>
      <c r="TTU22" s="296"/>
      <c r="TTV22" s="296"/>
      <c r="TTW22" s="296"/>
      <c r="TTX22" s="296"/>
      <c r="TTY22" s="296"/>
      <c r="TTZ22" s="296"/>
      <c r="TUA22" s="296"/>
      <c r="TUB22" s="296"/>
      <c r="TUC22" s="296"/>
      <c r="TUD22" s="296"/>
      <c r="TUE22" s="296"/>
      <c r="TUF22" s="296"/>
      <c r="TUG22" s="296"/>
      <c r="TUH22" s="296"/>
      <c r="TUI22" s="296"/>
      <c r="TUJ22" s="296"/>
      <c r="TUK22" s="296"/>
      <c r="TUL22" s="296"/>
      <c r="TUM22" s="296"/>
      <c r="TUN22" s="296"/>
      <c r="TUO22" s="296"/>
      <c r="TUP22" s="296"/>
      <c r="TUQ22" s="296"/>
      <c r="TUR22" s="296"/>
      <c r="TUS22" s="296"/>
      <c r="TUT22" s="296"/>
      <c r="TUU22" s="296"/>
      <c r="TUV22" s="296"/>
      <c r="TUW22" s="296"/>
      <c r="TUX22" s="296"/>
      <c r="TUY22" s="296"/>
      <c r="TUZ22" s="296"/>
      <c r="TVA22" s="296"/>
      <c r="TVB22" s="296"/>
      <c r="TVC22" s="296"/>
      <c r="TVD22" s="296"/>
      <c r="TVE22" s="296"/>
      <c r="TVF22" s="296"/>
      <c r="TVG22" s="296"/>
      <c r="TVH22" s="296"/>
      <c r="TVI22" s="296"/>
      <c r="TVJ22" s="296"/>
      <c r="TVK22" s="296"/>
      <c r="TVL22" s="296"/>
      <c r="TVM22" s="296"/>
      <c r="TVN22" s="296"/>
      <c r="TVO22" s="296"/>
      <c r="TVP22" s="296"/>
      <c r="TVQ22" s="296"/>
      <c r="TVR22" s="296"/>
      <c r="TVS22" s="296"/>
      <c r="TVT22" s="296"/>
      <c r="TVU22" s="296"/>
      <c r="TVV22" s="296"/>
      <c r="TVW22" s="296"/>
      <c r="TVX22" s="296"/>
      <c r="TVY22" s="296"/>
      <c r="TVZ22" s="296"/>
      <c r="TWA22" s="296"/>
      <c r="TWB22" s="296"/>
      <c r="TWC22" s="296"/>
      <c r="TWD22" s="296"/>
      <c r="TWE22" s="296"/>
      <c r="TWF22" s="296"/>
      <c r="TWG22" s="296"/>
      <c r="TWH22" s="296"/>
      <c r="TWI22" s="296"/>
      <c r="TWJ22" s="296"/>
      <c r="TWK22" s="296"/>
      <c r="TWL22" s="296"/>
      <c r="TWM22" s="296"/>
      <c r="TWN22" s="296"/>
      <c r="TWO22" s="296"/>
      <c r="TWP22" s="296"/>
      <c r="TWQ22" s="296"/>
      <c r="TWR22" s="296"/>
      <c r="TWS22" s="296"/>
      <c r="TWT22" s="296"/>
      <c r="TWU22" s="296"/>
      <c r="TWV22" s="296"/>
      <c r="TWW22" s="296"/>
      <c r="TWX22" s="296"/>
      <c r="TWY22" s="296"/>
      <c r="TWZ22" s="296"/>
      <c r="TXA22" s="296"/>
      <c r="TXB22" s="296"/>
      <c r="TXC22" s="296"/>
      <c r="TXD22" s="296"/>
      <c r="TXE22" s="296"/>
      <c r="TXF22" s="296"/>
      <c r="TXG22" s="296"/>
      <c r="TXH22" s="296"/>
      <c r="TXI22" s="296"/>
      <c r="TXJ22" s="296"/>
      <c r="TXK22" s="296"/>
      <c r="TXL22" s="296"/>
      <c r="TXM22" s="296"/>
      <c r="TXN22" s="296"/>
      <c r="TXO22" s="296"/>
      <c r="TXP22" s="296"/>
      <c r="TXQ22" s="296"/>
      <c r="TXR22" s="296"/>
      <c r="TXS22" s="296"/>
      <c r="TXT22" s="296"/>
      <c r="TXU22" s="296"/>
      <c r="TXV22" s="296"/>
      <c r="TXW22" s="296"/>
      <c r="TXX22" s="296"/>
      <c r="TXY22" s="296"/>
      <c r="TXZ22" s="296"/>
      <c r="TYA22" s="296"/>
      <c r="TYB22" s="296"/>
      <c r="TYC22" s="296"/>
      <c r="TYD22" s="296"/>
      <c r="TYE22" s="296"/>
      <c r="TYF22" s="296"/>
      <c r="TYG22" s="296"/>
      <c r="TYH22" s="296"/>
      <c r="TYI22" s="296"/>
      <c r="TYJ22" s="296"/>
      <c r="TYK22" s="296"/>
      <c r="TYL22" s="296"/>
      <c r="TYM22" s="296"/>
      <c r="TYN22" s="296"/>
      <c r="TYO22" s="296"/>
      <c r="TYP22" s="296"/>
      <c r="TYQ22" s="296"/>
      <c r="TYR22" s="296"/>
      <c r="TYS22" s="296"/>
      <c r="TYT22" s="296"/>
      <c r="TYU22" s="296"/>
      <c r="TYV22" s="296"/>
      <c r="TYW22" s="296"/>
      <c r="TYX22" s="296"/>
      <c r="TYY22" s="296"/>
      <c r="TYZ22" s="296"/>
      <c r="TZA22" s="296"/>
      <c r="TZB22" s="296"/>
      <c r="TZC22" s="296"/>
      <c r="TZD22" s="296"/>
      <c r="TZE22" s="296"/>
      <c r="TZF22" s="296"/>
      <c r="TZG22" s="296"/>
      <c r="TZH22" s="296"/>
      <c r="TZI22" s="296"/>
      <c r="TZJ22" s="296"/>
      <c r="TZK22" s="296"/>
      <c r="TZL22" s="296"/>
      <c r="TZM22" s="296"/>
      <c r="TZN22" s="296"/>
      <c r="TZO22" s="296"/>
      <c r="TZP22" s="296"/>
      <c r="TZQ22" s="296"/>
      <c r="TZR22" s="296"/>
      <c r="TZS22" s="296"/>
      <c r="TZT22" s="296"/>
      <c r="TZU22" s="296"/>
      <c r="TZV22" s="296"/>
      <c r="TZW22" s="296"/>
      <c r="TZX22" s="296"/>
      <c r="TZY22" s="296"/>
      <c r="TZZ22" s="296"/>
      <c r="UAA22" s="296"/>
      <c r="UAB22" s="296"/>
      <c r="UAC22" s="296"/>
      <c r="UAD22" s="296"/>
      <c r="UAE22" s="296"/>
      <c r="UAF22" s="296"/>
      <c r="UAG22" s="296"/>
      <c r="UAH22" s="296"/>
      <c r="UAI22" s="296"/>
      <c r="UAJ22" s="296"/>
      <c r="UAK22" s="296"/>
      <c r="UAL22" s="296"/>
      <c r="UAM22" s="296"/>
      <c r="UAN22" s="296"/>
      <c r="UAO22" s="296"/>
      <c r="UAP22" s="296"/>
      <c r="UAQ22" s="296"/>
      <c r="UAR22" s="296"/>
      <c r="UAS22" s="296"/>
      <c r="UAT22" s="296"/>
      <c r="UAU22" s="296"/>
      <c r="UAV22" s="296"/>
      <c r="UAW22" s="296"/>
      <c r="UAX22" s="296"/>
      <c r="UAY22" s="296"/>
      <c r="UAZ22" s="296"/>
      <c r="UBA22" s="296"/>
      <c r="UBB22" s="296"/>
      <c r="UBC22" s="296"/>
      <c r="UBD22" s="296"/>
      <c r="UBE22" s="296"/>
      <c r="UBF22" s="296"/>
      <c r="UBG22" s="296"/>
      <c r="UBH22" s="296"/>
      <c r="UBI22" s="296"/>
      <c r="UBJ22" s="296"/>
      <c r="UBK22" s="296"/>
      <c r="UBL22" s="296"/>
      <c r="UBM22" s="296"/>
      <c r="UBN22" s="296"/>
      <c r="UBO22" s="296"/>
      <c r="UBP22" s="296"/>
      <c r="UBQ22" s="296"/>
      <c r="UBR22" s="296"/>
      <c r="UBS22" s="296"/>
      <c r="UBT22" s="296"/>
      <c r="UBU22" s="296"/>
      <c r="UBV22" s="296"/>
      <c r="UBW22" s="296"/>
      <c r="UBX22" s="296"/>
      <c r="UBY22" s="296"/>
      <c r="UBZ22" s="296"/>
      <c r="UCA22" s="296"/>
      <c r="UCB22" s="296"/>
      <c r="UCC22" s="296"/>
      <c r="UCD22" s="296"/>
      <c r="UCE22" s="296"/>
      <c r="UCF22" s="296"/>
      <c r="UCG22" s="296"/>
      <c r="UCH22" s="296"/>
      <c r="UCI22" s="296"/>
      <c r="UCJ22" s="296"/>
      <c r="UCK22" s="296"/>
      <c r="UCL22" s="296"/>
      <c r="UCM22" s="296"/>
      <c r="UCN22" s="296"/>
      <c r="UCO22" s="296"/>
      <c r="UCP22" s="296"/>
      <c r="UCQ22" s="296"/>
      <c r="UCR22" s="296"/>
      <c r="UCS22" s="296"/>
      <c r="UCT22" s="296"/>
      <c r="UCU22" s="296"/>
      <c r="UCV22" s="296"/>
      <c r="UCW22" s="296"/>
      <c r="UCX22" s="296"/>
      <c r="UCY22" s="296"/>
      <c r="UCZ22" s="296"/>
      <c r="UDA22" s="296"/>
      <c r="UDB22" s="296"/>
      <c r="UDC22" s="296"/>
      <c r="UDD22" s="296"/>
      <c r="UDE22" s="296"/>
      <c r="UDF22" s="296"/>
      <c r="UDG22" s="296"/>
      <c r="UDH22" s="296"/>
      <c r="UDI22" s="296"/>
      <c r="UDJ22" s="296"/>
      <c r="UDK22" s="296"/>
      <c r="UDL22" s="296"/>
      <c r="UDM22" s="296"/>
      <c r="UDN22" s="296"/>
      <c r="UDO22" s="296"/>
      <c r="UDP22" s="296"/>
      <c r="UDQ22" s="296"/>
      <c r="UDR22" s="296"/>
      <c r="UDS22" s="296"/>
      <c r="UDT22" s="296"/>
      <c r="UDU22" s="296"/>
      <c r="UDV22" s="296"/>
      <c r="UDW22" s="296"/>
      <c r="UDX22" s="296"/>
      <c r="UDY22" s="296"/>
      <c r="UDZ22" s="296"/>
      <c r="UEA22" s="296"/>
      <c r="UEB22" s="296"/>
      <c r="UEC22" s="296"/>
      <c r="UED22" s="296"/>
      <c r="UEE22" s="296"/>
      <c r="UEF22" s="296"/>
      <c r="UEG22" s="296"/>
      <c r="UEH22" s="296"/>
      <c r="UEI22" s="296"/>
      <c r="UEJ22" s="296"/>
      <c r="UEK22" s="296"/>
      <c r="UEL22" s="296"/>
      <c r="UEM22" s="296"/>
      <c r="UEN22" s="296"/>
      <c r="UEO22" s="296"/>
      <c r="UEP22" s="296"/>
      <c r="UEQ22" s="296"/>
      <c r="UER22" s="296"/>
      <c r="UES22" s="296"/>
      <c r="UET22" s="296"/>
      <c r="UEU22" s="296"/>
      <c r="UEV22" s="296"/>
      <c r="UEW22" s="296"/>
      <c r="UEX22" s="296"/>
      <c r="UEY22" s="296"/>
      <c r="UEZ22" s="296"/>
      <c r="UFA22" s="296"/>
      <c r="UFB22" s="296"/>
      <c r="UFC22" s="296"/>
      <c r="UFD22" s="296"/>
      <c r="UFE22" s="296"/>
      <c r="UFF22" s="296"/>
      <c r="UFG22" s="296"/>
      <c r="UFH22" s="296"/>
      <c r="UFI22" s="296"/>
      <c r="UFJ22" s="296"/>
      <c r="UFK22" s="296"/>
      <c r="UFL22" s="296"/>
      <c r="UFM22" s="296"/>
      <c r="UFN22" s="296"/>
      <c r="UFO22" s="296"/>
      <c r="UFP22" s="296"/>
      <c r="UFQ22" s="296"/>
      <c r="UFR22" s="296"/>
      <c r="UFS22" s="296"/>
      <c r="UFT22" s="296"/>
      <c r="UFU22" s="296"/>
      <c r="UFV22" s="296"/>
      <c r="UFW22" s="296"/>
      <c r="UFX22" s="296"/>
      <c r="UFY22" s="296"/>
      <c r="UFZ22" s="296"/>
      <c r="UGA22" s="296"/>
      <c r="UGB22" s="296"/>
      <c r="UGC22" s="296"/>
      <c r="UGD22" s="296"/>
      <c r="UGE22" s="296"/>
      <c r="UGF22" s="296"/>
      <c r="UGG22" s="296"/>
      <c r="UGH22" s="296"/>
      <c r="UGI22" s="296"/>
      <c r="UGJ22" s="296"/>
      <c r="UGK22" s="296"/>
      <c r="UGL22" s="296"/>
      <c r="UGM22" s="296"/>
      <c r="UGN22" s="296"/>
      <c r="UGO22" s="296"/>
      <c r="UGP22" s="296"/>
      <c r="UGQ22" s="296"/>
      <c r="UGR22" s="296"/>
      <c r="UGS22" s="296"/>
      <c r="UGT22" s="296"/>
      <c r="UGU22" s="296"/>
      <c r="UGV22" s="296"/>
      <c r="UGW22" s="296"/>
      <c r="UGX22" s="296"/>
      <c r="UGY22" s="296"/>
      <c r="UGZ22" s="296"/>
      <c r="UHA22" s="296"/>
      <c r="UHB22" s="296"/>
      <c r="UHC22" s="296"/>
      <c r="UHD22" s="296"/>
      <c r="UHE22" s="296"/>
      <c r="UHF22" s="296"/>
      <c r="UHG22" s="296"/>
      <c r="UHH22" s="296"/>
      <c r="UHI22" s="296"/>
      <c r="UHJ22" s="296"/>
      <c r="UHK22" s="296"/>
      <c r="UHL22" s="296"/>
      <c r="UHM22" s="296"/>
      <c r="UHN22" s="296"/>
      <c r="UHO22" s="296"/>
      <c r="UHP22" s="296"/>
      <c r="UHQ22" s="296"/>
      <c r="UHR22" s="296"/>
      <c r="UHS22" s="296"/>
      <c r="UHT22" s="296"/>
      <c r="UHU22" s="296"/>
      <c r="UHV22" s="296"/>
      <c r="UHW22" s="296"/>
      <c r="UHX22" s="296"/>
      <c r="UHY22" s="296"/>
      <c r="UHZ22" s="296"/>
      <c r="UIA22" s="296"/>
      <c r="UIB22" s="296"/>
      <c r="UIC22" s="296"/>
      <c r="UID22" s="296"/>
      <c r="UIE22" s="296"/>
      <c r="UIF22" s="296"/>
      <c r="UIG22" s="296"/>
      <c r="UIH22" s="296"/>
      <c r="UII22" s="296"/>
      <c r="UIJ22" s="296"/>
      <c r="UIK22" s="296"/>
      <c r="UIL22" s="296"/>
      <c r="UIM22" s="296"/>
      <c r="UIN22" s="296"/>
      <c r="UIO22" s="296"/>
      <c r="UIP22" s="296"/>
      <c r="UIQ22" s="296"/>
      <c r="UIR22" s="296"/>
      <c r="UIS22" s="296"/>
      <c r="UIT22" s="296"/>
      <c r="UIU22" s="296"/>
      <c r="UIV22" s="296"/>
      <c r="UIW22" s="296"/>
      <c r="UIX22" s="296"/>
      <c r="UIY22" s="296"/>
      <c r="UIZ22" s="296"/>
      <c r="UJA22" s="296"/>
      <c r="UJB22" s="296"/>
      <c r="UJC22" s="296"/>
      <c r="UJD22" s="296"/>
      <c r="UJE22" s="296"/>
      <c r="UJF22" s="296"/>
      <c r="UJG22" s="296"/>
      <c r="UJH22" s="296"/>
      <c r="UJI22" s="296"/>
      <c r="UJJ22" s="296"/>
      <c r="UJK22" s="296"/>
      <c r="UJL22" s="296"/>
      <c r="UJM22" s="296"/>
      <c r="UJN22" s="296"/>
      <c r="UJO22" s="296"/>
      <c r="UJP22" s="296"/>
      <c r="UJQ22" s="296"/>
      <c r="UJR22" s="296"/>
      <c r="UJS22" s="296"/>
      <c r="UJT22" s="296"/>
      <c r="UJU22" s="296"/>
      <c r="UJV22" s="296"/>
      <c r="UJW22" s="296"/>
      <c r="UJX22" s="296"/>
      <c r="UJY22" s="296"/>
      <c r="UJZ22" s="296"/>
      <c r="UKA22" s="296"/>
      <c r="UKB22" s="296"/>
      <c r="UKC22" s="296"/>
      <c r="UKD22" s="296"/>
      <c r="UKE22" s="296"/>
      <c r="UKF22" s="296"/>
      <c r="UKG22" s="296"/>
      <c r="UKH22" s="296"/>
      <c r="UKI22" s="296"/>
      <c r="UKJ22" s="296"/>
      <c r="UKK22" s="296"/>
      <c r="UKL22" s="296"/>
      <c r="UKM22" s="296"/>
      <c r="UKN22" s="296"/>
      <c r="UKO22" s="296"/>
      <c r="UKP22" s="296"/>
      <c r="UKQ22" s="296"/>
      <c r="UKR22" s="296"/>
      <c r="UKS22" s="296"/>
      <c r="UKT22" s="296"/>
      <c r="UKU22" s="296"/>
      <c r="UKV22" s="296"/>
      <c r="UKW22" s="296"/>
      <c r="UKX22" s="296"/>
      <c r="UKY22" s="296"/>
      <c r="UKZ22" s="296"/>
      <c r="ULA22" s="296"/>
      <c r="ULB22" s="296"/>
      <c r="ULC22" s="296"/>
      <c r="ULD22" s="296"/>
      <c r="ULE22" s="296"/>
      <c r="ULF22" s="296"/>
      <c r="ULG22" s="296"/>
      <c r="ULH22" s="296"/>
      <c r="ULI22" s="296"/>
      <c r="ULJ22" s="296"/>
      <c r="ULK22" s="296"/>
      <c r="ULL22" s="296"/>
      <c r="ULM22" s="296"/>
      <c r="ULN22" s="296"/>
      <c r="ULO22" s="296"/>
      <c r="ULP22" s="296"/>
      <c r="ULQ22" s="296"/>
      <c r="ULR22" s="296"/>
      <c r="ULS22" s="296"/>
      <c r="ULT22" s="296"/>
      <c r="ULU22" s="296"/>
      <c r="ULV22" s="296"/>
      <c r="ULW22" s="296"/>
      <c r="ULX22" s="296"/>
      <c r="ULY22" s="296"/>
      <c r="ULZ22" s="296"/>
      <c r="UMA22" s="296"/>
      <c r="UMB22" s="296"/>
      <c r="UMC22" s="296"/>
      <c r="UMD22" s="296"/>
      <c r="UME22" s="296"/>
      <c r="UMF22" s="296"/>
      <c r="UMG22" s="296"/>
      <c r="UMH22" s="296"/>
      <c r="UMI22" s="296"/>
      <c r="UMJ22" s="296"/>
      <c r="UMK22" s="296"/>
      <c r="UML22" s="296"/>
      <c r="UMM22" s="296"/>
      <c r="UMN22" s="296"/>
      <c r="UMO22" s="296"/>
      <c r="UMP22" s="296"/>
      <c r="UMQ22" s="296"/>
      <c r="UMR22" s="296"/>
      <c r="UMS22" s="296"/>
      <c r="UMT22" s="296"/>
      <c r="UMU22" s="296"/>
      <c r="UMV22" s="296"/>
      <c r="UMW22" s="296"/>
      <c r="UMX22" s="296"/>
      <c r="UMY22" s="296"/>
      <c r="UMZ22" s="296"/>
      <c r="UNA22" s="296"/>
      <c r="UNB22" s="296"/>
      <c r="UNC22" s="296"/>
      <c r="UND22" s="296"/>
      <c r="UNE22" s="296"/>
      <c r="UNF22" s="296"/>
      <c r="UNG22" s="296"/>
      <c r="UNH22" s="296"/>
      <c r="UNI22" s="296"/>
      <c r="UNJ22" s="296"/>
      <c r="UNK22" s="296"/>
      <c r="UNL22" s="296"/>
      <c r="UNM22" s="296"/>
      <c r="UNN22" s="296"/>
      <c r="UNO22" s="296"/>
      <c r="UNP22" s="296"/>
      <c r="UNQ22" s="296"/>
      <c r="UNR22" s="296"/>
      <c r="UNS22" s="296"/>
      <c r="UNT22" s="296"/>
      <c r="UNU22" s="296"/>
      <c r="UNV22" s="296"/>
      <c r="UNW22" s="296"/>
      <c r="UNX22" s="296"/>
      <c r="UNY22" s="296"/>
      <c r="UNZ22" s="296"/>
      <c r="UOA22" s="296"/>
      <c r="UOB22" s="296"/>
      <c r="UOC22" s="296"/>
      <c r="UOD22" s="296"/>
      <c r="UOE22" s="296"/>
      <c r="UOF22" s="296"/>
      <c r="UOG22" s="296"/>
      <c r="UOH22" s="296"/>
      <c r="UOI22" s="296"/>
      <c r="UOJ22" s="296"/>
      <c r="UOK22" s="296"/>
      <c r="UOL22" s="296"/>
      <c r="UOM22" s="296"/>
      <c r="UON22" s="296"/>
      <c r="UOO22" s="296"/>
      <c r="UOP22" s="296"/>
      <c r="UOQ22" s="296"/>
      <c r="UOR22" s="296"/>
      <c r="UOS22" s="296"/>
      <c r="UOT22" s="296"/>
      <c r="UOU22" s="296"/>
      <c r="UOV22" s="296"/>
      <c r="UOW22" s="296"/>
      <c r="UOX22" s="296"/>
      <c r="UOY22" s="296"/>
      <c r="UOZ22" s="296"/>
      <c r="UPA22" s="296"/>
      <c r="UPB22" s="296"/>
      <c r="UPC22" s="296"/>
      <c r="UPD22" s="296"/>
      <c r="UPE22" s="296"/>
      <c r="UPF22" s="296"/>
      <c r="UPG22" s="296"/>
      <c r="UPH22" s="296"/>
      <c r="UPI22" s="296"/>
      <c r="UPJ22" s="296"/>
      <c r="UPK22" s="296"/>
      <c r="UPL22" s="296"/>
      <c r="UPM22" s="296"/>
      <c r="UPN22" s="296"/>
      <c r="UPO22" s="296"/>
      <c r="UPP22" s="296"/>
      <c r="UPQ22" s="296"/>
      <c r="UPR22" s="296"/>
      <c r="UPS22" s="296"/>
      <c r="UPT22" s="296"/>
      <c r="UPU22" s="296"/>
      <c r="UPV22" s="296"/>
      <c r="UPW22" s="296"/>
      <c r="UPX22" s="296"/>
      <c r="UPY22" s="296"/>
      <c r="UPZ22" s="296"/>
      <c r="UQA22" s="296"/>
      <c r="UQB22" s="296"/>
      <c r="UQC22" s="296"/>
      <c r="UQD22" s="296"/>
      <c r="UQE22" s="296"/>
      <c r="UQF22" s="296"/>
      <c r="UQG22" s="296"/>
      <c r="UQH22" s="296"/>
      <c r="UQI22" s="296"/>
      <c r="UQJ22" s="296"/>
      <c r="UQK22" s="296"/>
      <c r="UQL22" s="296"/>
      <c r="UQM22" s="296"/>
      <c r="UQN22" s="296"/>
      <c r="UQO22" s="296"/>
      <c r="UQP22" s="296"/>
      <c r="UQQ22" s="296"/>
      <c r="UQR22" s="296"/>
      <c r="UQS22" s="296"/>
      <c r="UQT22" s="296"/>
      <c r="UQU22" s="296"/>
      <c r="UQV22" s="296"/>
      <c r="UQW22" s="296"/>
      <c r="UQX22" s="296"/>
      <c r="UQY22" s="296"/>
      <c r="UQZ22" s="296"/>
      <c r="URA22" s="296"/>
      <c r="URB22" s="296"/>
      <c r="URC22" s="296"/>
      <c r="URD22" s="296"/>
      <c r="URE22" s="296"/>
      <c r="URF22" s="296"/>
      <c r="URG22" s="296"/>
      <c r="URH22" s="296"/>
      <c r="URI22" s="296"/>
      <c r="URJ22" s="296"/>
      <c r="URK22" s="296"/>
      <c r="URL22" s="296"/>
      <c r="URM22" s="296"/>
      <c r="URN22" s="296"/>
      <c r="URO22" s="296"/>
      <c r="URP22" s="296"/>
      <c r="URQ22" s="296"/>
      <c r="URR22" s="296"/>
      <c r="URS22" s="296"/>
      <c r="URT22" s="296"/>
      <c r="URU22" s="296"/>
      <c r="URV22" s="296"/>
      <c r="URW22" s="296"/>
      <c r="URX22" s="296"/>
      <c r="URY22" s="296"/>
      <c r="URZ22" s="296"/>
      <c r="USA22" s="296"/>
      <c r="USB22" s="296"/>
      <c r="USC22" s="296"/>
      <c r="USD22" s="296"/>
      <c r="USE22" s="296"/>
      <c r="USF22" s="296"/>
      <c r="USG22" s="296"/>
      <c r="USH22" s="296"/>
      <c r="USI22" s="296"/>
      <c r="USJ22" s="296"/>
      <c r="USK22" s="296"/>
      <c r="USL22" s="296"/>
      <c r="USM22" s="296"/>
      <c r="USN22" s="296"/>
      <c r="USO22" s="296"/>
      <c r="USP22" s="296"/>
      <c r="USQ22" s="296"/>
      <c r="USR22" s="296"/>
      <c r="USS22" s="296"/>
      <c r="UST22" s="296"/>
      <c r="USU22" s="296"/>
      <c r="USV22" s="296"/>
      <c r="USW22" s="296"/>
      <c r="USX22" s="296"/>
      <c r="USY22" s="296"/>
      <c r="USZ22" s="296"/>
      <c r="UTA22" s="296"/>
      <c r="UTB22" s="296"/>
      <c r="UTC22" s="296"/>
      <c r="UTD22" s="296"/>
      <c r="UTE22" s="296"/>
      <c r="UTF22" s="296"/>
      <c r="UTG22" s="296"/>
      <c r="UTH22" s="296"/>
      <c r="UTI22" s="296"/>
      <c r="UTJ22" s="296"/>
      <c r="UTK22" s="296"/>
      <c r="UTL22" s="296"/>
      <c r="UTM22" s="296"/>
      <c r="UTN22" s="296"/>
      <c r="UTO22" s="296"/>
      <c r="UTP22" s="296"/>
      <c r="UTQ22" s="296"/>
      <c r="UTR22" s="296"/>
      <c r="UTS22" s="296"/>
      <c r="UTT22" s="296"/>
      <c r="UTU22" s="296"/>
      <c r="UTV22" s="296"/>
      <c r="UTW22" s="296"/>
      <c r="UTX22" s="296"/>
      <c r="UTY22" s="296"/>
      <c r="UTZ22" s="296"/>
      <c r="UUA22" s="296"/>
      <c r="UUB22" s="296"/>
      <c r="UUC22" s="296"/>
      <c r="UUD22" s="296"/>
      <c r="UUE22" s="296"/>
      <c r="UUF22" s="296"/>
      <c r="UUG22" s="296"/>
      <c r="UUH22" s="296"/>
      <c r="UUI22" s="296"/>
      <c r="UUJ22" s="296"/>
      <c r="UUK22" s="296"/>
      <c r="UUL22" s="296"/>
      <c r="UUM22" s="296"/>
      <c r="UUN22" s="296"/>
      <c r="UUO22" s="296"/>
      <c r="UUP22" s="296"/>
      <c r="UUQ22" s="296"/>
      <c r="UUR22" s="296"/>
      <c r="UUS22" s="296"/>
      <c r="UUT22" s="296"/>
      <c r="UUU22" s="296"/>
      <c r="UUV22" s="296"/>
      <c r="UUW22" s="296"/>
      <c r="UUX22" s="296"/>
      <c r="UUY22" s="296"/>
      <c r="UUZ22" s="296"/>
      <c r="UVA22" s="296"/>
      <c r="UVB22" s="296"/>
      <c r="UVC22" s="296"/>
      <c r="UVD22" s="296"/>
      <c r="UVE22" s="296"/>
      <c r="UVF22" s="296"/>
      <c r="UVG22" s="296"/>
      <c r="UVH22" s="296"/>
      <c r="UVI22" s="296"/>
      <c r="UVJ22" s="296"/>
      <c r="UVK22" s="296"/>
      <c r="UVL22" s="296"/>
      <c r="UVM22" s="296"/>
      <c r="UVN22" s="296"/>
      <c r="UVO22" s="296"/>
      <c r="UVP22" s="296"/>
      <c r="UVQ22" s="296"/>
      <c r="UVR22" s="296"/>
      <c r="UVS22" s="296"/>
      <c r="UVT22" s="296"/>
      <c r="UVU22" s="296"/>
      <c r="UVV22" s="296"/>
      <c r="UVW22" s="296"/>
      <c r="UVX22" s="296"/>
      <c r="UVY22" s="296"/>
      <c r="UVZ22" s="296"/>
      <c r="UWA22" s="296"/>
      <c r="UWB22" s="296"/>
      <c r="UWC22" s="296"/>
      <c r="UWD22" s="296"/>
      <c r="UWE22" s="296"/>
      <c r="UWF22" s="296"/>
      <c r="UWG22" s="296"/>
      <c r="UWH22" s="296"/>
      <c r="UWI22" s="296"/>
      <c r="UWJ22" s="296"/>
      <c r="UWK22" s="296"/>
      <c r="UWL22" s="296"/>
      <c r="UWM22" s="296"/>
      <c r="UWN22" s="296"/>
      <c r="UWO22" s="296"/>
      <c r="UWP22" s="296"/>
      <c r="UWQ22" s="296"/>
      <c r="UWR22" s="296"/>
      <c r="UWS22" s="296"/>
      <c r="UWT22" s="296"/>
      <c r="UWU22" s="296"/>
      <c r="UWV22" s="296"/>
      <c r="UWW22" s="296"/>
      <c r="UWX22" s="296"/>
      <c r="UWY22" s="296"/>
      <c r="UWZ22" s="296"/>
      <c r="UXA22" s="296"/>
      <c r="UXB22" s="296"/>
      <c r="UXC22" s="296"/>
      <c r="UXD22" s="296"/>
      <c r="UXE22" s="296"/>
      <c r="UXF22" s="296"/>
      <c r="UXG22" s="296"/>
      <c r="UXH22" s="296"/>
      <c r="UXI22" s="296"/>
      <c r="UXJ22" s="296"/>
      <c r="UXK22" s="296"/>
      <c r="UXL22" s="296"/>
      <c r="UXM22" s="296"/>
      <c r="UXN22" s="296"/>
      <c r="UXO22" s="296"/>
      <c r="UXP22" s="296"/>
      <c r="UXQ22" s="296"/>
      <c r="UXR22" s="296"/>
      <c r="UXS22" s="296"/>
      <c r="UXT22" s="296"/>
      <c r="UXU22" s="296"/>
      <c r="UXV22" s="296"/>
      <c r="UXW22" s="296"/>
      <c r="UXX22" s="296"/>
      <c r="UXY22" s="296"/>
      <c r="UXZ22" s="296"/>
      <c r="UYA22" s="296"/>
      <c r="UYB22" s="296"/>
      <c r="UYC22" s="296"/>
      <c r="UYD22" s="296"/>
      <c r="UYE22" s="296"/>
      <c r="UYF22" s="296"/>
      <c r="UYG22" s="296"/>
      <c r="UYH22" s="296"/>
      <c r="UYI22" s="296"/>
      <c r="UYJ22" s="296"/>
      <c r="UYK22" s="296"/>
      <c r="UYL22" s="296"/>
      <c r="UYM22" s="296"/>
      <c r="UYN22" s="296"/>
      <c r="UYO22" s="296"/>
      <c r="UYP22" s="296"/>
      <c r="UYQ22" s="296"/>
      <c r="UYR22" s="296"/>
      <c r="UYS22" s="296"/>
      <c r="UYT22" s="296"/>
      <c r="UYU22" s="296"/>
      <c r="UYV22" s="296"/>
      <c r="UYW22" s="296"/>
      <c r="UYX22" s="296"/>
      <c r="UYY22" s="296"/>
      <c r="UYZ22" s="296"/>
      <c r="UZA22" s="296"/>
      <c r="UZB22" s="296"/>
      <c r="UZC22" s="296"/>
      <c r="UZD22" s="296"/>
      <c r="UZE22" s="296"/>
      <c r="UZF22" s="296"/>
      <c r="UZG22" s="296"/>
      <c r="UZH22" s="296"/>
      <c r="UZI22" s="296"/>
      <c r="UZJ22" s="296"/>
      <c r="UZK22" s="296"/>
      <c r="UZL22" s="296"/>
      <c r="UZM22" s="296"/>
      <c r="UZN22" s="296"/>
      <c r="UZO22" s="296"/>
      <c r="UZP22" s="296"/>
      <c r="UZQ22" s="296"/>
      <c r="UZR22" s="296"/>
      <c r="UZS22" s="296"/>
      <c r="UZT22" s="296"/>
      <c r="UZU22" s="296"/>
      <c r="UZV22" s="296"/>
      <c r="UZW22" s="296"/>
      <c r="UZX22" s="296"/>
      <c r="UZY22" s="296"/>
      <c r="UZZ22" s="296"/>
      <c r="VAA22" s="296"/>
      <c r="VAB22" s="296"/>
      <c r="VAC22" s="296"/>
      <c r="VAD22" s="296"/>
      <c r="VAE22" s="296"/>
      <c r="VAF22" s="296"/>
      <c r="VAG22" s="296"/>
      <c r="VAH22" s="296"/>
      <c r="VAI22" s="296"/>
      <c r="VAJ22" s="296"/>
      <c r="VAK22" s="296"/>
      <c r="VAL22" s="296"/>
      <c r="VAM22" s="296"/>
      <c r="VAN22" s="296"/>
      <c r="VAO22" s="296"/>
      <c r="VAP22" s="296"/>
      <c r="VAQ22" s="296"/>
      <c r="VAR22" s="296"/>
      <c r="VAS22" s="296"/>
      <c r="VAT22" s="296"/>
      <c r="VAU22" s="296"/>
      <c r="VAV22" s="296"/>
      <c r="VAW22" s="296"/>
      <c r="VAX22" s="296"/>
      <c r="VAY22" s="296"/>
      <c r="VAZ22" s="296"/>
      <c r="VBA22" s="296"/>
      <c r="VBB22" s="296"/>
      <c r="VBC22" s="296"/>
      <c r="VBD22" s="296"/>
      <c r="VBE22" s="296"/>
      <c r="VBF22" s="296"/>
      <c r="VBG22" s="296"/>
      <c r="VBH22" s="296"/>
      <c r="VBI22" s="296"/>
      <c r="VBJ22" s="296"/>
      <c r="VBK22" s="296"/>
      <c r="VBL22" s="296"/>
      <c r="VBM22" s="296"/>
      <c r="VBN22" s="296"/>
      <c r="VBO22" s="296"/>
      <c r="VBP22" s="296"/>
      <c r="VBQ22" s="296"/>
      <c r="VBR22" s="296"/>
      <c r="VBS22" s="296"/>
      <c r="VBT22" s="296"/>
      <c r="VBU22" s="296"/>
      <c r="VBV22" s="296"/>
      <c r="VBW22" s="296"/>
      <c r="VBX22" s="296"/>
      <c r="VBY22" s="296"/>
      <c r="VBZ22" s="296"/>
      <c r="VCA22" s="296"/>
      <c r="VCB22" s="296"/>
      <c r="VCC22" s="296"/>
      <c r="VCD22" s="296"/>
      <c r="VCE22" s="296"/>
      <c r="VCF22" s="296"/>
      <c r="VCG22" s="296"/>
      <c r="VCH22" s="296"/>
      <c r="VCI22" s="296"/>
      <c r="VCJ22" s="296"/>
      <c r="VCK22" s="296"/>
      <c r="VCL22" s="296"/>
      <c r="VCM22" s="296"/>
      <c r="VCN22" s="296"/>
      <c r="VCO22" s="296"/>
      <c r="VCP22" s="296"/>
      <c r="VCQ22" s="296"/>
      <c r="VCR22" s="296"/>
      <c r="VCS22" s="296"/>
      <c r="VCT22" s="296"/>
      <c r="VCU22" s="296"/>
      <c r="VCV22" s="296"/>
      <c r="VCW22" s="296"/>
      <c r="VCX22" s="296"/>
      <c r="VCY22" s="296"/>
      <c r="VCZ22" s="296"/>
      <c r="VDA22" s="296"/>
      <c r="VDB22" s="296"/>
      <c r="VDC22" s="296"/>
      <c r="VDD22" s="296"/>
      <c r="VDE22" s="296"/>
      <c r="VDF22" s="296"/>
      <c r="VDG22" s="296"/>
      <c r="VDH22" s="296"/>
      <c r="VDI22" s="296"/>
      <c r="VDJ22" s="296"/>
      <c r="VDK22" s="296"/>
      <c r="VDL22" s="296"/>
      <c r="VDM22" s="296"/>
      <c r="VDN22" s="296"/>
      <c r="VDO22" s="296"/>
      <c r="VDP22" s="296"/>
      <c r="VDQ22" s="296"/>
      <c r="VDR22" s="296"/>
      <c r="VDS22" s="296"/>
      <c r="VDT22" s="296"/>
      <c r="VDU22" s="296"/>
      <c r="VDV22" s="296"/>
      <c r="VDW22" s="296"/>
      <c r="VDX22" s="296"/>
      <c r="VDY22" s="296"/>
      <c r="VDZ22" s="296"/>
      <c r="VEA22" s="296"/>
      <c r="VEB22" s="296"/>
      <c r="VEC22" s="296"/>
      <c r="VED22" s="296"/>
      <c r="VEE22" s="296"/>
      <c r="VEF22" s="296"/>
      <c r="VEG22" s="296"/>
      <c r="VEH22" s="296"/>
      <c r="VEI22" s="296"/>
      <c r="VEJ22" s="296"/>
      <c r="VEK22" s="296"/>
      <c r="VEL22" s="296"/>
      <c r="VEM22" s="296"/>
      <c r="VEN22" s="296"/>
      <c r="VEO22" s="296"/>
      <c r="VEP22" s="296"/>
      <c r="VEQ22" s="296"/>
      <c r="VER22" s="296"/>
      <c r="VES22" s="296"/>
      <c r="VET22" s="296"/>
      <c r="VEU22" s="296"/>
      <c r="VEV22" s="296"/>
      <c r="VEW22" s="296"/>
      <c r="VEX22" s="296"/>
      <c r="VEY22" s="296"/>
      <c r="VEZ22" s="296"/>
      <c r="VFA22" s="296"/>
      <c r="VFB22" s="296"/>
      <c r="VFC22" s="296"/>
      <c r="VFD22" s="296"/>
      <c r="VFE22" s="296"/>
      <c r="VFF22" s="296"/>
      <c r="VFG22" s="296"/>
      <c r="VFH22" s="296"/>
      <c r="VFI22" s="296"/>
      <c r="VFJ22" s="296"/>
      <c r="VFK22" s="296"/>
      <c r="VFL22" s="296"/>
      <c r="VFM22" s="296"/>
      <c r="VFN22" s="296"/>
      <c r="VFO22" s="296"/>
      <c r="VFP22" s="296"/>
      <c r="VFQ22" s="296"/>
      <c r="VFR22" s="296"/>
      <c r="VFS22" s="296"/>
      <c r="VFT22" s="296"/>
      <c r="VFU22" s="296"/>
      <c r="VFV22" s="296"/>
      <c r="VFW22" s="296"/>
      <c r="VFX22" s="296"/>
      <c r="VFY22" s="296"/>
      <c r="VFZ22" s="296"/>
      <c r="VGA22" s="296"/>
      <c r="VGB22" s="296"/>
      <c r="VGC22" s="296"/>
      <c r="VGD22" s="296"/>
      <c r="VGE22" s="296"/>
      <c r="VGF22" s="296"/>
      <c r="VGG22" s="296"/>
      <c r="VGH22" s="296"/>
      <c r="VGI22" s="296"/>
      <c r="VGJ22" s="296"/>
      <c r="VGK22" s="296"/>
      <c r="VGL22" s="296"/>
      <c r="VGM22" s="296"/>
      <c r="VGN22" s="296"/>
      <c r="VGO22" s="296"/>
      <c r="VGP22" s="296"/>
      <c r="VGQ22" s="296"/>
      <c r="VGR22" s="296"/>
      <c r="VGS22" s="296"/>
      <c r="VGT22" s="296"/>
      <c r="VGU22" s="296"/>
      <c r="VGV22" s="296"/>
      <c r="VGW22" s="296"/>
      <c r="VGX22" s="296"/>
      <c r="VGY22" s="296"/>
      <c r="VGZ22" s="296"/>
      <c r="VHA22" s="296"/>
      <c r="VHB22" s="296"/>
      <c r="VHC22" s="296"/>
      <c r="VHD22" s="296"/>
      <c r="VHE22" s="296"/>
      <c r="VHF22" s="296"/>
      <c r="VHG22" s="296"/>
      <c r="VHH22" s="296"/>
      <c r="VHI22" s="296"/>
      <c r="VHJ22" s="296"/>
      <c r="VHK22" s="296"/>
      <c r="VHL22" s="296"/>
      <c r="VHM22" s="296"/>
      <c r="VHN22" s="296"/>
      <c r="VHO22" s="296"/>
      <c r="VHP22" s="296"/>
      <c r="VHQ22" s="296"/>
      <c r="VHR22" s="296"/>
      <c r="VHS22" s="296"/>
      <c r="VHT22" s="296"/>
      <c r="VHU22" s="296"/>
      <c r="VHV22" s="296"/>
      <c r="VHW22" s="296"/>
      <c r="VHX22" s="296"/>
      <c r="VHY22" s="296"/>
      <c r="VHZ22" s="296"/>
      <c r="VIA22" s="296"/>
      <c r="VIB22" s="296"/>
      <c r="VIC22" s="296"/>
      <c r="VID22" s="296"/>
      <c r="VIE22" s="296"/>
      <c r="VIF22" s="296"/>
      <c r="VIG22" s="296"/>
      <c r="VIH22" s="296"/>
      <c r="VII22" s="296"/>
      <c r="VIJ22" s="296"/>
      <c r="VIK22" s="296"/>
      <c r="VIL22" s="296"/>
      <c r="VIM22" s="296"/>
      <c r="VIN22" s="296"/>
      <c r="VIO22" s="296"/>
      <c r="VIP22" s="296"/>
      <c r="VIQ22" s="296"/>
      <c r="VIR22" s="296"/>
      <c r="VIS22" s="296"/>
      <c r="VIT22" s="296"/>
      <c r="VIU22" s="296"/>
      <c r="VIV22" s="296"/>
      <c r="VIW22" s="296"/>
      <c r="VIX22" s="296"/>
      <c r="VIY22" s="296"/>
      <c r="VIZ22" s="296"/>
      <c r="VJA22" s="296"/>
      <c r="VJB22" s="296"/>
      <c r="VJC22" s="296"/>
      <c r="VJD22" s="296"/>
      <c r="VJE22" s="296"/>
      <c r="VJF22" s="296"/>
      <c r="VJG22" s="296"/>
      <c r="VJH22" s="296"/>
      <c r="VJI22" s="296"/>
      <c r="VJJ22" s="296"/>
      <c r="VJK22" s="296"/>
      <c r="VJL22" s="296"/>
      <c r="VJM22" s="296"/>
      <c r="VJN22" s="296"/>
      <c r="VJO22" s="296"/>
      <c r="VJP22" s="296"/>
      <c r="VJQ22" s="296"/>
      <c r="VJR22" s="296"/>
      <c r="VJS22" s="296"/>
      <c r="VJT22" s="296"/>
      <c r="VJU22" s="296"/>
      <c r="VJV22" s="296"/>
      <c r="VJW22" s="296"/>
      <c r="VJX22" s="296"/>
      <c r="VJY22" s="296"/>
      <c r="VJZ22" s="296"/>
      <c r="VKA22" s="296"/>
      <c r="VKB22" s="296"/>
      <c r="VKC22" s="296"/>
      <c r="VKD22" s="296"/>
      <c r="VKE22" s="296"/>
      <c r="VKF22" s="296"/>
      <c r="VKG22" s="296"/>
      <c r="VKH22" s="296"/>
      <c r="VKI22" s="296"/>
      <c r="VKJ22" s="296"/>
      <c r="VKK22" s="296"/>
      <c r="VKL22" s="296"/>
      <c r="VKM22" s="296"/>
      <c r="VKN22" s="296"/>
      <c r="VKO22" s="296"/>
      <c r="VKP22" s="296"/>
      <c r="VKQ22" s="296"/>
      <c r="VKR22" s="296"/>
      <c r="VKS22" s="296"/>
      <c r="VKT22" s="296"/>
      <c r="VKU22" s="296"/>
      <c r="VKV22" s="296"/>
      <c r="VKW22" s="296"/>
      <c r="VKX22" s="296"/>
      <c r="VKY22" s="296"/>
      <c r="VKZ22" s="296"/>
      <c r="VLA22" s="296"/>
      <c r="VLB22" s="296"/>
      <c r="VLC22" s="296"/>
      <c r="VLD22" s="296"/>
      <c r="VLE22" s="296"/>
      <c r="VLF22" s="296"/>
      <c r="VLG22" s="296"/>
      <c r="VLH22" s="296"/>
      <c r="VLI22" s="296"/>
      <c r="VLJ22" s="296"/>
      <c r="VLK22" s="296"/>
      <c r="VLL22" s="296"/>
      <c r="VLM22" s="296"/>
      <c r="VLN22" s="296"/>
      <c r="VLO22" s="296"/>
      <c r="VLP22" s="296"/>
      <c r="VLQ22" s="296"/>
      <c r="VLR22" s="296"/>
      <c r="VLS22" s="296"/>
      <c r="VLT22" s="296"/>
      <c r="VLU22" s="296"/>
      <c r="VLV22" s="296"/>
      <c r="VLW22" s="296"/>
      <c r="VLX22" s="296"/>
      <c r="VLY22" s="296"/>
      <c r="VLZ22" s="296"/>
      <c r="VMA22" s="296"/>
      <c r="VMB22" s="296"/>
      <c r="VMC22" s="296"/>
      <c r="VMD22" s="296"/>
      <c r="VME22" s="296"/>
      <c r="VMF22" s="296"/>
      <c r="VMG22" s="296"/>
      <c r="VMH22" s="296"/>
      <c r="VMI22" s="296"/>
      <c r="VMJ22" s="296"/>
      <c r="VMK22" s="296"/>
      <c r="VML22" s="296"/>
      <c r="VMM22" s="296"/>
      <c r="VMN22" s="296"/>
      <c r="VMO22" s="296"/>
      <c r="VMP22" s="296"/>
      <c r="VMQ22" s="296"/>
      <c r="VMR22" s="296"/>
      <c r="VMS22" s="296"/>
      <c r="VMT22" s="296"/>
      <c r="VMU22" s="296"/>
      <c r="VMV22" s="296"/>
      <c r="VMW22" s="296"/>
      <c r="VMX22" s="296"/>
      <c r="VMY22" s="296"/>
      <c r="VMZ22" s="296"/>
      <c r="VNA22" s="296"/>
      <c r="VNB22" s="296"/>
      <c r="VNC22" s="296"/>
      <c r="VND22" s="296"/>
      <c r="VNE22" s="296"/>
      <c r="VNF22" s="296"/>
      <c r="VNG22" s="296"/>
      <c r="VNH22" s="296"/>
      <c r="VNI22" s="296"/>
      <c r="VNJ22" s="296"/>
      <c r="VNK22" s="296"/>
      <c r="VNL22" s="296"/>
      <c r="VNM22" s="296"/>
      <c r="VNN22" s="296"/>
      <c r="VNO22" s="296"/>
      <c r="VNP22" s="296"/>
      <c r="VNQ22" s="296"/>
      <c r="VNR22" s="296"/>
      <c r="VNS22" s="296"/>
      <c r="VNT22" s="296"/>
      <c r="VNU22" s="296"/>
      <c r="VNV22" s="296"/>
      <c r="VNW22" s="296"/>
      <c r="VNX22" s="296"/>
      <c r="VNY22" s="296"/>
      <c r="VNZ22" s="296"/>
      <c r="VOA22" s="296"/>
      <c r="VOB22" s="296"/>
      <c r="VOC22" s="296"/>
      <c r="VOD22" s="296"/>
      <c r="VOE22" s="296"/>
      <c r="VOF22" s="296"/>
      <c r="VOG22" s="296"/>
      <c r="VOH22" s="296"/>
      <c r="VOI22" s="296"/>
      <c r="VOJ22" s="296"/>
      <c r="VOK22" s="296"/>
      <c r="VOL22" s="296"/>
      <c r="VOM22" s="296"/>
      <c r="VON22" s="296"/>
      <c r="VOO22" s="296"/>
      <c r="VOP22" s="296"/>
      <c r="VOQ22" s="296"/>
      <c r="VOR22" s="296"/>
      <c r="VOS22" s="296"/>
      <c r="VOT22" s="296"/>
      <c r="VOU22" s="296"/>
      <c r="VOV22" s="296"/>
      <c r="VOW22" s="296"/>
      <c r="VOX22" s="296"/>
      <c r="VOY22" s="296"/>
      <c r="VOZ22" s="296"/>
      <c r="VPA22" s="296"/>
      <c r="VPB22" s="296"/>
      <c r="VPC22" s="296"/>
      <c r="VPD22" s="296"/>
      <c r="VPE22" s="296"/>
      <c r="VPF22" s="296"/>
      <c r="VPG22" s="296"/>
      <c r="VPH22" s="296"/>
      <c r="VPI22" s="296"/>
      <c r="VPJ22" s="296"/>
      <c r="VPK22" s="296"/>
      <c r="VPL22" s="296"/>
      <c r="VPM22" s="296"/>
      <c r="VPN22" s="296"/>
      <c r="VPO22" s="296"/>
      <c r="VPP22" s="296"/>
      <c r="VPQ22" s="296"/>
      <c r="VPR22" s="296"/>
      <c r="VPS22" s="296"/>
      <c r="VPT22" s="296"/>
      <c r="VPU22" s="296"/>
      <c r="VPV22" s="296"/>
      <c r="VPW22" s="296"/>
      <c r="VPX22" s="296"/>
      <c r="VPY22" s="296"/>
      <c r="VPZ22" s="296"/>
      <c r="VQA22" s="296"/>
      <c r="VQB22" s="296"/>
      <c r="VQC22" s="296"/>
      <c r="VQD22" s="296"/>
      <c r="VQE22" s="296"/>
      <c r="VQF22" s="296"/>
      <c r="VQG22" s="296"/>
      <c r="VQH22" s="296"/>
      <c r="VQI22" s="296"/>
      <c r="VQJ22" s="296"/>
      <c r="VQK22" s="296"/>
      <c r="VQL22" s="296"/>
      <c r="VQM22" s="296"/>
      <c r="VQN22" s="296"/>
      <c r="VQO22" s="296"/>
      <c r="VQP22" s="296"/>
      <c r="VQQ22" s="296"/>
      <c r="VQR22" s="296"/>
      <c r="VQS22" s="296"/>
      <c r="VQT22" s="296"/>
      <c r="VQU22" s="296"/>
      <c r="VQV22" s="296"/>
      <c r="VQW22" s="296"/>
      <c r="VQX22" s="296"/>
      <c r="VQY22" s="296"/>
      <c r="VQZ22" s="296"/>
      <c r="VRA22" s="296"/>
      <c r="VRB22" s="296"/>
      <c r="VRC22" s="296"/>
      <c r="VRD22" s="296"/>
      <c r="VRE22" s="296"/>
      <c r="VRF22" s="296"/>
      <c r="VRG22" s="296"/>
      <c r="VRH22" s="296"/>
      <c r="VRI22" s="296"/>
      <c r="VRJ22" s="296"/>
      <c r="VRK22" s="296"/>
      <c r="VRL22" s="296"/>
      <c r="VRM22" s="296"/>
      <c r="VRN22" s="296"/>
      <c r="VRO22" s="296"/>
      <c r="VRP22" s="296"/>
      <c r="VRQ22" s="296"/>
      <c r="VRR22" s="296"/>
      <c r="VRS22" s="296"/>
      <c r="VRT22" s="296"/>
      <c r="VRU22" s="296"/>
      <c r="VRV22" s="296"/>
      <c r="VRW22" s="296"/>
      <c r="VRX22" s="296"/>
      <c r="VRY22" s="296"/>
      <c r="VRZ22" s="296"/>
      <c r="VSA22" s="296"/>
      <c r="VSB22" s="296"/>
      <c r="VSC22" s="296"/>
      <c r="VSD22" s="296"/>
      <c r="VSE22" s="296"/>
      <c r="VSF22" s="296"/>
      <c r="VSG22" s="296"/>
      <c r="VSH22" s="296"/>
      <c r="VSI22" s="296"/>
      <c r="VSJ22" s="296"/>
      <c r="VSK22" s="296"/>
      <c r="VSL22" s="296"/>
      <c r="VSM22" s="296"/>
      <c r="VSN22" s="296"/>
      <c r="VSO22" s="296"/>
      <c r="VSP22" s="296"/>
      <c r="VSQ22" s="296"/>
      <c r="VSR22" s="296"/>
      <c r="VSS22" s="296"/>
      <c r="VST22" s="296"/>
      <c r="VSU22" s="296"/>
      <c r="VSV22" s="296"/>
      <c r="VSW22" s="296"/>
      <c r="VSX22" s="296"/>
      <c r="VSY22" s="296"/>
      <c r="VSZ22" s="296"/>
      <c r="VTA22" s="296"/>
      <c r="VTB22" s="296"/>
      <c r="VTC22" s="296"/>
      <c r="VTD22" s="296"/>
      <c r="VTE22" s="296"/>
      <c r="VTF22" s="296"/>
      <c r="VTG22" s="296"/>
      <c r="VTH22" s="296"/>
      <c r="VTI22" s="296"/>
      <c r="VTJ22" s="296"/>
      <c r="VTK22" s="296"/>
      <c r="VTL22" s="296"/>
      <c r="VTM22" s="296"/>
      <c r="VTN22" s="296"/>
      <c r="VTO22" s="296"/>
      <c r="VTP22" s="296"/>
      <c r="VTQ22" s="296"/>
      <c r="VTR22" s="296"/>
      <c r="VTS22" s="296"/>
      <c r="VTT22" s="296"/>
      <c r="VTU22" s="296"/>
      <c r="VTV22" s="296"/>
      <c r="VTW22" s="296"/>
      <c r="VTX22" s="296"/>
      <c r="VTY22" s="296"/>
      <c r="VTZ22" s="296"/>
      <c r="VUA22" s="296"/>
      <c r="VUB22" s="296"/>
      <c r="VUC22" s="296"/>
      <c r="VUD22" s="296"/>
      <c r="VUE22" s="296"/>
      <c r="VUF22" s="296"/>
      <c r="VUG22" s="296"/>
      <c r="VUH22" s="296"/>
      <c r="VUI22" s="296"/>
      <c r="VUJ22" s="296"/>
      <c r="VUK22" s="296"/>
      <c r="VUL22" s="296"/>
      <c r="VUM22" s="296"/>
      <c r="VUN22" s="296"/>
      <c r="VUO22" s="296"/>
      <c r="VUP22" s="296"/>
      <c r="VUQ22" s="296"/>
      <c r="VUR22" s="296"/>
      <c r="VUS22" s="296"/>
      <c r="VUT22" s="296"/>
      <c r="VUU22" s="296"/>
      <c r="VUV22" s="296"/>
      <c r="VUW22" s="296"/>
      <c r="VUX22" s="296"/>
      <c r="VUY22" s="296"/>
      <c r="VUZ22" s="296"/>
      <c r="VVA22" s="296"/>
      <c r="VVB22" s="296"/>
      <c r="VVC22" s="296"/>
      <c r="VVD22" s="296"/>
      <c r="VVE22" s="296"/>
      <c r="VVF22" s="296"/>
      <c r="VVG22" s="296"/>
      <c r="VVH22" s="296"/>
      <c r="VVI22" s="296"/>
      <c r="VVJ22" s="296"/>
      <c r="VVK22" s="296"/>
      <c r="VVL22" s="296"/>
      <c r="VVM22" s="296"/>
      <c r="VVN22" s="296"/>
      <c r="VVO22" s="296"/>
      <c r="VVP22" s="296"/>
      <c r="VVQ22" s="296"/>
      <c r="VVR22" s="296"/>
      <c r="VVS22" s="296"/>
      <c r="VVT22" s="296"/>
      <c r="VVU22" s="296"/>
      <c r="VVV22" s="296"/>
      <c r="VVW22" s="296"/>
      <c r="VVX22" s="296"/>
      <c r="VVY22" s="296"/>
      <c r="VVZ22" s="296"/>
      <c r="VWA22" s="296"/>
      <c r="VWB22" s="296"/>
      <c r="VWC22" s="296"/>
      <c r="VWD22" s="296"/>
      <c r="VWE22" s="296"/>
      <c r="VWF22" s="296"/>
      <c r="VWG22" s="296"/>
      <c r="VWH22" s="296"/>
      <c r="VWI22" s="296"/>
      <c r="VWJ22" s="296"/>
      <c r="VWK22" s="296"/>
      <c r="VWL22" s="296"/>
      <c r="VWM22" s="296"/>
      <c r="VWN22" s="296"/>
      <c r="VWO22" s="296"/>
      <c r="VWP22" s="296"/>
      <c r="VWQ22" s="296"/>
      <c r="VWR22" s="296"/>
      <c r="VWS22" s="296"/>
      <c r="VWT22" s="296"/>
      <c r="VWU22" s="296"/>
      <c r="VWV22" s="296"/>
      <c r="VWW22" s="296"/>
      <c r="VWX22" s="296"/>
      <c r="VWY22" s="296"/>
      <c r="VWZ22" s="296"/>
      <c r="VXA22" s="296"/>
      <c r="VXB22" s="296"/>
      <c r="VXC22" s="296"/>
      <c r="VXD22" s="296"/>
      <c r="VXE22" s="296"/>
      <c r="VXF22" s="296"/>
      <c r="VXG22" s="296"/>
      <c r="VXH22" s="296"/>
      <c r="VXI22" s="296"/>
      <c r="VXJ22" s="296"/>
      <c r="VXK22" s="296"/>
      <c r="VXL22" s="296"/>
      <c r="VXM22" s="296"/>
      <c r="VXN22" s="296"/>
      <c r="VXO22" s="296"/>
      <c r="VXP22" s="296"/>
      <c r="VXQ22" s="296"/>
      <c r="VXR22" s="296"/>
      <c r="VXS22" s="296"/>
      <c r="VXT22" s="296"/>
      <c r="VXU22" s="296"/>
      <c r="VXV22" s="296"/>
      <c r="VXW22" s="296"/>
      <c r="VXX22" s="296"/>
      <c r="VXY22" s="296"/>
      <c r="VXZ22" s="296"/>
      <c r="VYA22" s="296"/>
      <c r="VYB22" s="296"/>
      <c r="VYC22" s="296"/>
      <c r="VYD22" s="296"/>
      <c r="VYE22" s="296"/>
      <c r="VYF22" s="296"/>
      <c r="VYG22" s="296"/>
      <c r="VYH22" s="296"/>
      <c r="VYI22" s="296"/>
      <c r="VYJ22" s="296"/>
      <c r="VYK22" s="296"/>
      <c r="VYL22" s="296"/>
      <c r="VYM22" s="296"/>
      <c r="VYN22" s="296"/>
      <c r="VYO22" s="296"/>
      <c r="VYP22" s="296"/>
      <c r="VYQ22" s="296"/>
      <c r="VYR22" s="296"/>
      <c r="VYS22" s="296"/>
      <c r="VYT22" s="296"/>
      <c r="VYU22" s="296"/>
      <c r="VYV22" s="296"/>
      <c r="VYW22" s="296"/>
      <c r="VYX22" s="296"/>
      <c r="VYY22" s="296"/>
      <c r="VYZ22" s="296"/>
      <c r="VZA22" s="296"/>
      <c r="VZB22" s="296"/>
      <c r="VZC22" s="296"/>
      <c r="VZD22" s="296"/>
      <c r="VZE22" s="296"/>
      <c r="VZF22" s="296"/>
      <c r="VZG22" s="296"/>
      <c r="VZH22" s="296"/>
      <c r="VZI22" s="296"/>
      <c r="VZJ22" s="296"/>
      <c r="VZK22" s="296"/>
      <c r="VZL22" s="296"/>
      <c r="VZM22" s="296"/>
      <c r="VZN22" s="296"/>
      <c r="VZO22" s="296"/>
      <c r="VZP22" s="296"/>
      <c r="VZQ22" s="296"/>
      <c r="VZR22" s="296"/>
      <c r="VZS22" s="296"/>
      <c r="VZT22" s="296"/>
      <c r="VZU22" s="296"/>
      <c r="VZV22" s="296"/>
      <c r="VZW22" s="296"/>
      <c r="VZX22" s="296"/>
      <c r="VZY22" s="296"/>
      <c r="VZZ22" s="296"/>
      <c r="WAA22" s="296"/>
      <c r="WAB22" s="296"/>
      <c r="WAC22" s="296"/>
      <c r="WAD22" s="296"/>
      <c r="WAE22" s="296"/>
      <c r="WAF22" s="296"/>
      <c r="WAG22" s="296"/>
      <c r="WAH22" s="296"/>
      <c r="WAI22" s="296"/>
      <c r="WAJ22" s="296"/>
      <c r="WAK22" s="296"/>
      <c r="WAL22" s="296"/>
      <c r="WAM22" s="296"/>
      <c r="WAN22" s="296"/>
      <c r="WAO22" s="296"/>
      <c r="WAP22" s="296"/>
      <c r="WAQ22" s="296"/>
      <c r="WAR22" s="296"/>
      <c r="WAS22" s="296"/>
      <c r="WAT22" s="296"/>
      <c r="WAU22" s="296"/>
      <c r="WAV22" s="296"/>
      <c r="WAW22" s="296"/>
      <c r="WAX22" s="296"/>
      <c r="WAY22" s="296"/>
      <c r="WAZ22" s="296"/>
      <c r="WBA22" s="296"/>
      <c r="WBB22" s="296"/>
      <c r="WBC22" s="296"/>
      <c r="WBD22" s="296"/>
      <c r="WBE22" s="296"/>
      <c r="WBF22" s="296"/>
      <c r="WBG22" s="296"/>
      <c r="WBH22" s="296"/>
      <c r="WBI22" s="296"/>
      <c r="WBJ22" s="296"/>
      <c r="WBK22" s="296"/>
      <c r="WBL22" s="296"/>
      <c r="WBM22" s="296"/>
      <c r="WBN22" s="296"/>
      <c r="WBO22" s="296"/>
      <c r="WBP22" s="296"/>
      <c r="WBQ22" s="296"/>
      <c r="WBR22" s="296"/>
      <c r="WBS22" s="296"/>
      <c r="WBT22" s="296"/>
      <c r="WBU22" s="296"/>
      <c r="WBV22" s="296"/>
      <c r="WBW22" s="296"/>
      <c r="WBX22" s="296"/>
      <c r="WBY22" s="296"/>
      <c r="WBZ22" s="296"/>
      <c r="WCA22" s="296"/>
      <c r="WCB22" s="296"/>
      <c r="WCC22" s="296"/>
      <c r="WCD22" s="296"/>
      <c r="WCE22" s="296"/>
      <c r="WCF22" s="296"/>
      <c r="WCG22" s="296"/>
      <c r="WCH22" s="296"/>
      <c r="WCI22" s="296"/>
      <c r="WCJ22" s="296"/>
      <c r="WCK22" s="296"/>
      <c r="WCL22" s="296"/>
      <c r="WCM22" s="296"/>
      <c r="WCN22" s="296"/>
      <c r="WCO22" s="296"/>
      <c r="WCP22" s="296"/>
      <c r="WCQ22" s="296"/>
      <c r="WCR22" s="296"/>
      <c r="WCS22" s="296"/>
      <c r="WCT22" s="296"/>
      <c r="WCU22" s="296"/>
      <c r="WCV22" s="296"/>
      <c r="WCW22" s="296"/>
      <c r="WCX22" s="296"/>
      <c r="WCY22" s="296"/>
      <c r="WCZ22" s="296"/>
      <c r="WDA22" s="296"/>
      <c r="WDB22" s="296"/>
      <c r="WDC22" s="296"/>
      <c r="WDD22" s="296"/>
      <c r="WDE22" s="296"/>
      <c r="WDF22" s="296"/>
      <c r="WDG22" s="296"/>
      <c r="WDH22" s="296"/>
      <c r="WDI22" s="296"/>
      <c r="WDJ22" s="296"/>
      <c r="WDK22" s="296"/>
      <c r="WDL22" s="296"/>
      <c r="WDM22" s="296"/>
      <c r="WDN22" s="296"/>
      <c r="WDO22" s="296"/>
      <c r="WDP22" s="296"/>
      <c r="WDQ22" s="296"/>
      <c r="WDR22" s="296"/>
      <c r="WDS22" s="296"/>
      <c r="WDT22" s="296"/>
      <c r="WDU22" s="296"/>
      <c r="WDV22" s="296"/>
      <c r="WDW22" s="296"/>
      <c r="WDX22" s="296"/>
      <c r="WDY22" s="296"/>
      <c r="WDZ22" s="296"/>
      <c r="WEA22" s="296"/>
      <c r="WEB22" s="296"/>
      <c r="WEC22" s="296"/>
      <c r="WED22" s="296"/>
      <c r="WEE22" s="296"/>
      <c r="WEF22" s="296"/>
      <c r="WEG22" s="296"/>
      <c r="WEH22" s="296"/>
      <c r="WEI22" s="296"/>
      <c r="WEJ22" s="296"/>
      <c r="WEK22" s="296"/>
      <c r="WEL22" s="296"/>
      <c r="WEM22" s="296"/>
      <c r="WEN22" s="296"/>
      <c r="WEO22" s="296"/>
      <c r="WEP22" s="296"/>
      <c r="WEQ22" s="296"/>
      <c r="WER22" s="296"/>
      <c r="WES22" s="296"/>
      <c r="WET22" s="296"/>
      <c r="WEU22" s="296"/>
      <c r="WEV22" s="296"/>
      <c r="WEW22" s="296"/>
      <c r="WEX22" s="296"/>
      <c r="WEY22" s="296"/>
      <c r="WEZ22" s="296"/>
      <c r="WFA22" s="296"/>
      <c r="WFB22" s="296"/>
      <c r="WFC22" s="296"/>
      <c r="WFD22" s="296"/>
      <c r="WFE22" s="296"/>
      <c r="WFF22" s="296"/>
      <c r="WFG22" s="296"/>
      <c r="WFH22" s="296"/>
      <c r="WFI22" s="296"/>
      <c r="WFJ22" s="296"/>
      <c r="WFK22" s="296"/>
      <c r="WFL22" s="296"/>
      <c r="WFM22" s="296"/>
      <c r="WFN22" s="296"/>
      <c r="WFO22" s="296"/>
      <c r="WFP22" s="296"/>
      <c r="WFQ22" s="296"/>
      <c r="WFR22" s="296"/>
      <c r="WFS22" s="296"/>
      <c r="WFT22" s="296"/>
      <c r="WFU22" s="296"/>
      <c r="WFV22" s="296"/>
      <c r="WFW22" s="296"/>
      <c r="WFX22" s="296"/>
      <c r="WFY22" s="296"/>
      <c r="WFZ22" s="296"/>
      <c r="WGA22" s="296"/>
      <c r="WGB22" s="296"/>
      <c r="WGC22" s="296"/>
      <c r="WGD22" s="296"/>
      <c r="WGE22" s="296"/>
      <c r="WGF22" s="296"/>
      <c r="WGG22" s="296"/>
      <c r="WGH22" s="296"/>
      <c r="WGI22" s="296"/>
      <c r="WGJ22" s="296"/>
      <c r="WGK22" s="296"/>
      <c r="WGL22" s="296"/>
      <c r="WGM22" s="296"/>
      <c r="WGN22" s="296"/>
      <c r="WGO22" s="296"/>
      <c r="WGP22" s="296"/>
      <c r="WGQ22" s="296"/>
      <c r="WGR22" s="296"/>
      <c r="WGS22" s="296"/>
      <c r="WGT22" s="296"/>
      <c r="WGU22" s="296"/>
      <c r="WGV22" s="296"/>
      <c r="WGW22" s="296"/>
      <c r="WGX22" s="296"/>
      <c r="WGY22" s="296"/>
      <c r="WGZ22" s="296"/>
      <c r="WHA22" s="296"/>
      <c r="WHB22" s="296"/>
      <c r="WHC22" s="296"/>
      <c r="WHD22" s="296"/>
      <c r="WHE22" s="296"/>
      <c r="WHF22" s="296"/>
      <c r="WHG22" s="296"/>
      <c r="WHH22" s="296"/>
      <c r="WHI22" s="296"/>
      <c r="WHJ22" s="296"/>
      <c r="WHK22" s="296"/>
      <c r="WHL22" s="296"/>
      <c r="WHM22" s="296"/>
      <c r="WHN22" s="296"/>
      <c r="WHO22" s="296"/>
      <c r="WHP22" s="296"/>
      <c r="WHQ22" s="296"/>
      <c r="WHR22" s="296"/>
      <c r="WHS22" s="296"/>
      <c r="WHT22" s="296"/>
      <c r="WHU22" s="296"/>
      <c r="WHV22" s="296"/>
      <c r="WHW22" s="296"/>
      <c r="WHX22" s="296"/>
      <c r="WHY22" s="296"/>
      <c r="WHZ22" s="296"/>
      <c r="WIA22" s="296"/>
      <c r="WIB22" s="296"/>
      <c r="WIC22" s="296"/>
      <c r="WID22" s="296"/>
      <c r="WIE22" s="296"/>
      <c r="WIF22" s="296"/>
      <c r="WIG22" s="296"/>
      <c r="WIH22" s="296"/>
      <c r="WII22" s="296"/>
      <c r="WIJ22" s="296"/>
      <c r="WIK22" s="296"/>
      <c r="WIL22" s="296"/>
      <c r="WIM22" s="296"/>
      <c r="WIN22" s="296"/>
      <c r="WIO22" s="296"/>
      <c r="WIP22" s="296"/>
      <c r="WIQ22" s="296"/>
      <c r="WIR22" s="296"/>
      <c r="WIS22" s="296"/>
      <c r="WIT22" s="296"/>
      <c r="WIU22" s="296"/>
      <c r="WIV22" s="296"/>
      <c r="WIW22" s="296"/>
      <c r="WIX22" s="296"/>
      <c r="WIY22" s="296"/>
      <c r="WIZ22" s="296"/>
      <c r="WJA22" s="296"/>
      <c r="WJB22" s="296"/>
      <c r="WJC22" s="296"/>
      <c r="WJD22" s="296"/>
      <c r="WJE22" s="296"/>
      <c r="WJF22" s="296"/>
      <c r="WJG22" s="296"/>
      <c r="WJH22" s="296"/>
      <c r="WJI22" s="296"/>
      <c r="WJJ22" s="296"/>
      <c r="WJK22" s="296"/>
      <c r="WJL22" s="296"/>
      <c r="WJM22" s="296"/>
      <c r="WJN22" s="296"/>
      <c r="WJO22" s="296"/>
      <c r="WJP22" s="296"/>
      <c r="WJQ22" s="296"/>
      <c r="WJR22" s="296"/>
      <c r="WJS22" s="296"/>
      <c r="WJT22" s="296"/>
      <c r="WJU22" s="296"/>
      <c r="WJV22" s="296"/>
      <c r="WJW22" s="296"/>
      <c r="WJX22" s="296"/>
      <c r="WJY22" s="296"/>
      <c r="WJZ22" s="296"/>
      <c r="WKA22" s="296"/>
      <c r="WKB22" s="296"/>
      <c r="WKC22" s="296"/>
      <c r="WKD22" s="296"/>
      <c r="WKE22" s="296"/>
      <c r="WKF22" s="296"/>
      <c r="WKG22" s="296"/>
      <c r="WKH22" s="296"/>
      <c r="WKI22" s="296"/>
      <c r="WKJ22" s="296"/>
      <c r="WKK22" s="296"/>
      <c r="WKL22" s="296"/>
      <c r="WKM22" s="296"/>
      <c r="WKN22" s="296"/>
      <c r="WKO22" s="296"/>
      <c r="WKP22" s="296"/>
      <c r="WKQ22" s="296"/>
      <c r="WKR22" s="296"/>
      <c r="WKS22" s="296"/>
      <c r="WKT22" s="296"/>
      <c r="WKU22" s="296"/>
      <c r="WKV22" s="296"/>
      <c r="WKW22" s="296"/>
      <c r="WKX22" s="296"/>
      <c r="WKY22" s="296"/>
      <c r="WKZ22" s="296"/>
      <c r="WLA22" s="296"/>
      <c r="WLB22" s="296"/>
      <c r="WLC22" s="296"/>
      <c r="WLD22" s="296"/>
      <c r="WLE22" s="296"/>
      <c r="WLF22" s="296"/>
      <c r="WLG22" s="296"/>
      <c r="WLH22" s="296"/>
      <c r="WLI22" s="296"/>
      <c r="WLJ22" s="296"/>
      <c r="WLK22" s="296"/>
      <c r="WLL22" s="296"/>
      <c r="WLM22" s="296"/>
      <c r="WLN22" s="296"/>
      <c r="WLO22" s="296"/>
      <c r="WLP22" s="296"/>
      <c r="WLQ22" s="296"/>
      <c r="WLR22" s="296"/>
      <c r="WLS22" s="296"/>
      <c r="WLT22" s="296"/>
      <c r="WLU22" s="296"/>
      <c r="WLV22" s="296"/>
      <c r="WLW22" s="296"/>
      <c r="WLX22" s="296"/>
      <c r="WLY22" s="296"/>
      <c r="WLZ22" s="296"/>
      <c r="WMA22" s="296"/>
      <c r="WMB22" s="296"/>
      <c r="WMC22" s="296"/>
      <c r="WMD22" s="296"/>
      <c r="WME22" s="296"/>
      <c r="WMF22" s="296"/>
      <c r="WMG22" s="296"/>
      <c r="WMH22" s="296"/>
      <c r="WMI22" s="296"/>
      <c r="WMJ22" s="296"/>
      <c r="WMK22" s="296"/>
      <c r="WML22" s="296"/>
      <c r="WMM22" s="296"/>
      <c r="WMN22" s="296"/>
      <c r="WMO22" s="296"/>
      <c r="WMP22" s="296"/>
      <c r="WMQ22" s="296"/>
      <c r="WMR22" s="296"/>
      <c r="WMS22" s="296"/>
      <c r="WMT22" s="296"/>
      <c r="WMU22" s="296"/>
      <c r="WMV22" s="296"/>
      <c r="WMW22" s="296"/>
      <c r="WMX22" s="296"/>
      <c r="WMY22" s="296"/>
      <c r="WMZ22" s="296"/>
      <c r="WNA22" s="296"/>
      <c r="WNB22" s="296"/>
      <c r="WNC22" s="296"/>
      <c r="WND22" s="296"/>
      <c r="WNE22" s="296"/>
      <c r="WNF22" s="296"/>
      <c r="WNG22" s="296"/>
      <c r="WNH22" s="296"/>
      <c r="WNI22" s="296"/>
      <c r="WNJ22" s="296"/>
      <c r="WNK22" s="296"/>
      <c r="WNL22" s="296"/>
      <c r="WNM22" s="296"/>
      <c r="WNN22" s="296"/>
      <c r="WNO22" s="296"/>
      <c r="WNP22" s="296"/>
      <c r="WNQ22" s="296"/>
      <c r="WNR22" s="296"/>
      <c r="WNS22" s="296"/>
      <c r="WNT22" s="296"/>
      <c r="WNU22" s="296"/>
      <c r="WNV22" s="296"/>
      <c r="WNW22" s="296"/>
      <c r="WNX22" s="296"/>
      <c r="WNY22" s="296"/>
      <c r="WNZ22" s="296"/>
      <c r="WOA22" s="296"/>
      <c r="WOB22" s="296"/>
      <c r="WOC22" s="296"/>
      <c r="WOD22" s="296"/>
      <c r="WOE22" s="296"/>
      <c r="WOF22" s="296"/>
      <c r="WOG22" s="296"/>
      <c r="WOH22" s="296"/>
      <c r="WOI22" s="296"/>
      <c r="WOJ22" s="296"/>
      <c r="WOK22" s="296"/>
      <c r="WOL22" s="296"/>
      <c r="WOM22" s="296"/>
      <c r="WON22" s="296"/>
      <c r="WOO22" s="296"/>
      <c r="WOP22" s="296"/>
      <c r="WOQ22" s="296"/>
      <c r="WOR22" s="296"/>
      <c r="WOS22" s="296"/>
      <c r="WOT22" s="296"/>
      <c r="WOU22" s="296"/>
      <c r="WOV22" s="296"/>
      <c r="WOW22" s="296"/>
      <c r="WOX22" s="296"/>
      <c r="WOY22" s="296"/>
      <c r="WOZ22" s="296"/>
      <c r="WPA22" s="296"/>
      <c r="WPB22" s="296"/>
      <c r="WPC22" s="296"/>
      <c r="WPD22" s="296"/>
      <c r="WPE22" s="296"/>
      <c r="WPF22" s="296"/>
      <c r="WPG22" s="296"/>
      <c r="WPH22" s="296"/>
      <c r="WPI22" s="296"/>
      <c r="WPJ22" s="296"/>
      <c r="WPK22" s="296"/>
      <c r="WPL22" s="296"/>
      <c r="WPM22" s="296"/>
      <c r="WPN22" s="296"/>
      <c r="WPO22" s="296"/>
      <c r="WPP22" s="296"/>
      <c r="WPQ22" s="296"/>
      <c r="WPR22" s="296"/>
      <c r="WPS22" s="296"/>
      <c r="WPT22" s="296"/>
      <c r="WPU22" s="296"/>
      <c r="WPV22" s="296"/>
      <c r="WPW22" s="296"/>
      <c r="WPX22" s="296"/>
      <c r="WPY22" s="296"/>
      <c r="WPZ22" s="296"/>
      <c r="WQA22" s="296"/>
      <c r="WQB22" s="296"/>
      <c r="WQC22" s="296"/>
      <c r="WQD22" s="296"/>
      <c r="WQE22" s="296"/>
      <c r="WQF22" s="296"/>
      <c r="WQG22" s="296"/>
      <c r="WQH22" s="296"/>
      <c r="WQI22" s="296"/>
      <c r="WQJ22" s="296"/>
      <c r="WQK22" s="296"/>
      <c r="WQL22" s="296"/>
      <c r="WQM22" s="296"/>
      <c r="WQN22" s="296"/>
      <c r="WQO22" s="296"/>
      <c r="WQP22" s="296"/>
      <c r="WQQ22" s="296"/>
      <c r="WQR22" s="296"/>
      <c r="WQS22" s="296"/>
      <c r="WQT22" s="296"/>
      <c r="WQU22" s="296"/>
      <c r="WQV22" s="296"/>
      <c r="WQW22" s="296"/>
      <c r="WQX22" s="296"/>
      <c r="WQY22" s="296"/>
      <c r="WQZ22" s="296"/>
      <c r="WRA22" s="296"/>
      <c r="WRB22" s="296"/>
      <c r="WRC22" s="296"/>
      <c r="WRD22" s="296"/>
      <c r="WRE22" s="296"/>
      <c r="WRF22" s="296"/>
      <c r="WRG22" s="296"/>
      <c r="WRH22" s="296"/>
      <c r="WRI22" s="296"/>
      <c r="WRJ22" s="296"/>
      <c r="WRK22" s="296"/>
      <c r="WRL22" s="296"/>
      <c r="WRM22" s="296"/>
      <c r="WRN22" s="296"/>
      <c r="WRO22" s="296"/>
      <c r="WRP22" s="296"/>
      <c r="WRQ22" s="296"/>
      <c r="WRR22" s="296"/>
      <c r="WRS22" s="296"/>
      <c r="WRT22" s="296"/>
      <c r="WRU22" s="296"/>
      <c r="WRV22" s="296"/>
      <c r="WRW22" s="296"/>
      <c r="WRX22" s="296"/>
      <c r="WRY22" s="296"/>
      <c r="WRZ22" s="296"/>
      <c r="WSA22" s="296"/>
      <c r="WSB22" s="296"/>
      <c r="WSC22" s="296"/>
      <c r="WSD22" s="296"/>
      <c r="WSE22" s="296"/>
      <c r="WSF22" s="296"/>
      <c r="WSG22" s="296"/>
      <c r="WSH22" s="296"/>
      <c r="WSI22" s="296"/>
      <c r="WSJ22" s="296"/>
      <c r="WSK22" s="296"/>
      <c r="WSL22" s="296"/>
      <c r="WSM22" s="296"/>
      <c r="WSN22" s="296"/>
      <c r="WSO22" s="296"/>
      <c r="WSP22" s="296"/>
      <c r="WSQ22" s="296"/>
      <c r="WSR22" s="296"/>
      <c r="WSS22" s="296"/>
      <c r="WST22" s="296"/>
      <c r="WSU22" s="296"/>
      <c r="WSV22" s="296"/>
      <c r="WSW22" s="296"/>
      <c r="WSX22" s="296"/>
      <c r="WSY22" s="296"/>
      <c r="WSZ22" s="296"/>
      <c r="WTA22" s="296"/>
      <c r="WTB22" s="296"/>
      <c r="WTC22" s="296"/>
      <c r="WTD22" s="296"/>
      <c r="WTE22" s="296"/>
      <c r="WTF22" s="296"/>
      <c r="WTG22" s="296"/>
      <c r="WTH22" s="296"/>
      <c r="WTI22" s="296"/>
      <c r="WTJ22" s="296"/>
      <c r="WTK22" s="296"/>
      <c r="WTL22" s="296"/>
      <c r="WTM22" s="296"/>
      <c r="WTN22" s="296"/>
      <c r="WTO22" s="296"/>
      <c r="WTP22" s="296"/>
      <c r="WTQ22" s="296"/>
      <c r="WTR22" s="296"/>
      <c r="WTS22" s="296"/>
      <c r="WTT22" s="296"/>
      <c r="WTU22" s="296"/>
      <c r="WTV22" s="296"/>
      <c r="WTW22" s="296"/>
      <c r="WTX22" s="296"/>
      <c r="WTY22" s="296"/>
      <c r="WTZ22" s="296"/>
      <c r="WUA22" s="296"/>
      <c r="WUB22" s="296"/>
      <c r="WUC22" s="296"/>
      <c r="WUD22" s="296"/>
      <c r="WUE22" s="296"/>
      <c r="WUF22" s="296"/>
      <c r="WUG22" s="296"/>
      <c r="WUH22" s="296"/>
      <c r="WUI22" s="296"/>
      <c r="WUJ22" s="296"/>
      <c r="WUK22" s="296"/>
      <c r="WUL22" s="296"/>
      <c r="WUM22" s="296"/>
      <c r="WUN22" s="296"/>
      <c r="WUO22" s="296"/>
      <c r="WUP22" s="296"/>
      <c r="WUQ22" s="296"/>
      <c r="WUR22" s="296"/>
      <c r="WUS22" s="296"/>
      <c r="WUT22" s="296"/>
      <c r="WUU22" s="296"/>
      <c r="WUV22" s="296"/>
      <c r="WUW22" s="296"/>
      <c r="WUX22" s="296"/>
      <c r="WUY22" s="296"/>
      <c r="WUZ22" s="296"/>
      <c r="WVA22" s="296"/>
      <c r="WVB22" s="296"/>
      <c r="WVC22" s="296"/>
      <c r="WVD22" s="296"/>
      <c r="WVE22" s="296"/>
      <c r="WVF22" s="296"/>
      <c r="WVG22" s="296"/>
      <c r="WVH22" s="296"/>
      <c r="WVI22" s="296"/>
      <c r="WVJ22" s="296"/>
      <c r="WVK22" s="296"/>
      <c r="WVL22" s="296"/>
      <c r="WVM22" s="296"/>
      <c r="WVN22" s="296"/>
      <c r="WVO22" s="296"/>
      <c r="WVP22" s="296"/>
      <c r="WVQ22" s="296"/>
      <c r="WVR22" s="296"/>
      <c r="WVS22" s="296"/>
      <c r="WVT22" s="296"/>
      <c r="WVU22" s="296"/>
      <c r="WVV22" s="296"/>
      <c r="WVW22" s="296"/>
      <c r="WVX22" s="296"/>
      <c r="WVY22" s="296"/>
      <c r="WVZ22" s="296"/>
      <c r="WWA22" s="296"/>
      <c r="WWB22" s="296"/>
      <c r="WWC22" s="296"/>
      <c r="WWD22" s="296"/>
      <c r="WWE22" s="296"/>
      <c r="WWF22" s="296"/>
      <c r="WWG22" s="296"/>
      <c r="WWH22" s="296"/>
      <c r="WWI22" s="296"/>
      <c r="WWJ22" s="296"/>
      <c r="WWK22" s="296"/>
      <c r="WWL22" s="296"/>
      <c r="WWM22" s="296"/>
      <c r="WWN22" s="296"/>
      <c r="WWO22" s="296"/>
      <c r="WWP22" s="296"/>
      <c r="WWQ22" s="296"/>
      <c r="WWR22" s="296"/>
      <c r="WWS22" s="296"/>
      <c r="WWT22" s="296"/>
      <c r="WWU22" s="296"/>
      <c r="WWV22" s="296"/>
      <c r="WWW22" s="296"/>
      <c r="WWX22" s="296"/>
      <c r="WWY22" s="296"/>
      <c r="WWZ22" s="296"/>
      <c r="WXA22" s="296"/>
      <c r="WXB22" s="296"/>
      <c r="WXC22" s="296"/>
      <c r="WXD22" s="296"/>
      <c r="WXE22" s="296"/>
      <c r="WXF22" s="296"/>
      <c r="WXG22" s="296"/>
      <c r="WXH22" s="296"/>
      <c r="WXI22" s="296"/>
      <c r="WXJ22" s="296"/>
      <c r="WXK22" s="296"/>
      <c r="WXL22" s="296"/>
      <c r="WXM22" s="296"/>
      <c r="WXN22" s="296"/>
      <c r="WXO22" s="296"/>
      <c r="WXP22" s="296"/>
      <c r="WXQ22" s="296"/>
      <c r="WXR22" s="296"/>
      <c r="WXS22" s="296"/>
      <c r="WXT22" s="296"/>
      <c r="WXU22" s="296"/>
      <c r="WXV22" s="296"/>
      <c r="WXW22" s="296"/>
      <c r="WXX22" s="296"/>
      <c r="WXY22" s="296"/>
      <c r="WXZ22" s="296"/>
      <c r="WYA22" s="296"/>
      <c r="WYB22" s="296"/>
      <c r="WYC22" s="296"/>
      <c r="WYD22" s="296"/>
      <c r="WYE22" s="296"/>
      <c r="WYF22" s="296"/>
      <c r="WYG22" s="296"/>
      <c r="WYH22" s="296"/>
      <c r="WYI22" s="296"/>
      <c r="WYJ22" s="296"/>
      <c r="WYK22" s="296"/>
      <c r="WYL22" s="296"/>
      <c r="WYM22" s="296"/>
      <c r="WYN22" s="296"/>
      <c r="WYO22" s="296"/>
      <c r="WYP22" s="296"/>
      <c r="WYQ22" s="296"/>
      <c r="WYR22" s="296"/>
      <c r="WYS22" s="296"/>
      <c r="WYT22" s="296"/>
      <c r="WYU22" s="296"/>
      <c r="WYV22" s="296"/>
      <c r="WYW22" s="296"/>
      <c r="WYX22" s="296"/>
      <c r="WYY22" s="296"/>
      <c r="WYZ22" s="296"/>
      <c r="WZA22" s="296"/>
      <c r="WZB22" s="296"/>
      <c r="WZC22" s="296"/>
      <c r="WZD22" s="296"/>
      <c r="WZE22" s="296"/>
      <c r="WZF22" s="296"/>
      <c r="WZG22" s="296"/>
      <c r="WZH22" s="296"/>
      <c r="WZI22" s="296"/>
      <c r="WZJ22" s="296"/>
      <c r="WZK22" s="296"/>
      <c r="WZL22" s="296"/>
      <c r="WZM22" s="296"/>
      <c r="WZN22" s="296"/>
      <c r="WZO22" s="296"/>
      <c r="WZP22" s="296"/>
      <c r="WZQ22" s="296"/>
      <c r="WZR22" s="296"/>
      <c r="WZS22" s="296"/>
      <c r="WZT22" s="296"/>
      <c r="WZU22" s="296"/>
      <c r="WZV22" s="296"/>
      <c r="WZW22" s="296"/>
      <c r="WZX22" s="296"/>
      <c r="WZY22" s="296"/>
      <c r="WZZ22" s="296"/>
      <c r="XAA22" s="296"/>
      <c r="XAB22" s="296"/>
      <c r="XAC22" s="296"/>
      <c r="XAD22" s="296"/>
      <c r="XAE22" s="296"/>
      <c r="XAF22" s="296"/>
      <c r="XAG22" s="296"/>
      <c r="XAH22" s="296"/>
      <c r="XAI22" s="296"/>
      <c r="XAJ22" s="296"/>
      <c r="XAK22" s="296"/>
      <c r="XAL22" s="296"/>
      <c r="XAM22" s="296"/>
      <c r="XAN22" s="296"/>
      <c r="XAO22" s="296"/>
      <c r="XAP22" s="296"/>
      <c r="XAQ22" s="296"/>
      <c r="XAR22" s="296"/>
      <c r="XAS22" s="296"/>
      <c r="XAT22" s="296"/>
      <c r="XAU22" s="296"/>
      <c r="XAV22" s="296"/>
      <c r="XAW22" s="296"/>
      <c r="XAX22" s="296"/>
      <c r="XAY22" s="296"/>
      <c r="XAZ22" s="296"/>
      <c r="XBA22" s="296"/>
      <c r="XBB22" s="296"/>
      <c r="XBC22" s="296"/>
      <c r="XBD22" s="296"/>
      <c r="XBE22" s="296"/>
      <c r="XBF22" s="296"/>
      <c r="XBG22" s="296"/>
      <c r="XBH22" s="296"/>
      <c r="XBI22" s="296"/>
      <c r="XBJ22" s="296"/>
      <c r="XBK22" s="296"/>
      <c r="XBL22" s="296"/>
      <c r="XBM22" s="296"/>
      <c r="XBN22" s="296"/>
      <c r="XBO22" s="296"/>
      <c r="XBP22" s="296"/>
      <c r="XBQ22" s="296"/>
      <c r="XBR22" s="296"/>
      <c r="XBS22" s="296"/>
      <c r="XBT22" s="296"/>
      <c r="XBU22" s="296"/>
      <c r="XBV22" s="296"/>
      <c r="XBW22" s="296"/>
      <c r="XBX22" s="296"/>
      <c r="XBY22" s="296"/>
      <c r="XBZ22" s="296"/>
      <c r="XCA22" s="296"/>
      <c r="XCB22" s="296"/>
      <c r="XCC22" s="296"/>
      <c r="XCD22" s="296"/>
      <c r="XCE22" s="296"/>
      <c r="XCF22" s="296"/>
      <c r="XCG22" s="296"/>
      <c r="XCH22" s="296"/>
      <c r="XCI22" s="296"/>
      <c r="XCJ22" s="296"/>
      <c r="XCK22" s="296"/>
      <c r="XCL22" s="296"/>
      <c r="XCM22" s="296"/>
      <c r="XCN22" s="296"/>
      <c r="XCO22" s="296"/>
      <c r="XCP22" s="296"/>
      <c r="XCQ22" s="296"/>
      <c r="XCR22" s="296"/>
      <c r="XCS22" s="296"/>
      <c r="XCT22" s="296"/>
      <c r="XCU22" s="296"/>
      <c r="XCV22" s="296"/>
      <c r="XCW22" s="296"/>
      <c r="XCX22" s="296"/>
      <c r="XCY22" s="296"/>
      <c r="XCZ22" s="296"/>
      <c r="XDA22" s="296"/>
      <c r="XDB22" s="296"/>
      <c r="XDC22" s="296"/>
      <c r="XDD22" s="296"/>
      <c r="XDE22" s="296"/>
      <c r="XDF22" s="296"/>
      <c r="XDG22" s="296"/>
      <c r="XDH22" s="296"/>
      <c r="XDI22" s="296"/>
      <c r="XDJ22" s="296"/>
      <c r="XDK22" s="296"/>
      <c r="XDL22" s="296"/>
      <c r="XDM22" s="296"/>
      <c r="XDN22" s="296"/>
      <c r="XDO22" s="296"/>
      <c r="XDP22" s="296"/>
      <c r="XDQ22" s="296"/>
      <c r="XDR22" s="296"/>
      <c r="XDS22" s="296"/>
      <c r="XDT22" s="296"/>
      <c r="XDU22" s="296"/>
      <c r="XDV22" s="296"/>
      <c r="XDW22" s="296"/>
      <c r="XDX22" s="296"/>
      <c r="XDY22" s="296"/>
      <c r="XDZ22" s="296"/>
      <c r="XEA22" s="296"/>
      <c r="XEB22" s="296"/>
      <c r="XEC22" s="296"/>
      <c r="XED22" s="296"/>
      <c r="XEE22" s="296"/>
      <c r="XEF22" s="296"/>
      <c r="XEG22" s="296"/>
      <c r="XEH22" s="296"/>
      <c r="XEI22" s="296"/>
      <c r="XEJ22" s="296"/>
      <c r="XEK22" s="296"/>
      <c r="XEL22" s="296"/>
      <c r="XEM22" s="296"/>
      <c r="XEN22" s="296"/>
      <c r="XEO22" s="296"/>
      <c r="XEP22" s="296"/>
      <c r="XEQ22" s="296"/>
      <c r="XER22" s="296"/>
      <c r="XES22" s="296"/>
      <c r="XET22" s="296"/>
      <c r="XEU22" s="296"/>
      <c r="XEV22" s="296"/>
      <c r="XEW22" s="296"/>
      <c r="XEX22" s="296"/>
    </row>
    <row r="23" spans="1:16378" s="305" customFormat="1" ht="16.5" customHeight="1" x14ac:dyDescent="0.3">
      <c r="B23" s="331" t="s">
        <v>30</v>
      </c>
      <c r="C23" s="331" t="s">
        <v>8</v>
      </c>
      <c r="D23" s="331" t="s">
        <v>135</v>
      </c>
      <c r="E23" s="331" t="s">
        <v>137</v>
      </c>
      <c r="F23" s="333" t="s">
        <v>21</v>
      </c>
      <c r="H23" s="307"/>
      <c r="I23" s="316"/>
      <c r="J23" s="307"/>
      <c r="K23" s="307"/>
      <c r="L23" s="307"/>
      <c r="M23" s="307"/>
      <c r="N23" s="307"/>
      <c r="O23" s="329"/>
    </row>
    <row r="24" spans="1:16378" ht="16.5" customHeight="1" x14ac:dyDescent="0.3">
      <c r="B24" s="87" t="s">
        <v>349</v>
      </c>
      <c r="C24" s="87">
        <f>Table4[[#Totals],[Frigjord tid per år i snitt (timmar) - troligt värde]]</f>
        <v>1462.6666666666667</v>
      </c>
      <c r="D24" s="87">
        <f>Table4[[#Totals],[Frigjord tid per år i snitt (timmar) - lägsta värde]]</f>
        <v>1462.6666666666667</v>
      </c>
      <c r="E24" s="87">
        <f>Table4[[#Totals],[Frigjord tid per år i snitt (timmar) - högsta värde]]</f>
        <v>1645.5000000000002</v>
      </c>
      <c r="F24" s="87" t="s">
        <v>708</v>
      </c>
      <c r="P24" s="297"/>
      <c r="Q24" s="297"/>
    </row>
    <row r="25" spans="1:16378" ht="16.5" customHeight="1" x14ac:dyDescent="0.3">
      <c r="B25" s="87" t="str">
        <f>Start!C24</f>
        <v>Timkostnad i snitt för personal som ska använda SDK (kr/medarbetare/timme)</v>
      </c>
      <c r="C25" s="87">
        <f>Start!D24</f>
        <v>367.71428571428572</v>
      </c>
      <c r="D25" s="87">
        <f>Start!E24</f>
        <v>367.71428571428572</v>
      </c>
      <c r="E25" s="87">
        <f>Start!F24</f>
        <v>367.71428571428572</v>
      </c>
      <c r="F25" s="87" t="s">
        <v>707</v>
      </c>
      <c r="P25" s="297"/>
      <c r="Q25" s="297"/>
    </row>
    <row r="26" spans="1:16378" ht="16.5" customHeight="1" x14ac:dyDescent="0.3">
      <c r="B26" s="87" t="s">
        <v>351</v>
      </c>
      <c r="C26" s="88">
        <f>C25*C24</f>
        <v>537843.42857142864</v>
      </c>
      <c r="D26" s="88">
        <f t="shared" ref="D26:E26" si="0">D25*D24</f>
        <v>537843.42857142864</v>
      </c>
      <c r="E26" s="88">
        <f t="shared" si="0"/>
        <v>605073.85714285728</v>
      </c>
      <c r="F26" s="87" t="s">
        <v>332</v>
      </c>
      <c r="P26" s="297"/>
      <c r="Q26" s="297"/>
    </row>
    <row r="27" spans="1:16378" ht="16.5" customHeight="1" x14ac:dyDescent="0.3">
      <c r="B27" s="87"/>
      <c r="C27" s="88"/>
      <c r="D27" s="88"/>
      <c r="E27" s="87"/>
      <c r="F27" s="87"/>
    </row>
    <row r="28" spans="1:16378" ht="16.5" customHeight="1" x14ac:dyDescent="0.3">
      <c r="B28" s="87"/>
      <c r="C28" s="88"/>
      <c r="D28" s="88"/>
      <c r="E28" s="87"/>
      <c r="F28" s="87"/>
    </row>
    <row r="29" spans="1:16378" ht="16.5" customHeight="1" x14ac:dyDescent="0.3">
      <c r="B29" s="87"/>
      <c r="C29" s="88"/>
      <c r="D29" s="88"/>
      <c r="E29" s="87"/>
      <c r="F29" s="87"/>
      <c r="P29" s="297"/>
      <c r="Q29" s="297"/>
    </row>
    <row r="30" spans="1:16378" ht="16.5" customHeight="1" x14ac:dyDescent="0.3">
      <c r="B30" s="87"/>
      <c r="C30" s="88"/>
      <c r="D30" s="88"/>
      <c r="E30" s="87"/>
      <c r="F30" s="87"/>
      <c r="H30" s="299"/>
      <c r="I30" s="301"/>
      <c r="J30" s="301"/>
      <c r="P30" s="297"/>
      <c r="Q30" s="297"/>
    </row>
    <row r="31" spans="1:16378" ht="16.5" customHeight="1" x14ac:dyDescent="0.3">
      <c r="B31" s="87"/>
      <c r="C31" s="88"/>
      <c r="D31" s="88"/>
      <c r="E31" s="87"/>
      <c r="F31" s="87"/>
      <c r="I31" s="317"/>
      <c r="K31" s="317"/>
      <c r="L31" s="317"/>
      <c r="M31" s="317"/>
      <c r="N31" s="317"/>
      <c r="P31" s="297"/>
      <c r="Q31" s="297"/>
    </row>
    <row r="32" spans="1:16378" ht="16.5" customHeight="1" x14ac:dyDescent="0.3">
      <c r="B32" s="87"/>
      <c r="C32" s="88"/>
      <c r="D32" s="88"/>
      <c r="E32" s="87"/>
      <c r="F32" s="87"/>
      <c r="P32" s="297"/>
      <c r="Q32" s="297"/>
    </row>
    <row r="33" spans="1:16378" ht="16.5" customHeight="1" x14ac:dyDescent="0.3">
      <c r="B33" s="87"/>
      <c r="C33" s="88"/>
      <c r="D33" s="88"/>
      <c r="E33" s="87"/>
      <c r="F33" s="87"/>
      <c r="P33" s="297"/>
      <c r="Q33" s="297"/>
    </row>
    <row r="34" spans="1:16378" ht="16.5" customHeight="1" x14ac:dyDescent="0.3">
      <c r="B34" s="87"/>
      <c r="C34" s="88"/>
      <c r="D34" s="88"/>
      <c r="E34" s="87"/>
      <c r="F34" s="87"/>
      <c r="P34" s="297"/>
      <c r="Q34" s="297"/>
    </row>
    <row r="35" spans="1:16378" ht="16.5" customHeight="1" x14ac:dyDescent="0.3">
      <c r="B35" s="334" t="s">
        <v>58</v>
      </c>
      <c r="C35" s="351">
        <f>C26</f>
        <v>537843.42857142864</v>
      </c>
      <c r="D35" s="351">
        <f t="shared" ref="D35:E35" si="1">D26</f>
        <v>537843.42857142864</v>
      </c>
      <c r="E35" s="351">
        <f t="shared" si="1"/>
        <v>605073.85714285728</v>
      </c>
      <c r="F35" s="335"/>
      <c r="H35" s="334" t="s">
        <v>29</v>
      </c>
      <c r="I35" s="336">
        <f>Startår</f>
        <v>2023</v>
      </c>
      <c r="J35" s="336">
        <f>I35+1</f>
        <v>2024</v>
      </c>
      <c r="K35" s="336">
        <f>J35+1</f>
        <v>2025</v>
      </c>
      <c r="L35" s="336">
        <f>K35+1</f>
        <v>2026</v>
      </c>
      <c r="M35" s="336">
        <f>L35+1</f>
        <v>2027</v>
      </c>
      <c r="N35" s="336">
        <f>M35+1</f>
        <v>2028</v>
      </c>
      <c r="O35" s="337" t="s">
        <v>4</v>
      </c>
      <c r="P35" s="297"/>
      <c r="Q35" s="297"/>
    </row>
    <row r="36" spans="1:16378" ht="16.5" customHeight="1" x14ac:dyDescent="0.3">
      <c r="B36" s="321"/>
      <c r="C36" s="321"/>
      <c r="H36" s="331" t="s">
        <v>8</v>
      </c>
      <c r="I36" s="351"/>
      <c r="J36" s="351">
        <f t="shared" ref="J36:N36" si="2">$C35</f>
        <v>537843.42857142864</v>
      </c>
      <c r="K36" s="352">
        <f t="shared" si="2"/>
        <v>537843.42857142864</v>
      </c>
      <c r="L36" s="351">
        <f t="shared" si="2"/>
        <v>537843.42857142864</v>
      </c>
      <c r="M36" s="351">
        <f t="shared" si="2"/>
        <v>537843.42857142864</v>
      </c>
      <c r="N36" s="352">
        <f t="shared" si="2"/>
        <v>537843.42857142864</v>
      </c>
      <c r="O36" s="353">
        <f>SUM(I36:N36)</f>
        <v>2689217.1428571432</v>
      </c>
      <c r="P36" s="297"/>
      <c r="Q36" s="297"/>
    </row>
    <row r="37" spans="1:16378" ht="16.5" customHeight="1" x14ac:dyDescent="0.3">
      <c r="B37" s="321"/>
      <c r="C37" s="321"/>
      <c r="H37" s="331" t="s">
        <v>136</v>
      </c>
      <c r="I37" s="351"/>
      <c r="J37" s="351">
        <f t="shared" ref="J37:N37" si="3">$D35</f>
        <v>537843.42857142864</v>
      </c>
      <c r="K37" s="352">
        <f t="shared" si="3"/>
        <v>537843.42857142864</v>
      </c>
      <c r="L37" s="351">
        <f t="shared" si="3"/>
        <v>537843.42857142864</v>
      </c>
      <c r="M37" s="351">
        <f t="shared" si="3"/>
        <v>537843.42857142864</v>
      </c>
      <c r="N37" s="352">
        <f t="shared" si="3"/>
        <v>537843.42857142864</v>
      </c>
      <c r="O37" s="353">
        <f>SUM(I37:N37)</f>
        <v>2689217.1428571432</v>
      </c>
      <c r="P37" s="297"/>
      <c r="Q37" s="297"/>
    </row>
    <row r="38" spans="1:16378" ht="16.5" customHeight="1" x14ac:dyDescent="0.3">
      <c r="B38" s="321"/>
      <c r="C38" s="321"/>
      <c r="H38" s="331" t="s">
        <v>137</v>
      </c>
      <c r="I38" s="351"/>
      <c r="J38" s="351">
        <f t="shared" ref="J38:N38" si="4">$E35</f>
        <v>605073.85714285728</v>
      </c>
      <c r="K38" s="351">
        <f t="shared" si="4"/>
        <v>605073.85714285728</v>
      </c>
      <c r="L38" s="351">
        <f t="shared" si="4"/>
        <v>605073.85714285728</v>
      </c>
      <c r="M38" s="351">
        <f t="shared" si="4"/>
        <v>605073.85714285728</v>
      </c>
      <c r="N38" s="351">
        <f t="shared" si="4"/>
        <v>605073.85714285728</v>
      </c>
      <c r="O38" s="353">
        <f>SUM(I38:N38)</f>
        <v>3025369.2857142864</v>
      </c>
      <c r="P38" s="297"/>
      <c r="Q38" s="297"/>
    </row>
    <row r="39" spans="1:16378" ht="16.5" customHeight="1" x14ac:dyDescent="0.3">
      <c r="B39" s="321"/>
      <c r="C39" s="321"/>
      <c r="P39" s="297"/>
      <c r="Q39" s="297"/>
    </row>
    <row r="40" spans="1:16378" ht="16.5" customHeight="1" x14ac:dyDescent="0.3">
      <c r="B40" s="321"/>
      <c r="C40" s="321"/>
      <c r="P40" s="297"/>
      <c r="Q40" s="297"/>
    </row>
    <row r="41" spans="1:16378" ht="21" x14ac:dyDescent="0.4">
      <c r="A41" s="296"/>
      <c r="B41" s="350" t="str">
        <f>IF(B42=0,"2.","2. " &amp;B42)</f>
        <v>2. Minskade kostnader</v>
      </c>
      <c r="C41" s="350"/>
      <c r="D41" s="296"/>
      <c r="E41" s="296"/>
      <c r="F41" s="296"/>
      <c r="G41" s="296"/>
      <c r="H41" s="296"/>
      <c r="I41" s="296"/>
      <c r="J41" s="296"/>
      <c r="K41" s="296"/>
      <c r="L41" s="296"/>
      <c r="M41" s="296"/>
      <c r="N41" s="296"/>
      <c r="O41" s="315"/>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G41" s="296"/>
      <c r="FH41" s="296"/>
      <c r="FI41" s="296"/>
      <c r="FJ41" s="296"/>
      <c r="FK41" s="296"/>
      <c r="FL41" s="296"/>
      <c r="FM41" s="296"/>
      <c r="FN41" s="296"/>
      <c r="FO41" s="296"/>
      <c r="FP41" s="296"/>
      <c r="FQ41" s="296"/>
      <c r="FR41" s="296"/>
      <c r="FS41" s="296"/>
      <c r="FT41" s="296"/>
      <c r="FU41" s="296"/>
      <c r="FV41" s="296"/>
      <c r="FW41" s="296"/>
      <c r="FX41" s="296"/>
      <c r="FY41" s="296"/>
      <c r="FZ41" s="296"/>
      <c r="GA41" s="296"/>
      <c r="GB41" s="296"/>
      <c r="GC41" s="296"/>
      <c r="GD41" s="296"/>
      <c r="GE41" s="296"/>
      <c r="GF41" s="296"/>
      <c r="GG41" s="296"/>
      <c r="GH41" s="296"/>
      <c r="GI41" s="296"/>
      <c r="GJ41" s="296"/>
      <c r="GK41" s="296"/>
      <c r="GL41" s="296"/>
      <c r="GM41" s="296"/>
      <c r="GN41" s="296"/>
      <c r="GO41" s="296"/>
      <c r="GP41" s="296"/>
      <c r="GQ41" s="296"/>
      <c r="GR41" s="296"/>
      <c r="GS41" s="296"/>
      <c r="GT41" s="296"/>
      <c r="GU41" s="296"/>
      <c r="GV41" s="296"/>
      <c r="GW41" s="296"/>
      <c r="GX41" s="296"/>
      <c r="GY41" s="296"/>
      <c r="GZ41" s="296"/>
      <c r="HA41" s="296"/>
      <c r="HB41" s="296"/>
      <c r="HC41" s="296"/>
      <c r="HD41" s="296"/>
      <c r="HE41" s="296"/>
      <c r="HF41" s="296"/>
      <c r="HG41" s="296"/>
      <c r="HH41" s="296"/>
      <c r="HI41" s="296"/>
      <c r="HJ41" s="296"/>
      <c r="HK41" s="296"/>
      <c r="HL41" s="296"/>
      <c r="HM41" s="296"/>
      <c r="HN41" s="296"/>
      <c r="HO41" s="296"/>
      <c r="HP41" s="296"/>
      <c r="HQ41" s="296"/>
      <c r="HR41" s="296"/>
      <c r="HS41" s="296"/>
      <c r="HT41" s="296"/>
      <c r="HU41" s="296"/>
      <c r="HV41" s="296"/>
      <c r="HW41" s="296"/>
      <c r="HX41" s="296"/>
      <c r="HY41" s="296"/>
      <c r="HZ41" s="296"/>
      <c r="IA41" s="296"/>
      <c r="IB41" s="296"/>
      <c r="IC41" s="296"/>
      <c r="ID41" s="296"/>
      <c r="IE41" s="296"/>
      <c r="IF41" s="296"/>
      <c r="IG41" s="296"/>
      <c r="IH41" s="296"/>
      <c r="II41" s="296"/>
      <c r="IJ41" s="296"/>
      <c r="IK41" s="296"/>
      <c r="IL41" s="296"/>
      <c r="IM41" s="296"/>
      <c r="IN41" s="296"/>
      <c r="IO41" s="296"/>
      <c r="IP41" s="296"/>
      <c r="IQ41" s="296"/>
      <c r="IR41" s="296"/>
      <c r="IS41" s="296"/>
      <c r="IT41" s="296"/>
      <c r="IU41" s="296"/>
      <c r="IV41" s="296"/>
      <c r="IW41" s="296"/>
      <c r="IX41" s="296"/>
      <c r="IY41" s="296"/>
      <c r="IZ41" s="296"/>
      <c r="JA41" s="296"/>
      <c r="JB41" s="296"/>
      <c r="JC41" s="296"/>
      <c r="JD41" s="296"/>
      <c r="JE41" s="296"/>
      <c r="JF41" s="296"/>
      <c r="JG41" s="296"/>
      <c r="JH41" s="296"/>
      <c r="JI41" s="296"/>
      <c r="JJ41" s="296"/>
      <c r="JK41" s="296"/>
      <c r="JL41" s="296"/>
      <c r="JM41" s="296"/>
      <c r="JN41" s="296"/>
      <c r="JO41" s="296"/>
      <c r="JP41" s="296"/>
      <c r="JQ41" s="296"/>
      <c r="JR41" s="296"/>
      <c r="JS41" s="296"/>
      <c r="JT41" s="296"/>
      <c r="JU41" s="296"/>
      <c r="JV41" s="296"/>
      <c r="JW41" s="296"/>
      <c r="JX41" s="296"/>
      <c r="JY41" s="296"/>
      <c r="JZ41" s="296"/>
      <c r="KA41" s="296"/>
      <c r="KB41" s="296"/>
      <c r="KC41" s="296"/>
      <c r="KD41" s="296"/>
      <c r="KE41" s="296"/>
      <c r="KF41" s="296"/>
      <c r="KG41" s="296"/>
      <c r="KH41" s="296"/>
      <c r="KI41" s="296"/>
      <c r="KJ41" s="296"/>
      <c r="KK41" s="296"/>
      <c r="KL41" s="296"/>
      <c r="KM41" s="296"/>
      <c r="KN41" s="296"/>
      <c r="KO41" s="296"/>
      <c r="KP41" s="296"/>
      <c r="KQ41" s="296"/>
      <c r="KR41" s="296"/>
      <c r="KS41" s="296"/>
      <c r="KT41" s="296"/>
      <c r="KU41" s="296"/>
      <c r="KV41" s="296"/>
      <c r="KW41" s="296"/>
      <c r="KX41" s="296"/>
      <c r="KY41" s="296"/>
      <c r="KZ41" s="296"/>
      <c r="LA41" s="296"/>
      <c r="LB41" s="296"/>
      <c r="LC41" s="296"/>
      <c r="LD41" s="296"/>
      <c r="LE41" s="296"/>
      <c r="LF41" s="296"/>
      <c r="LG41" s="296"/>
      <c r="LH41" s="296"/>
      <c r="LI41" s="296"/>
      <c r="LJ41" s="296"/>
      <c r="LK41" s="296"/>
      <c r="LL41" s="296"/>
      <c r="LM41" s="296"/>
      <c r="LN41" s="296"/>
      <c r="LO41" s="296"/>
      <c r="LP41" s="296"/>
      <c r="LQ41" s="296"/>
      <c r="LR41" s="296"/>
      <c r="LS41" s="296"/>
      <c r="LT41" s="296"/>
      <c r="LU41" s="296"/>
      <c r="LV41" s="296"/>
      <c r="LW41" s="296"/>
      <c r="LX41" s="296"/>
      <c r="LY41" s="296"/>
      <c r="LZ41" s="296"/>
      <c r="MA41" s="296"/>
      <c r="MB41" s="296"/>
      <c r="MC41" s="296"/>
      <c r="MD41" s="296"/>
      <c r="ME41" s="296"/>
      <c r="MF41" s="296"/>
      <c r="MG41" s="296"/>
      <c r="MH41" s="296"/>
      <c r="MI41" s="296"/>
      <c r="MJ41" s="296"/>
      <c r="MK41" s="296"/>
      <c r="ML41" s="296"/>
      <c r="MM41" s="296"/>
      <c r="MN41" s="296"/>
      <c r="MO41" s="296"/>
      <c r="MP41" s="296"/>
      <c r="MQ41" s="296"/>
      <c r="MR41" s="296"/>
      <c r="MS41" s="296"/>
      <c r="MT41" s="296"/>
      <c r="MU41" s="296"/>
      <c r="MV41" s="296"/>
      <c r="MW41" s="296"/>
      <c r="MX41" s="296"/>
      <c r="MY41" s="296"/>
      <c r="MZ41" s="296"/>
      <c r="NA41" s="296"/>
      <c r="NB41" s="296"/>
      <c r="NC41" s="296"/>
      <c r="ND41" s="296"/>
      <c r="NE41" s="296"/>
      <c r="NF41" s="296"/>
      <c r="NG41" s="296"/>
      <c r="NH41" s="296"/>
      <c r="NI41" s="296"/>
      <c r="NJ41" s="296"/>
      <c r="NK41" s="296"/>
      <c r="NL41" s="296"/>
      <c r="NM41" s="296"/>
      <c r="NN41" s="296"/>
      <c r="NO41" s="296"/>
      <c r="NP41" s="296"/>
      <c r="NQ41" s="296"/>
      <c r="NR41" s="296"/>
      <c r="NS41" s="296"/>
      <c r="NT41" s="296"/>
      <c r="NU41" s="296"/>
      <c r="NV41" s="296"/>
      <c r="NW41" s="296"/>
      <c r="NX41" s="296"/>
      <c r="NY41" s="296"/>
      <c r="NZ41" s="296"/>
      <c r="OA41" s="296"/>
      <c r="OB41" s="296"/>
      <c r="OC41" s="296"/>
      <c r="OD41" s="296"/>
      <c r="OE41" s="296"/>
      <c r="OF41" s="296"/>
      <c r="OG41" s="296"/>
      <c r="OH41" s="296"/>
      <c r="OI41" s="296"/>
      <c r="OJ41" s="296"/>
      <c r="OK41" s="296"/>
      <c r="OL41" s="296"/>
      <c r="OM41" s="296"/>
      <c r="ON41" s="296"/>
      <c r="OO41" s="296"/>
      <c r="OP41" s="296"/>
      <c r="OQ41" s="296"/>
      <c r="OR41" s="296"/>
      <c r="OS41" s="296"/>
      <c r="OT41" s="296"/>
      <c r="OU41" s="296"/>
      <c r="OV41" s="296"/>
      <c r="OW41" s="296"/>
      <c r="OX41" s="296"/>
      <c r="OY41" s="296"/>
      <c r="OZ41" s="296"/>
      <c r="PA41" s="296"/>
      <c r="PB41" s="296"/>
      <c r="PC41" s="296"/>
      <c r="PD41" s="296"/>
      <c r="PE41" s="296"/>
      <c r="PF41" s="296"/>
      <c r="PG41" s="296"/>
      <c r="PH41" s="296"/>
      <c r="PI41" s="296"/>
      <c r="PJ41" s="296"/>
      <c r="PK41" s="296"/>
      <c r="PL41" s="296"/>
      <c r="PM41" s="296"/>
      <c r="PN41" s="296"/>
      <c r="PO41" s="296"/>
      <c r="PP41" s="296"/>
      <c r="PQ41" s="296"/>
      <c r="PR41" s="296"/>
      <c r="PS41" s="296"/>
      <c r="PT41" s="296"/>
      <c r="PU41" s="296"/>
      <c r="PV41" s="296"/>
      <c r="PW41" s="296"/>
      <c r="PX41" s="296"/>
      <c r="PY41" s="296"/>
      <c r="PZ41" s="296"/>
      <c r="QA41" s="296"/>
      <c r="QB41" s="296"/>
      <c r="QC41" s="296"/>
      <c r="QD41" s="296"/>
      <c r="QE41" s="296"/>
      <c r="QF41" s="296"/>
      <c r="QG41" s="296"/>
      <c r="QH41" s="296"/>
      <c r="QI41" s="296"/>
      <c r="QJ41" s="296"/>
      <c r="QK41" s="296"/>
      <c r="QL41" s="296"/>
      <c r="QM41" s="296"/>
      <c r="QN41" s="296"/>
      <c r="QO41" s="296"/>
      <c r="QP41" s="296"/>
      <c r="QQ41" s="296"/>
      <c r="QR41" s="296"/>
      <c r="QS41" s="296"/>
      <c r="QT41" s="296"/>
      <c r="QU41" s="296"/>
      <c r="QV41" s="296"/>
      <c r="QW41" s="296"/>
      <c r="QX41" s="296"/>
      <c r="QY41" s="296"/>
      <c r="QZ41" s="296"/>
      <c r="RA41" s="296"/>
      <c r="RB41" s="296"/>
      <c r="RC41" s="296"/>
      <c r="RD41" s="296"/>
      <c r="RE41" s="296"/>
      <c r="RF41" s="296"/>
      <c r="RG41" s="296"/>
      <c r="RH41" s="296"/>
      <c r="RI41" s="296"/>
      <c r="RJ41" s="296"/>
      <c r="RK41" s="296"/>
      <c r="RL41" s="296"/>
      <c r="RM41" s="296"/>
      <c r="RN41" s="296"/>
      <c r="RO41" s="296"/>
      <c r="RP41" s="296"/>
      <c r="RQ41" s="296"/>
      <c r="RR41" s="296"/>
      <c r="RS41" s="296"/>
      <c r="RT41" s="296"/>
      <c r="RU41" s="296"/>
      <c r="RV41" s="296"/>
      <c r="RW41" s="296"/>
      <c r="RX41" s="296"/>
      <c r="RY41" s="296"/>
      <c r="RZ41" s="296"/>
      <c r="SA41" s="296"/>
      <c r="SB41" s="296"/>
      <c r="SC41" s="296"/>
      <c r="SD41" s="296"/>
      <c r="SE41" s="296"/>
      <c r="SF41" s="296"/>
      <c r="SG41" s="296"/>
      <c r="SH41" s="296"/>
      <c r="SI41" s="296"/>
      <c r="SJ41" s="296"/>
      <c r="SK41" s="296"/>
      <c r="SL41" s="296"/>
      <c r="SM41" s="296"/>
      <c r="SN41" s="296"/>
      <c r="SO41" s="296"/>
      <c r="SP41" s="296"/>
      <c r="SQ41" s="296"/>
      <c r="SR41" s="296"/>
      <c r="SS41" s="296"/>
      <c r="ST41" s="296"/>
      <c r="SU41" s="296"/>
      <c r="SV41" s="296"/>
      <c r="SW41" s="296"/>
      <c r="SX41" s="296"/>
      <c r="SY41" s="296"/>
      <c r="SZ41" s="296"/>
      <c r="TA41" s="296"/>
      <c r="TB41" s="296"/>
      <c r="TC41" s="296"/>
      <c r="TD41" s="296"/>
      <c r="TE41" s="296"/>
      <c r="TF41" s="296"/>
      <c r="TG41" s="296"/>
      <c r="TH41" s="296"/>
      <c r="TI41" s="296"/>
      <c r="TJ41" s="296"/>
      <c r="TK41" s="296"/>
      <c r="TL41" s="296"/>
      <c r="TM41" s="296"/>
      <c r="TN41" s="296"/>
      <c r="TO41" s="296"/>
      <c r="TP41" s="296"/>
      <c r="TQ41" s="296"/>
      <c r="TR41" s="296"/>
      <c r="TS41" s="296"/>
      <c r="TT41" s="296"/>
      <c r="TU41" s="296"/>
      <c r="TV41" s="296"/>
      <c r="TW41" s="296"/>
      <c r="TX41" s="296"/>
      <c r="TY41" s="296"/>
      <c r="TZ41" s="296"/>
      <c r="UA41" s="296"/>
      <c r="UB41" s="296"/>
      <c r="UC41" s="296"/>
      <c r="UD41" s="296"/>
      <c r="UE41" s="296"/>
      <c r="UF41" s="296"/>
      <c r="UG41" s="296"/>
      <c r="UH41" s="296"/>
      <c r="UI41" s="296"/>
      <c r="UJ41" s="296"/>
      <c r="UK41" s="296"/>
      <c r="UL41" s="296"/>
      <c r="UM41" s="296"/>
      <c r="UN41" s="296"/>
      <c r="UO41" s="296"/>
      <c r="UP41" s="296"/>
      <c r="UQ41" s="296"/>
      <c r="UR41" s="296"/>
      <c r="US41" s="296"/>
      <c r="UT41" s="296"/>
      <c r="UU41" s="296"/>
      <c r="UV41" s="296"/>
      <c r="UW41" s="296"/>
      <c r="UX41" s="296"/>
      <c r="UY41" s="296"/>
      <c r="UZ41" s="296"/>
      <c r="VA41" s="296"/>
      <c r="VB41" s="296"/>
      <c r="VC41" s="296"/>
      <c r="VD41" s="296"/>
      <c r="VE41" s="296"/>
      <c r="VF41" s="296"/>
      <c r="VG41" s="296"/>
      <c r="VH41" s="296"/>
      <c r="VI41" s="296"/>
      <c r="VJ41" s="296"/>
      <c r="VK41" s="296"/>
      <c r="VL41" s="296"/>
      <c r="VM41" s="296"/>
      <c r="VN41" s="296"/>
      <c r="VO41" s="296"/>
      <c r="VP41" s="296"/>
      <c r="VQ41" s="296"/>
      <c r="VR41" s="296"/>
      <c r="VS41" s="296"/>
      <c r="VT41" s="296"/>
      <c r="VU41" s="296"/>
      <c r="VV41" s="296"/>
      <c r="VW41" s="296"/>
      <c r="VX41" s="296"/>
      <c r="VY41" s="296"/>
      <c r="VZ41" s="296"/>
      <c r="WA41" s="296"/>
      <c r="WB41" s="296"/>
      <c r="WC41" s="296"/>
      <c r="WD41" s="296"/>
      <c r="WE41" s="296"/>
      <c r="WF41" s="296"/>
      <c r="WG41" s="296"/>
      <c r="WH41" s="296"/>
      <c r="WI41" s="296"/>
      <c r="WJ41" s="296"/>
      <c r="WK41" s="296"/>
      <c r="WL41" s="296"/>
      <c r="WM41" s="296"/>
      <c r="WN41" s="296"/>
      <c r="WO41" s="296"/>
      <c r="WP41" s="296"/>
      <c r="WQ41" s="296"/>
      <c r="WR41" s="296"/>
      <c r="WS41" s="296"/>
      <c r="WT41" s="296"/>
      <c r="WU41" s="296"/>
      <c r="WV41" s="296"/>
      <c r="WW41" s="296"/>
      <c r="WX41" s="296"/>
      <c r="WY41" s="296"/>
      <c r="WZ41" s="296"/>
      <c r="XA41" s="296"/>
      <c r="XB41" s="296"/>
      <c r="XC41" s="296"/>
      <c r="XD41" s="296"/>
      <c r="XE41" s="296"/>
      <c r="XF41" s="296"/>
      <c r="XG41" s="296"/>
      <c r="XH41" s="296"/>
      <c r="XI41" s="296"/>
      <c r="XJ41" s="296"/>
      <c r="XK41" s="296"/>
      <c r="XL41" s="296"/>
      <c r="XM41" s="296"/>
      <c r="XN41" s="296"/>
      <c r="XO41" s="296"/>
      <c r="XP41" s="296"/>
      <c r="XQ41" s="296"/>
      <c r="XR41" s="296"/>
      <c r="XS41" s="296"/>
      <c r="XT41" s="296"/>
      <c r="XU41" s="296"/>
      <c r="XV41" s="296"/>
      <c r="XW41" s="296"/>
      <c r="XX41" s="296"/>
      <c r="XY41" s="296"/>
      <c r="XZ41" s="296"/>
      <c r="YA41" s="296"/>
      <c r="YB41" s="296"/>
      <c r="YC41" s="296"/>
      <c r="YD41" s="296"/>
      <c r="YE41" s="296"/>
      <c r="YF41" s="296"/>
      <c r="YG41" s="296"/>
      <c r="YH41" s="296"/>
      <c r="YI41" s="296"/>
      <c r="YJ41" s="296"/>
      <c r="YK41" s="296"/>
      <c r="YL41" s="296"/>
      <c r="YM41" s="296"/>
      <c r="YN41" s="296"/>
      <c r="YO41" s="296"/>
      <c r="YP41" s="296"/>
      <c r="YQ41" s="296"/>
      <c r="YR41" s="296"/>
      <c r="YS41" s="296"/>
      <c r="YT41" s="296"/>
      <c r="YU41" s="296"/>
      <c r="YV41" s="296"/>
      <c r="YW41" s="296"/>
      <c r="YX41" s="296"/>
      <c r="YY41" s="296"/>
      <c r="YZ41" s="296"/>
      <c r="ZA41" s="296"/>
      <c r="ZB41" s="296"/>
      <c r="ZC41" s="296"/>
      <c r="ZD41" s="296"/>
      <c r="ZE41" s="296"/>
      <c r="ZF41" s="296"/>
      <c r="ZG41" s="296"/>
      <c r="ZH41" s="296"/>
      <c r="ZI41" s="296"/>
      <c r="ZJ41" s="296"/>
      <c r="ZK41" s="296"/>
      <c r="ZL41" s="296"/>
      <c r="ZM41" s="296"/>
      <c r="ZN41" s="296"/>
      <c r="ZO41" s="296"/>
      <c r="ZP41" s="296"/>
      <c r="ZQ41" s="296"/>
      <c r="ZR41" s="296"/>
      <c r="ZS41" s="296"/>
      <c r="ZT41" s="296"/>
      <c r="ZU41" s="296"/>
      <c r="ZV41" s="296"/>
      <c r="ZW41" s="296"/>
      <c r="ZX41" s="296"/>
      <c r="ZY41" s="296"/>
      <c r="ZZ41" s="296"/>
      <c r="AAA41" s="296"/>
      <c r="AAB41" s="296"/>
      <c r="AAC41" s="296"/>
      <c r="AAD41" s="296"/>
      <c r="AAE41" s="296"/>
      <c r="AAF41" s="296"/>
      <c r="AAG41" s="296"/>
      <c r="AAH41" s="296"/>
      <c r="AAI41" s="296"/>
      <c r="AAJ41" s="296"/>
      <c r="AAK41" s="296"/>
      <c r="AAL41" s="296"/>
      <c r="AAM41" s="296"/>
      <c r="AAN41" s="296"/>
      <c r="AAO41" s="296"/>
      <c r="AAP41" s="296"/>
      <c r="AAQ41" s="296"/>
      <c r="AAR41" s="296"/>
      <c r="AAS41" s="296"/>
      <c r="AAT41" s="296"/>
      <c r="AAU41" s="296"/>
      <c r="AAV41" s="296"/>
      <c r="AAW41" s="296"/>
      <c r="AAX41" s="296"/>
      <c r="AAY41" s="296"/>
      <c r="AAZ41" s="296"/>
      <c r="ABA41" s="296"/>
      <c r="ABB41" s="296"/>
      <c r="ABC41" s="296"/>
      <c r="ABD41" s="296"/>
      <c r="ABE41" s="296"/>
      <c r="ABF41" s="296"/>
      <c r="ABG41" s="296"/>
      <c r="ABH41" s="296"/>
      <c r="ABI41" s="296"/>
      <c r="ABJ41" s="296"/>
      <c r="ABK41" s="296"/>
      <c r="ABL41" s="296"/>
      <c r="ABM41" s="296"/>
      <c r="ABN41" s="296"/>
      <c r="ABO41" s="296"/>
      <c r="ABP41" s="296"/>
      <c r="ABQ41" s="296"/>
      <c r="ABR41" s="296"/>
      <c r="ABS41" s="296"/>
      <c r="ABT41" s="296"/>
      <c r="ABU41" s="296"/>
      <c r="ABV41" s="296"/>
      <c r="ABW41" s="296"/>
      <c r="ABX41" s="296"/>
      <c r="ABY41" s="296"/>
      <c r="ABZ41" s="296"/>
      <c r="ACA41" s="296"/>
      <c r="ACB41" s="296"/>
      <c r="ACC41" s="296"/>
      <c r="ACD41" s="296"/>
      <c r="ACE41" s="296"/>
      <c r="ACF41" s="296"/>
      <c r="ACG41" s="296"/>
      <c r="ACH41" s="296"/>
      <c r="ACI41" s="296"/>
      <c r="ACJ41" s="296"/>
      <c r="ACK41" s="296"/>
      <c r="ACL41" s="296"/>
      <c r="ACM41" s="296"/>
      <c r="ACN41" s="296"/>
      <c r="ACO41" s="296"/>
      <c r="ACP41" s="296"/>
      <c r="ACQ41" s="296"/>
      <c r="ACR41" s="296"/>
      <c r="ACS41" s="296"/>
      <c r="ACT41" s="296"/>
      <c r="ACU41" s="296"/>
      <c r="ACV41" s="296"/>
      <c r="ACW41" s="296"/>
      <c r="ACX41" s="296"/>
      <c r="ACY41" s="296"/>
      <c r="ACZ41" s="296"/>
      <c r="ADA41" s="296"/>
      <c r="ADB41" s="296"/>
      <c r="ADC41" s="296"/>
      <c r="ADD41" s="296"/>
      <c r="ADE41" s="296"/>
      <c r="ADF41" s="296"/>
      <c r="ADG41" s="296"/>
      <c r="ADH41" s="296"/>
      <c r="ADI41" s="296"/>
      <c r="ADJ41" s="296"/>
      <c r="ADK41" s="296"/>
      <c r="ADL41" s="296"/>
      <c r="ADM41" s="296"/>
      <c r="ADN41" s="296"/>
      <c r="ADO41" s="296"/>
      <c r="ADP41" s="296"/>
      <c r="ADQ41" s="296"/>
      <c r="ADR41" s="296"/>
      <c r="ADS41" s="296"/>
      <c r="ADT41" s="296"/>
      <c r="ADU41" s="296"/>
      <c r="ADV41" s="296"/>
      <c r="ADW41" s="296"/>
      <c r="ADX41" s="296"/>
      <c r="ADY41" s="296"/>
      <c r="ADZ41" s="296"/>
      <c r="AEA41" s="296"/>
      <c r="AEB41" s="296"/>
      <c r="AEC41" s="296"/>
      <c r="AED41" s="296"/>
      <c r="AEE41" s="296"/>
      <c r="AEF41" s="296"/>
      <c r="AEG41" s="296"/>
      <c r="AEH41" s="296"/>
      <c r="AEI41" s="296"/>
      <c r="AEJ41" s="296"/>
      <c r="AEK41" s="296"/>
      <c r="AEL41" s="296"/>
      <c r="AEM41" s="296"/>
      <c r="AEN41" s="296"/>
      <c r="AEO41" s="296"/>
      <c r="AEP41" s="296"/>
      <c r="AEQ41" s="296"/>
      <c r="AER41" s="296"/>
      <c r="AES41" s="296"/>
      <c r="AET41" s="296"/>
      <c r="AEU41" s="296"/>
      <c r="AEV41" s="296"/>
      <c r="AEW41" s="296"/>
      <c r="AEX41" s="296"/>
      <c r="AEY41" s="296"/>
      <c r="AEZ41" s="296"/>
      <c r="AFA41" s="296"/>
      <c r="AFB41" s="296"/>
      <c r="AFC41" s="296"/>
      <c r="AFD41" s="296"/>
      <c r="AFE41" s="296"/>
      <c r="AFF41" s="296"/>
      <c r="AFG41" s="296"/>
      <c r="AFH41" s="296"/>
      <c r="AFI41" s="296"/>
      <c r="AFJ41" s="296"/>
      <c r="AFK41" s="296"/>
      <c r="AFL41" s="296"/>
      <c r="AFM41" s="296"/>
      <c r="AFN41" s="296"/>
      <c r="AFO41" s="296"/>
      <c r="AFP41" s="296"/>
      <c r="AFQ41" s="296"/>
      <c r="AFR41" s="296"/>
      <c r="AFS41" s="296"/>
      <c r="AFT41" s="296"/>
      <c r="AFU41" s="296"/>
      <c r="AFV41" s="296"/>
      <c r="AFW41" s="296"/>
      <c r="AFX41" s="296"/>
      <c r="AFY41" s="296"/>
      <c r="AFZ41" s="296"/>
      <c r="AGA41" s="296"/>
      <c r="AGB41" s="296"/>
      <c r="AGC41" s="296"/>
      <c r="AGD41" s="296"/>
      <c r="AGE41" s="296"/>
      <c r="AGF41" s="296"/>
      <c r="AGG41" s="296"/>
      <c r="AGH41" s="296"/>
      <c r="AGI41" s="296"/>
      <c r="AGJ41" s="296"/>
      <c r="AGK41" s="296"/>
      <c r="AGL41" s="296"/>
      <c r="AGM41" s="296"/>
      <c r="AGN41" s="296"/>
      <c r="AGO41" s="296"/>
      <c r="AGP41" s="296"/>
      <c r="AGQ41" s="296"/>
      <c r="AGR41" s="296"/>
      <c r="AGS41" s="296"/>
      <c r="AGT41" s="296"/>
      <c r="AGU41" s="296"/>
      <c r="AGV41" s="296"/>
      <c r="AGW41" s="296"/>
      <c r="AGX41" s="296"/>
      <c r="AGY41" s="296"/>
      <c r="AGZ41" s="296"/>
      <c r="AHA41" s="296"/>
      <c r="AHB41" s="296"/>
      <c r="AHC41" s="296"/>
      <c r="AHD41" s="296"/>
      <c r="AHE41" s="296"/>
      <c r="AHF41" s="296"/>
      <c r="AHG41" s="296"/>
      <c r="AHH41" s="296"/>
      <c r="AHI41" s="296"/>
      <c r="AHJ41" s="296"/>
      <c r="AHK41" s="296"/>
      <c r="AHL41" s="296"/>
      <c r="AHM41" s="296"/>
      <c r="AHN41" s="296"/>
      <c r="AHO41" s="296"/>
      <c r="AHP41" s="296"/>
      <c r="AHQ41" s="296"/>
      <c r="AHR41" s="296"/>
      <c r="AHS41" s="296"/>
      <c r="AHT41" s="296"/>
      <c r="AHU41" s="296"/>
      <c r="AHV41" s="296"/>
      <c r="AHW41" s="296"/>
      <c r="AHX41" s="296"/>
      <c r="AHY41" s="296"/>
      <c r="AHZ41" s="296"/>
      <c r="AIA41" s="296"/>
      <c r="AIB41" s="296"/>
      <c r="AIC41" s="296"/>
      <c r="AID41" s="296"/>
      <c r="AIE41" s="296"/>
      <c r="AIF41" s="296"/>
      <c r="AIG41" s="296"/>
      <c r="AIH41" s="296"/>
      <c r="AII41" s="296"/>
      <c r="AIJ41" s="296"/>
      <c r="AIK41" s="296"/>
      <c r="AIL41" s="296"/>
      <c r="AIM41" s="296"/>
      <c r="AIN41" s="296"/>
      <c r="AIO41" s="296"/>
      <c r="AIP41" s="296"/>
      <c r="AIQ41" s="296"/>
      <c r="AIR41" s="296"/>
      <c r="AIS41" s="296"/>
      <c r="AIT41" s="296"/>
      <c r="AIU41" s="296"/>
      <c r="AIV41" s="296"/>
      <c r="AIW41" s="296"/>
      <c r="AIX41" s="296"/>
      <c r="AIY41" s="296"/>
      <c r="AIZ41" s="296"/>
      <c r="AJA41" s="296"/>
      <c r="AJB41" s="296"/>
      <c r="AJC41" s="296"/>
      <c r="AJD41" s="296"/>
      <c r="AJE41" s="296"/>
      <c r="AJF41" s="296"/>
      <c r="AJG41" s="296"/>
      <c r="AJH41" s="296"/>
      <c r="AJI41" s="296"/>
      <c r="AJJ41" s="296"/>
      <c r="AJK41" s="296"/>
      <c r="AJL41" s="296"/>
      <c r="AJM41" s="296"/>
      <c r="AJN41" s="296"/>
      <c r="AJO41" s="296"/>
      <c r="AJP41" s="296"/>
      <c r="AJQ41" s="296"/>
      <c r="AJR41" s="296"/>
      <c r="AJS41" s="296"/>
      <c r="AJT41" s="296"/>
      <c r="AJU41" s="296"/>
      <c r="AJV41" s="296"/>
      <c r="AJW41" s="296"/>
      <c r="AJX41" s="296"/>
      <c r="AJY41" s="296"/>
      <c r="AJZ41" s="296"/>
      <c r="AKA41" s="296"/>
      <c r="AKB41" s="296"/>
      <c r="AKC41" s="296"/>
      <c r="AKD41" s="296"/>
      <c r="AKE41" s="296"/>
      <c r="AKF41" s="296"/>
      <c r="AKG41" s="296"/>
      <c r="AKH41" s="296"/>
      <c r="AKI41" s="296"/>
      <c r="AKJ41" s="296"/>
      <c r="AKK41" s="296"/>
      <c r="AKL41" s="296"/>
      <c r="AKM41" s="296"/>
      <c r="AKN41" s="296"/>
      <c r="AKO41" s="296"/>
      <c r="AKP41" s="296"/>
      <c r="AKQ41" s="296"/>
      <c r="AKR41" s="296"/>
      <c r="AKS41" s="296"/>
      <c r="AKT41" s="296"/>
      <c r="AKU41" s="296"/>
      <c r="AKV41" s="296"/>
      <c r="AKW41" s="296"/>
      <c r="AKX41" s="296"/>
      <c r="AKY41" s="296"/>
      <c r="AKZ41" s="296"/>
      <c r="ALA41" s="296"/>
      <c r="ALB41" s="296"/>
      <c r="ALC41" s="296"/>
      <c r="ALD41" s="296"/>
      <c r="ALE41" s="296"/>
      <c r="ALF41" s="296"/>
      <c r="ALG41" s="296"/>
      <c r="ALH41" s="296"/>
      <c r="ALI41" s="296"/>
      <c r="ALJ41" s="296"/>
      <c r="ALK41" s="296"/>
      <c r="ALL41" s="296"/>
      <c r="ALM41" s="296"/>
      <c r="ALN41" s="296"/>
      <c r="ALO41" s="296"/>
      <c r="ALP41" s="296"/>
      <c r="ALQ41" s="296"/>
      <c r="ALR41" s="296"/>
      <c r="ALS41" s="296"/>
      <c r="ALT41" s="296"/>
      <c r="ALU41" s="296"/>
      <c r="ALV41" s="296"/>
      <c r="ALW41" s="296"/>
      <c r="ALX41" s="296"/>
      <c r="ALY41" s="296"/>
      <c r="ALZ41" s="296"/>
      <c r="AMA41" s="296"/>
      <c r="AMB41" s="296"/>
      <c r="AMC41" s="296"/>
      <c r="AMD41" s="296"/>
      <c r="AME41" s="296"/>
      <c r="AMF41" s="296"/>
      <c r="AMG41" s="296"/>
      <c r="AMH41" s="296"/>
      <c r="AMI41" s="296"/>
      <c r="AMJ41" s="296"/>
      <c r="AMK41" s="296"/>
      <c r="AML41" s="296"/>
      <c r="AMM41" s="296"/>
      <c r="AMN41" s="296"/>
      <c r="AMO41" s="296"/>
      <c r="AMP41" s="296"/>
      <c r="AMQ41" s="296"/>
      <c r="AMR41" s="296"/>
      <c r="AMS41" s="296"/>
      <c r="AMT41" s="296"/>
      <c r="AMU41" s="296"/>
      <c r="AMV41" s="296"/>
      <c r="AMW41" s="296"/>
      <c r="AMX41" s="296"/>
      <c r="AMY41" s="296"/>
      <c r="AMZ41" s="296"/>
      <c r="ANA41" s="296"/>
      <c r="ANB41" s="296"/>
      <c r="ANC41" s="296"/>
      <c r="AND41" s="296"/>
      <c r="ANE41" s="296"/>
      <c r="ANF41" s="296"/>
      <c r="ANG41" s="296"/>
      <c r="ANH41" s="296"/>
      <c r="ANI41" s="296"/>
      <c r="ANJ41" s="296"/>
      <c r="ANK41" s="296"/>
      <c r="ANL41" s="296"/>
      <c r="ANM41" s="296"/>
      <c r="ANN41" s="296"/>
      <c r="ANO41" s="296"/>
      <c r="ANP41" s="296"/>
      <c r="ANQ41" s="296"/>
      <c r="ANR41" s="296"/>
      <c r="ANS41" s="296"/>
      <c r="ANT41" s="296"/>
      <c r="ANU41" s="296"/>
      <c r="ANV41" s="296"/>
      <c r="ANW41" s="296"/>
      <c r="ANX41" s="296"/>
      <c r="ANY41" s="296"/>
      <c r="ANZ41" s="296"/>
      <c r="AOA41" s="296"/>
      <c r="AOB41" s="296"/>
      <c r="AOC41" s="296"/>
      <c r="AOD41" s="296"/>
      <c r="AOE41" s="296"/>
      <c r="AOF41" s="296"/>
      <c r="AOG41" s="296"/>
      <c r="AOH41" s="296"/>
      <c r="AOI41" s="296"/>
      <c r="AOJ41" s="296"/>
      <c r="AOK41" s="296"/>
      <c r="AOL41" s="296"/>
      <c r="AOM41" s="296"/>
      <c r="AON41" s="296"/>
      <c r="AOO41" s="296"/>
      <c r="AOP41" s="296"/>
      <c r="AOQ41" s="296"/>
      <c r="AOR41" s="296"/>
      <c r="AOS41" s="296"/>
      <c r="AOT41" s="296"/>
      <c r="AOU41" s="296"/>
      <c r="AOV41" s="296"/>
      <c r="AOW41" s="296"/>
      <c r="AOX41" s="296"/>
      <c r="AOY41" s="296"/>
      <c r="AOZ41" s="296"/>
      <c r="APA41" s="296"/>
      <c r="APB41" s="296"/>
      <c r="APC41" s="296"/>
      <c r="APD41" s="296"/>
      <c r="APE41" s="296"/>
      <c r="APF41" s="296"/>
      <c r="APG41" s="296"/>
      <c r="APH41" s="296"/>
      <c r="API41" s="296"/>
      <c r="APJ41" s="296"/>
      <c r="APK41" s="296"/>
      <c r="APL41" s="296"/>
      <c r="APM41" s="296"/>
      <c r="APN41" s="296"/>
      <c r="APO41" s="296"/>
      <c r="APP41" s="296"/>
      <c r="APQ41" s="296"/>
      <c r="APR41" s="296"/>
      <c r="APS41" s="296"/>
      <c r="APT41" s="296"/>
      <c r="APU41" s="296"/>
      <c r="APV41" s="296"/>
      <c r="APW41" s="296"/>
      <c r="APX41" s="296"/>
      <c r="APY41" s="296"/>
      <c r="APZ41" s="296"/>
      <c r="AQA41" s="296"/>
      <c r="AQB41" s="296"/>
      <c r="AQC41" s="296"/>
      <c r="AQD41" s="296"/>
      <c r="AQE41" s="296"/>
      <c r="AQF41" s="296"/>
      <c r="AQG41" s="296"/>
      <c r="AQH41" s="296"/>
      <c r="AQI41" s="296"/>
      <c r="AQJ41" s="296"/>
      <c r="AQK41" s="296"/>
      <c r="AQL41" s="296"/>
      <c r="AQM41" s="296"/>
      <c r="AQN41" s="296"/>
      <c r="AQO41" s="296"/>
      <c r="AQP41" s="296"/>
      <c r="AQQ41" s="296"/>
      <c r="AQR41" s="296"/>
      <c r="AQS41" s="296"/>
      <c r="AQT41" s="296"/>
      <c r="AQU41" s="296"/>
      <c r="AQV41" s="296"/>
      <c r="AQW41" s="296"/>
      <c r="AQX41" s="296"/>
      <c r="AQY41" s="296"/>
      <c r="AQZ41" s="296"/>
      <c r="ARA41" s="296"/>
      <c r="ARB41" s="296"/>
      <c r="ARC41" s="296"/>
      <c r="ARD41" s="296"/>
      <c r="ARE41" s="296"/>
      <c r="ARF41" s="296"/>
      <c r="ARG41" s="296"/>
      <c r="ARH41" s="296"/>
      <c r="ARI41" s="296"/>
      <c r="ARJ41" s="296"/>
      <c r="ARK41" s="296"/>
      <c r="ARL41" s="296"/>
      <c r="ARM41" s="296"/>
      <c r="ARN41" s="296"/>
      <c r="ARO41" s="296"/>
      <c r="ARP41" s="296"/>
      <c r="ARQ41" s="296"/>
      <c r="ARR41" s="296"/>
      <c r="ARS41" s="296"/>
      <c r="ART41" s="296"/>
      <c r="ARU41" s="296"/>
      <c r="ARV41" s="296"/>
      <c r="ARW41" s="296"/>
      <c r="ARX41" s="296"/>
      <c r="ARY41" s="296"/>
      <c r="ARZ41" s="296"/>
      <c r="ASA41" s="296"/>
      <c r="ASB41" s="296"/>
      <c r="ASC41" s="296"/>
      <c r="ASD41" s="296"/>
      <c r="ASE41" s="296"/>
      <c r="ASF41" s="296"/>
      <c r="ASG41" s="296"/>
      <c r="ASH41" s="296"/>
      <c r="ASI41" s="296"/>
      <c r="ASJ41" s="296"/>
      <c r="ASK41" s="296"/>
      <c r="ASL41" s="296"/>
      <c r="ASM41" s="296"/>
      <c r="ASN41" s="296"/>
      <c r="ASO41" s="296"/>
      <c r="ASP41" s="296"/>
      <c r="ASQ41" s="296"/>
      <c r="ASR41" s="296"/>
      <c r="ASS41" s="296"/>
      <c r="AST41" s="296"/>
      <c r="ASU41" s="296"/>
      <c r="ASV41" s="296"/>
      <c r="ASW41" s="296"/>
      <c r="ASX41" s="296"/>
      <c r="ASY41" s="296"/>
      <c r="ASZ41" s="296"/>
      <c r="ATA41" s="296"/>
      <c r="ATB41" s="296"/>
      <c r="ATC41" s="296"/>
      <c r="ATD41" s="296"/>
      <c r="ATE41" s="296"/>
      <c r="ATF41" s="296"/>
      <c r="ATG41" s="296"/>
      <c r="ATH41" s="296"/>
      <c r="ATI41" s="296"/>
      <c r="ATJ41" s="296"/>
      <c r="ATK41" s="296"/>
      <c r="ATL41" s="296"/>
      <c r="ATM41" s="296"/>
      <c r="ATN41" s="296"/>
      <c r="ATO41" s="296"/>
      <c r="ATP41" s="296"/>
      <c r="ATQ41" s="296"/>
      <c r="ATR41" s="296"/>
      <c r="ATS41" s="296"/>
      <c r="ATT41" s="296"/>
      <c r="ATU41" s="296"/>
      <c r="ATV41" s="296"/>
      <c r="ATW41" s="296"/>
      <c r="ATX41" s="296"/>
      <c r="ATY41" s="296"/>
      <c r="ATZ41" s="296"/>
      <c r="AUA41" s="296"/>
      <c r="AUB41" s="296"/>
      <c r="AUC41" s="296"/>
      <c r="AUD41" s="296"/>
      <c r="AUE41" s="296"/>
      <c r="AUF41" s="296"/>
      <c r="AUG41" s="296"/>
      <c r="AUH41" s="296"/>
      <c r="AUI41" s="296"/>
      <c r="AUJ41" s="296"/>
      <c r="AUK41" s="296"/>
      <c r="AUL41" s="296"/>
      <c r="AUM41" s="296"/>
      <c r="AUN41" s="296"/>
      <c r="AUO41" s="296"/>
      <c r="AUP41" s="296"/>
      <c r="AUQ41" s="296"/>
      <c r="AUR41" s="296"/>
      <c r="AUS41" s="296"/>
      <c r="AUT41" s="296"/>
      <c r="AUU41" s="296"/>
      <c r="AUV41" s="296"/>
      <c r="AUW41" s="296"/>
      <c r="AUX41" s="296"/>
      <c r="AUY41" s="296"/>
      <c r="AUZ41" s="296"/>
      <c r="AVA41" s="296"/>
      <c r="AVB41" s="296"/>
      <c r="AVC41" s="296"/>
      <c r="AVD41" s="296"/>
      <c r="AVE41" s="296"/>
      <c r="AVF41" s="296"/>
      <c r="AVG41" s="296"/>
      <c r="AVH41" s="296"/>
      <c r="AVI41" s="296"/>
      <c r="AVJ41" s="296"/>
      <c r="AVK41" s="296"/>
      <c r="AVL41" s="296"/>
      <c r="AVM41" s="296"/>
      <c r="AVN41" s="296"/>
      <c r="AVO41" s="296"/>
      <c r="AVP41" s="296"/>
      <c r="AVQ41" s="296"/>
      <c r="AVR41" s="296"/>
      <c r="AVS41" s="296"/>
      <c r="AVT41" s="296"/>
      <c r="AVU41" s="296"/>
      <c r="AVV41" s="296"/>
      <c r="AVW41" s="296"/>
      <c r="AVX41" s="296"/>
      <c r="AVY41" s="296"/>
      <c r="AVZ41" s="296"/>
      <c r="AWA41" s="296"/>
      <c r="AWB41" s="296"/>
      <c r="AWC41" s="296"/>
      <c r="AWD41" s="296"/>
      <c r="AWE41" s="296"/>
      <c r="AWF41" s="296"/>
      <c r="AWG41" s="296"/>
      <c r="AWH41" s="296"/>
      <c r="AWI41" s="296"/>
      <c r="AWJ41" s="296"/>
      <c r="AWK41" s="296"/>
      <c r="AWL41" s="296"/>
      <c r="AWM41" s="296"/>
      <c r="AWN41" s="296"/>
      <c r="AWO41" s="296"/>
      <c r="AWP41" s="296"/>
      <c r="AWQ41" s="296"/>
      <c r="AWR41" s="296"/>
      <c r="AWS41" s="296"/>
      <c r="AWT41" s="296"/>
      <c r="AWU41" s="296"/>
      <c r="AWV41" s="296"/>
      <c r="AWW41" s="296"/>
      <c r="AWX41" s="296"/>
      <c r="AWY41" s="296"/>
      <c r="AWZ41" s="296"/>
      <c r="AXA41" s="296"/>
      <c r="AXB41" s="296"/>
      <c r="AXC41" s="296"/>
      <c r="AXD41" s="296"/>
      <c r="AXE41" s="296"/>
      <c r="AXF41" s="296"/>
      <c r="AXG41" s="296"/>
      <c r="AXH41" s="296"/>
      <c r="AXI41" s="296"/>
      <c r="AXJ41" s="296"/>
      <c r="AXK41" s="296"/>
      <c r="AXL41" s="296"/>
      <c r="AXM41" s="296"/>
      <c r="AXN41" s="296"/>
      <c r="AXO41" s="296"/>
      <c r="AXP41" s="296"/>
      <c r="AXQ41" s="296"/>
      <c r="AXR41" s="296"/>
      <c r="AXS41" s="296"/>
      <c r="AXT41" s="296"/>
      <c r="AXU41" s="296"/>
      <c r="AXV41" s="296"/>
      <c r="AXW41" s="296"/>
      <c r="AXX41" s="296"/>
      <c r="AXY41" s="296"/>
      <c r="AXZ41" s="296"/>
      <c r="AYA41" s="296"/>
      <c r="AYB41" s="296"/>
      <c r="AYC41" s="296"/>
      <c r="AYD41" s="296"/>
      <c r="AYE41" s="296"/>
      <c r="AYF41" s="296"/>
      <c r="AYG41" s="296"/>
      <c r="AYH41" s="296"/>
      <c r="AYI41" s="296"/>
      <c r="AYJ41" s="296"/>
      <c r="AYK41" s="296"/>
      <c r="AYL41" s="296"/>
      <c r="AYM41" s="296"/>
      <c r="AYN41" s="296"/>
      <c r="AYO41" s="296"/>
      <c r="AYP41" s="296"/>
      <c r="AYQ41" s="296"/>
      <c r="AYR41" s="296"/>
      <c r="AYS41" s="296"/>
      <c r="AYT41" s="296"/>
      <c r="AYU41" s="296"/>
      <c r="AYV41" s="296"/>
      <c r="AYW41" s="296"/>
      <c r="AYX41" s="296"/>
      <c r="AYY41" s="296"/>
      <c r="AYZ41" s="296"/>
      <c r="AZA41" s="296"/>
      <c r="AZB41" s="296"/>
      <c r="AZC41" s="296"/>
      <c r="AZD41" s="296"/>
      <c r="AZE41" s="296"/>
      <c r="AZF41" s="296"/>
      <c r="AZG41" s="296"/>
      <c r="AZH41" s="296"/>
      <c r="AZI41" s="296"/>
      <c r="AZJ41" s="296"/>
      <c r="AZK41" s="296"/>
      <c r="AZL41" s="296"/>
      <c r="AZM41" s="296"/>
      <c r="AZN41" s="296"/>
      <c r="AZO41" s="296"/>
      <c r="AZP41" s="296"/>
      <c r="AZQ41" s="296"/>
      <c r="AZR41" s="296"/>
      <c r="AZS41" s="296"/>
      <c r="AZT41" s="296"/>
      <c r="AZU41" s="296"/>
      <c r="AZV41" s="296"/>
      <c r="AZW41" s="296"/>
      <c r="AZX41" s="296"/>
      <c r="AZY41" s="296"/>
      <c r="AZZ41" s="296"/>
      <c r="BAA41" s="296"/>
      <c r="BAB41" s="296"/>
      <c r="BAC41" s="296"/>
      <c r="BAD41" s="296"/>
      <c r="BAE41" s="296"/>
      <c r="BAF41" s="296"/>
      <c r="BAG41" s="296"/>
      <c r="BAH41" s="296"/>
      <c r="BAI41" s="296"/>
      <c r="BAJ41" s="296"/>
      <c r="BAK41" s="296"/>
      <c r="BAL41" s="296"/>
      <c r="BAM41" s="296"/>
      <c r="BAN41" s="296"/>
      <c r="BAO41" s="296"/>
      <c r="BAP41" s="296"/>
      <c r="BAQ41" s="296"/>
      <c r="BAR41" s="296"/>
      <c r="BAS41" s="296"/>
      <c r="BAT41" s="296"/>
      <c r="BAU41" s="296"/>
      <c r="BAV41" s="296"/>
      <c r="BAW41" s="296"/>
      <c r="BAX41" s="296"/>
      <c r="BAY41" s="296"/>
      <c r="BAZ41" s="296"/>
      <c r="BBA41" s="296"/>
      <c r="BBB41" s="296"/>
      <c r="BBC41" s="296"/>
      <c r="BBD41" s="296"/>
      <c r="BBE41" s="296"/>
      <c r="BBF41" s="296"/>
      <c r="BBG41" s="296"/>
      <c r="BBH41" s="296"/>
      <c r="BBI41" s="296"/>
      <c r="BBJ41" s="296"/>
      <c r="BBK41" s="296"/>
      <c r="BBL41" s="296"/>
      <c r="BBM41" s="296"/>
      <c r="BBN41" s="296"/>
      <c r="BBO41" s="296"/>
      <c r="BBP41" s="296"/>
      <c r="BBQ41" s="296"/>
      <c r="BBR41" s="296"/>
      <c r="BBS41" s="296"/>
      <c r="BBT41" s="296"/>
      <c r="BBU41" s="296"/>
      <c r="BBV41" s="296"/>
      <c r="BBW41" s="296"/>
      <c r="BBX41" s="296"/>
      <c r="BBY41" s="296"/>
      <c r="BBZ41" s="296"/>
      <c r="BCA41" s="296"/>
      <c r="BCB41" s="296"/>
      <c r="BCC41" s="296"/>
      <c r="BCD41" s="296"/>
      <c r="BCE41" s="296"/>
      <c r="BCF41" s="296"/>
      <c r="BCG41" s="296"/>
      <c r="BCH41" s="296"/>
      <c r="BCI41" s="296"/>
      <c r="BCJ41" s="296"/>
      <c r="BCK41" s="296"/>
      <c r="BCL41" s="296"/>
      <c r="BCM41" s="296"/>
      <c r="BCN41" s="296"/>
      <c r="BCO41" s="296"/>
      <c r="BCP41" s="296"/>
      <c r="BCQ41" s="296"/>
      <c r="BCR41" s="296"/>
      <c r="BCS41" s="296"/>
      <c r="BCT41" s="296"/>
      <c r="BCU41" s="296"/>
      <c r="BCV41" s="296"/>
      <c r="BCW41" s="296"/>
      <c r="BCX41" s="296"/>
      <c r="BCY41" s="296"/>
      <c r="BCZ41" s="296"/>
      <c r="BDA41" s="296"/>
      <c r="BDB41" s="296"/>
      <c r="BDC41" s="296"/>
      <c r="BDD41" s="296"/>
      <c r="BDE41" s="296"/>
      <c r="BDF41" s="296"/>
      <c r="BDG41" s="296"/>
      <c r="BDH41" s="296"/>
      <c r="BDI41" s="296"/>
      <c r="BDJ41" s="296"/>
      <c r="BDK41" s="296"/>
      <c r="BDL41" s="296"/>
      <c r="BDM41" s="296"/>
      <c r="BDN41" s="296"/>
      <c r="BDO41" s="296"/>
      <c r="BDP41" s="296"/>
      <c r="BDQ41" s="296"/>
      <c r="BDR41" s="296"/>
      <c r="BDS41" s="296"/>
      <c r="BDT41" s="296"/>
      <c r="BDU41" s="296"/>
      <c r="BDV41" s="296"/>
      <c r="BDW41" s="296"/>
      <c r="BDX41" s="296"/>
      <c r="BDY41" s="296"/>
      <c r="BDZ41" s="296"/>
      <c r="BEA41" s="296"/>
      <c r="BEB41" s="296"/>
      <c r="BEC41" s="296"/>
      <c r="BED41" s="296"/>
      <c r="BEE41" s="296"/>
      <c r="BEF41" s="296"/>
      <c r="BEG41" s="296"/>
      <c r="BEH41" s="296"/>
      <c r="BEI41" s="296"/>
      <c r="BEJ41" s="296"/>
      <c r="BEK41" s="296"/>
      <c r="BEL41" s="296"/>
      <c r="BEM41" s="296"/>
      <c r="BEN41" s="296"/>
      <c r="BEO41" s="296"/>
      <c r="BEP41" s="296"/>
      <c r="BEQ41" s="296"/>
      <c r="BER41" s="296"/>
      <c r="BES41" s="296"/>
      <c r="BET41" s="296"/>
      <c r="BEU41" s="296"/>
      <c r="BEV41" s="296"/>
      <c r="BEW41" s="296"/>
      <c r="BEX41" s="296"/>
      <c r="BEY41" s="296"/>
      <c r="BEZ41" s="296"/>
      <c r="BFA41" s="296"/>
      <c r="BFB41" s="296"/>
      <c r="BFC41" s="296"/>
      <c r="BFD41" s="296"/>
      <c r="BFE41" s="296"/>
      <c r="BFF41" s="296"/>
      <c r="BFG41" s="296"/>
      <c r="BFH41" s="296"/>
      <c r="BFI41" s="296"/>
      <c r="BFJ41" s="296"/>
      <c r="BFK41" s="296"/>
      <c r="BFL41" s="296"/>
      <c r="BFM41" s="296"/>
      <c r="BFN41" s="296"/>
      <c r="BFO41" s="296"/>
      <c r="BFP41" s="296"/>
      <c r="BFQ41" s="296"/>
      <c r="BFR41" s="296"/>
      <c r="BFS41" s="296"/>
      <c r="BFT41" s="296"/>
      <c r="BFU41" s="296"/>
      <c r="BFV41" s="296"/>
      <c r="BFW41" s="296"/>
      <c r="BFX41" s="296"/>
      <c r="BFY41" s="296"/>
      <c r="BFZ41" s="296"/>
      <c r="BGA41" s="296"/>
      <c r="BGB41" s="296"/>
      <c r="BGC41" s="296"/>
      <c r="BGD41" s="296"/>
      <c r="BGE41" s="296"/>
      <c r="BGF41" s="296"/>
      <c r="BGG41" s="296"/>
      <c r="BGH41" s="296"/>
      <c r="BGI41" s="296"/>
      <c r="BGJ41" s="296"/>
      <c r="BGK41" s="296"/>
      <c r="BGL41" s="296"/>
      <c r="BGM41" s="296"/>
      <c r="BGN41" s="296"/>
      <c r="BGO41" s="296"/>
      <c r="BGP41" s="296"/>
      <c r="BGQ41" s="296"/>
      <c r="BGR41" s="296"/>
      <c r="BGS41" s="296"/>
      <c r="BGT41" s="296"/>
      <c r="BGU41" s="296"/>
      <c r="BGV41" s="296"/>
      <c r="BGW41" s="296"/>
      <c r="BGX41" s="296"/>
      <c r="BGY41" s="296"/>
      <c r="BGZ41" s="296"/>
      <c r="BHA41" s="296"/>
      <c r="BHB41" s="296"/>
      <c r="BHC41" s="296"/>
      <c r="BHD41" s="296"/>
      <c r="BHE41" s="296"/>
      <c r="BHF41" s="296"/>
      <c r="BHG41" s="296"/>
      <c r="BHH41" s="296"/>
      <c r="BHI41" s="296"/>
      <c r="BHJ41" s="296"/>
      <c r="BHK41" s="296"/>
      <c r="BHL41" s="296"/>
      <c r="BHM41" s="296"/>
      <c r="BHN41" s="296"/>
      <c r="BHO41" s="296"/>
      <c r="BHP41" s="296"/>
      <c r="BHQ41" s="296"/>
      <c r="BHR41" s="296"/>
      <c r="BHS41" s="296"/>
      <c r="BHT41" s="296"/>
      <c r="BHU41" s="296"/>
      <c r="BHV41" s="296"/>
      <c r="BHW41" s="296"/>
      <c r="BHX41" s="296"/>
      <c r="BHY41" s="296"/>
      <c r="BHZ41" s="296"/>
      <c r="BIA41" s="296"/>
      <c r="BIB41" s="296"/>
      <c r="BIC41" s="296"/>
      <c r="BID41" s="296"/>
      <c r="BIE41" s="296"/>
      <c r="BIF41" s="296"/>
      <c r="BIG41" s="296"/>
      <c r="BIH41" s="296"/>
      <c r="BII41" s="296"/>
      <c r="BIJ41" s="296"/>
      <c r="BIK41" s="296"/>
      <c r="BIL41" s="296"/>
      <c r="BIM41" s="296"/>
      <c r="BIN41" s="296"/>
      <c r="BIO41" s="296"/>
      <c r="BIP41" s="296"/>
      <c r="BIQ41" s="296"/>
      <c r="BIR41" s="296"/>
      <c r="BIS41" s="296"/>
      <c r="BIT41" s="296"/>
      <c r="BIU41" s="296"/>
      <c r="BIV41" s="296"/>
      <c r="BIW41" s="296"/>
      <c r="BIX41" s="296"/>
      <c r="BIY41" s="296"/>
      <c r="BIZ41" s="296"/>
      <c r="BJA41" s="296"/>
      <c r="BJB41" s="296"/>
      <c r="BJC41" s="296"/>
      <c r="BJD41" s="296"/>
      <c r="BJE41" s="296"/>
      <c r="BJF41" s="296"/>
      <c r="BJG41" s="296"/>
      <c r="BJH41" s="296"/>
      <c r="BJI41" s="296"/>
      <c r="BJJ41" s="296"/>
      <c r="BJK41" s="296"/>
      <c r="BJL41" s="296"/>
      <c r="BJM41" s="296"/>
      <c r="BJN41" s="296"/>
      <c r="BJO41" s="296"/>
      <c r="BJP41" s="296"/>
      <c r="BJQ41" s="296"/>
      <c r="BJR41" s="296"/>
      <c r="BJS41" s="296"/>
      <c r="BJT41" s="296"/>
      <c r="BJU41" s="296"/>
      <c r="BJV41" s="296"/>
      <c r="BJW41" s="296"/>
      <c r="BJX41" s="296"/>
      <c r="BJY41" s="296"/>
      <c r="BJZ41" s="296"/>
      <c r="BKA41" s="296"/>
      <c r="BKB41" s="296"/>
      <c r="BKC41" s="296"/>
      <c r="BKD41" s="296"/>
      <c r="BKE41" s="296"/>
      <c r="BKF41" s="296"/>
      <c r="BKG41" s="296"/>
      <c r="BKH41" s="296"/>
      <c r="BKI41" s="296"/>
      <c r="BKJ41" s="296"/>
      <c r="BKK41" s="296"/>
      <c r="BKL41" s="296"/>
      <c r="BKM41" s="296"/>
      <c r="BKN41" s="296"/>
      <c r="BKO41" s="296"/>
      <c r="BKP41" s="296"/>
      <c r="BKQ41" s="296"/>
      <c r="BKR41" s="296"/>
      <c r="BKS41" s="296"/>
      <c r="BKT41" s="296"/>
      <c r="BKU41" s="296"/>
      <c r="BKV41" s="296"/>
      <c r="BKW41" s="296"/>
      <c r="BKX41" s="296"/>
      <c r="BKY41" s="296"/>
      <c r="BKZ41" s="296"/>
      <c r="BLA41" s="296"/>
      <c r="BLB41" s="296"/>
      <c r="BLC41" s="296"/>
      <c r="BLD41" s="296"/>
      <c r="BLE41" s="296"/>
      <c r="BLF41" s="296"/>
      <c r="BLG41" s="296"/>
      <c r="BLH41" s="296"/>
      <c r="BLI41" s="296"/>
      <c r="BLJ41" s="296"/>
      <c r="BLK41" s="296"/>
      <c r="BLL41" s="296"/>
      <c r="BLM41" s="296"/>
      <c r="BLN41" s="296"/>
      <c r="BLO41" s="296"/>
      <c r="BLP41" s="296"/>
      <c r="BLQ41" s="296"/>
      <c r="BLR41" s="296"/>
      <c r="BLS41" s="296"/>
      <c r="BLT41" s="296"/>
      <c r="BLU41" s="296"/>
      <c r="BLV41" s="296"/>
      <c r="BLW41" s="296"/>
      <c r="BLX41" s="296"/>
      <c r="BLY41" s="296"/>
      <c r="BLZ41" s="296"/>
      <c r="BMA41" s="296"/>
      <c r="BMB41" s="296"/>
      <c r="BMC41" s="296"/>
      <c r="BMD41" s="296"/>
      <c r="BME41" s="296"/>
      <c r="BMF41" s="296"/>
      <c r="BMG41" s="296"/>
      <c r="BMH41" s="296"/>
      <c r="BMI41" s="296"/>
      <c r="BMJ41" s="296"/>
      <c r="BMK41" s="296"/>
      <c r="BML41" s="296"/>
      <c r="BMM41" s="296"/>
      <c r="BMN41" s="296"/>
      <c r="BMO41" s="296"/>
      <c r="BMP41" s="296"/>
      <c r="BMQ41" s="296"/>
      <c r="BMR41" s="296"/>
      <c r="BMS41" s="296"/>
      <c r="BMT41" s="296"/>
      <c r="BMU41" s="296"/>
      <c r="BMV41" s="296"/>
      <c r="BMW41" s="296"/>
      <c r="BMX41" s="296"/>
      <c r="BMY41" s="296"/>
      <c r="BMZ41" s="296"/>
      <c r="BNA41" s="296"/>
      <c r="BNB41" s="296"/>
      <c r="BNC41" s="296"/>
      <c r="BND41" s="296"/>
      <c r="BNE41" s="296"/>
      <c r="BNF41" s="296"/>
      <c r="BNG41" s="296"/>
      <c r="BNH41" s="296"/>
      <c r="BNI41" s="296"/>
      <c r="BNJ41" s="296"/>
      <c r="BNK41" s="296"/>
      <c r="BNL41" s="296"/>
      <c r="BNM41" s="296"/>
      <c r="BNN41" s="296"/>
      <c r="BNO41" s="296"/>
      <c r="BNP41" s="296"/>
      <c r="BNQ41" s="296"/>
      <c r="BNR41" s="296"/>
      <c r="BNS41" s="296"/>
      <c r="BNT41" s="296"/>
      <c r="BNU41" s="296"/>
      <c r="BNV41" s="296"/>
      <c r="BNW41" s="296"/>
      <c r="BNX41" s="296"/>
      <c r="BNY41" s="296"/>
      <c r="BNZ41" s="296"/>
      <c r="BOA41" s="296"/>
      <c r="BOB41" s="296"/>
      <c r="BOC41" s="296"/>
      <c r="BOD41" s="296"/>
      <c r="BOE41" s="296"/>
      <c r="BOF41" s="296"/>
      <c r="BOG41" s="296"/>
      <c r="BOH41" s="296"/>
      <c r="BOI41" s="296"/>
      <c r="BOJ41" s="296"/>
      <c r="BOK41" s="296"/>
      <c r="BOL41" s="296"/>
      <c r="BOM41" s="296"/>
      <c r="BON41" s="296"/>
      <c r="BOO41" s="296"/>
      <c r="BOP41" s="296"/>
      <c r="BOQ41" s="296"/>
      <c r="BOR41" s="296"/>
      <c r="BOS41" s="296"/>
      <c r="BOT41" s="296"/>
      <c r="BOU41" s="296"/>
      <c r="BOV41" s="296"/>
      <c r="BOW41" s="296"/>
      <c r="BOX41" s="296"/>
      <c r="BOY41" s="296"/>
      <c r="BOZ41" s="296"/>
      <c r="BPA41" s="296"/>
      <c r="BPB41" s="296"/>
      <c r="BPC41" s="296"/>
      <c r="BPD41" s="296"/>
      <c r="BPE41" s="296"/>
      <c r="BPF41" s="296"/>
      <c r="BPG41" s="296"/>
      <c r="BPH41" s="296"/>
      <c r="BPI41" s="296"/>
      <c r="BPJ41" s="296"/>
      <c r="BPK41" s="296"/>
      <c r="BPL41" s="296"/>
      <c r="BPM41" s="296"/>
      <c r="BPN41" s="296"/>
      <c r="BPO41" s="296"/>
      <c r="BPP41" s="296"/>
      <c r="BPQ41" s="296"/>
      <c r="BPR41" s="296"/>
      <c r="BPS41" s="296"/>
      <c r="BPT41" s="296"/>
      <c r="BPU41" s="296"/>
      <c r="BPV41" s="296"/>
      <c r="BPW41" s="296"/>
      <c r="BPX41" s="296"/>
      <c r="BPY41" s="296"/>
      <c r="BPZ41" s="296"/>
      <c r="BQA41" s="296"/>
      <c r="BQB41" s="296"/>
      <c r="BQC41" s="296"/>
      <c r="BQD41" s="296"/>
      <c r="BQE41" s="296"/>
      <c r="BQF41" s="296"/>
      <c r="BQG41" s="296"/>
      <c r="BQH41" s="296"/>
      <c r="BQI41" s="296"/>
      <c r="BQJ41" s="296"/>
      <c r="BQK41" s="296"/>
      <c r="BQL41" s="296"/>
      <c r="BQM41" s="296"/>
      <c r="BQN41" s="296"/>
      <c r="BQO41" s="296"/>
      <c r="BQP41" s="296"/>
      <c r="BQQ41" s="296"/>
      <c r="BQR41" s="296"/>
      <c r="BQS41" s="296"/>
      <c r="BQT41" s="296"/>
      <c r="BQU41" s="296"/>
      <c r="BQV41" s="296"/>
      <c r="BQW41" s="296"/>
      <c r="BQX41" s="296"/>
      <c r="BQY41" s="296"/>
      <c r="BQZ41" s="296"/>
      <c r="BRA41" s="296"/>
      <c r="BRB41" s="296"/>
      <c r="BRC41" s="296"/>
      <c r="BRD41" s="296"/>
      <c r="BRE41" s="296"/>
      <c r="BRF41" s="296"/>
      <c r="BRG41" s="296"/>
      <c r="BRH41" s="296"/>
      <c r="BRI41" s="296"/>
      <c r="BRJ41" s="296"/>
      <c r="BRK41" s="296"/>
      <c r="BRL41" s="296"/>
      <c r="BRM41" s="296"/>
      <c r="BRN41" s="296"/>
      <c r="BRO41" s="296"/>
      <c r="BRP41" s="296"/>
      <c r="BRQ41" s="296"/>
      <c r="BRR41" s="296"/>
      <c r="BRS41" s="296"/>
      <c r="BRT41" s="296"/>
      <c r="BRU41" s="296"/>
      <c r="BRV41" s="296"/>
      <c r="BRW41" s="296"/>
      <c r="BRX41" s="296"/>
      <c r="BRY41" s="296"/>
      <c r="BRZ41" s="296"/>
      <c r="BSA41" s="296"/>
      <c r="BSB41" s="296"/>
      <c r="BSC41" s="296"/>
      <c r="BSD41" s="296"/>
      <c r="BSE41" s="296"/>
      <c r="BSF41" s="296"/>
      <c r="BSG41" s="296"/>
      <c r="BSH41" s="296"/>
      <c r="BSI41" s="296"/>
      <c r="BSJ41" s="296"/>
      <c r="BSK41" s="296"/>
      <c r="BSL41" s="296"/>
      <c r="BSM41" s="296"/>
      <c r="BSN41" s="296"/>
      <c r="BSO41" s="296"/>
      <c r="BSP41" s="296"/>
      <c r="BSQ41" s="296"/>
      <c r="BSR41" s="296"/>
      <c r="BSS41" s="296"/>
      <c r="BST41" s="296"/>
      <c r="BSU41" s="296"/>
      <c r="BSV41" s="296"/>
      <c r="BSW41" s="296"/>
      <c r="BSX41" s="296"/>
      <c r="BSY41" s="296"/>
      <c r="BSZ41" s="296"/>
      <c r="BTA41" s="296"/>
      <c r="BTB41" s="296"/>
      <c r="BTC41" s="296"/>
      <c r="BTD41" s="296"/>
      <c r="BTE41" s="296"/>
      <c r="BTF41" s="296"/>
      <c r="BTG41" s="296"/>
      <c r="BTH41" s="296"/>
      <c r="BTI41" s="296"/>
      <c r="BTJ41" s="296"/>
      <c r="BTK41" s="296"/>
      <c r="BTL41" s="296"/>
      <c r="BTM41" s="296"/>
      <c r="BTN41" s="296"/>
      <c r="BTO41" s="296"/>
      <c r="BTP41" s="296"/>
      <c r="BTQ41" s="296"/>
      <c r="BTR41" s="296"/>
      <c r="BTS41" s="296"/>
      <c r="BTT41" s="296"/>
      <c r="BTU41" s="296"/>
      <c r="BTV41" s="296"/>
      <c r="BTW41" s="296"/>
      <c r="BTX41" s="296"/>
      <c r="BTY41" s="296"/>
      <c r="BTZ41" s="296"/>
      <c r="BUA41" s="296"/>
      <c r="BUB41" s="296"/>
      <c r="BUC41" s="296"/>
      <c r="BUD41" s="296"/>
      <c r="BUE41" s="296"/>
      <c r="BUF41" s="296"/>
      <c r="BUG41" s="296"/>
      <c r="BUH41" s="296"/>
      <c r="BUI41" s="296"/>
      <c r="BUJ41" s="296"/>
      <c r="BUK41" s="296"/>
      <c r="BUL41" s="296"/>
      <c r="BUM41" s="296"/>
      <c r="BUN41" s="296"/>
      <c r="BUO41" s="296"/>
      <c r="BUP41" s="296"/>
      <c r="BUQ41" s="296"/>
      <c r="BUR41" s="296"/>
      <c r="BUS41" s="296"/>
      <c r="BUT41" s="296"/>
      <c r="BUU41" s="296"/>
      <c r="BUV41" s="296"/>
      <c r="BUW41" s="296"/>
      <c r="BUX41" s="296"/>
      <c r="BUY41" s="296"/>
      <c r="BUZ41" s="296"/>
      <c r="BVA41" s="296"/>
      <c r="BVB41" s="296"/>
      <c r="BVC41" s="296"/>
      <c r="BVD41" s="296"/>
      <c r="BVE41" s="296"/>
      <c r="BVF41" s="296"/>
      <c r="BVG41" s="296"/>
      <c r="BVH41" s="296"/>
      <c r="BVI41" s="296"/>
      <c r="BVJ41" s="296"/>
      <c r="BVK41" s="296"/>
      <c r="BVL41" s="296"/>
      <c r="BVM41" s="296"/>
      <c r="BVN41" s="296"/>
      <c r="BVO41" s="296"/>
      <c r="BVP41" s="296"/>
      <c r="BVQ41" s="296"/>
      <c r="BVR41" s="296"/>
      <c r="BVS41" s="296"/>
      <c r="BVT41" s="296"/>
      <c r="BVU41" s="296"/>
      <c r="BVV41" s="296"/>
      <c r="BVW41" s="296"/>
      <c r="BVX41" s="296"/>
      <c r="BVY41" s="296"/>
      <c r="BVZ41" s="296"/>
      <c r="BWA41" s="296"/>
      <c r="BWB41" s="296"/>
      <c r="BWC41" s="296"/>
      <c r="BWD41" s="296"/>
      <c r="BWE41" s="296"/>
      <c r="BWF41" s="296"/>
      <c r="BWG41" s="296"/>
      <c r="BWH41" s="296"/>
      <c r="BWI41" s="296"/>
      <c r="BWJ41" s="296"/>
      <c r="BWK41" s="296"/>
      <c r="BWL41" s="296"/>
      <c r="BWM41" s="296"/>
      <c r="BWN41" s="296"/>
      <c r="BWO41" s="296"/>
      <c r="BWP41" s="296"/>
      <c r="BWQ41" s="296"/>
      <c r="BWR41" s="296"/>
      <c r="BWS41" s="296"/>
      <c r="BWT41" s="296"/>
      <c r="BWU41" s="296"/>
      <c r="BWV41" s="296"/>
      <c r="BWW41" s="296"/>
      <c r="BWX41" s="296"/>
      <c r="BWY41" s="296"/>
      <c r="BWZ41" s="296"/>
      <c r="BXA41" s="296"/>
      <c r="BXB41" s="296"/>
      <c r="BXC41" s="296"/>
      <c r="BXD41" s="296"/>
      <c r="BXE41" s="296"/>
      <c r="BXF41" s="296"/>
      <c r="BXG41" s="296"/>
      <c r="BXH41" s="296"/>
      <c r="BXI41" s="296"/>
      <c r="BXJ41" s="296"/>
      <c r="BXK41" s="296"/>
      <c r="BXL41" s="296"/>
      <c r="BXM41" s="296"/>
      <c r="BXN41" s="296"/>
      <c r="BXO41" s="296"/>
      <c r="BXP41" s="296"/>
      <c r="BXQ41" s="296"/>
      <c r="BXR41" s="296"/>
      <c r="BXS41" s="296"/>
      <c r="BXT41" s="296"/>
      <c r="BXU41" s="296"/>
      <c r="BXV41" s="296"/>
      <c r="BXW41" s="296"/>
      <c r="BXX41" s="296"/>
      <c r="BXY41" s="296"/>
      <c r="BXZ41" s="296"/>
      <c r="BYA41" s="296"/>
      <c r="BYB41" s="296"/>
      <c r="BYC41" s="296"/>
      <c r="BYD41" s="296"/>
      <c r="BYE41" s="296"/>
      <c r="BYF41" s="296"/>
      <c r="BYG41" s="296"/>
      <c r="BYH41" s="296"/>
      <c r="BYI41" s="296"/>
      <c r="BYJ41" s="296"/>
      <c r="BYK41" s="296"/>
      <c r="BYL41" s="296"/>
      <c r="BYM41" s="296"/>
      <c r="BYN41" s="296"/>
      <c r="BYO41" s="296"/>
      <c r="BYP41" s="296"/>
      <c r="BYQ41" s="296"/>
      <c r="BYR41" s="296"/>
      <c r="BYS41" s="296"/>
      <c r="BYT41" s="296"/>
      <c r="BYU41" s="296"/>
      <c r="BYV41" s="296"/>
      <c r="BYW41" s="296"/>
      <c r="BYX41" s="296"/>
      <c r="BYY41" s="296"/>
      <c r="BYZ41" s="296"/>
      <c r="BZA41" s="296"/>
      <c r="BZB41" s="296"/>
      <c r="BZC41" s="296"/>
      <c r="BZD41" s="296"/>
      <c r="BZE41" s="296"/>
      <c r="BZF41" s="296"/>
      <c r="BZG41" s="296"/>
      <c r="BZH41" s="296"/>
      <c r="BZI41" s="296"/>
      <c r="BZJ41" s="296"/>
      <c r="BZK41" s="296"/>
      <c r="BZL41" s="296"/>
      <c r="BZM41" s="296"/>
      <c r="BZN41" s="296"/>
      <c r="BZO41" s="296"/>
      <c r="BZP41" s="296"/>
      <c r="BZQ41" s="296"/>
      <c r="BZR41" s="296"/>
      <c r="BZS41" s="296"/>
      <c r="BZT41" s="296"/>
      <c r="BZU41" s="296"/>
      <c r="BZV41" s="296"/>
      <c r="BZW41" s="296"/>
      <c r="BZX41" s="296"/>
      <c r="BZY41" s="296"/>
      <c r="BZZ41" s="296"/>
      <c r="CAA41" s="296"/>
      <c r="CAB41" s="296"/>
      <c r="CAC41" s="296"/>
      <c r="CAD41" s="296"/>
      <c r="CAE41" s="296"/>
      <c r="CAF41" s="296"/>
      <c r="CAG41" s="296"/>
      <c r="CAH41" s="296"/>
      <c r="CAI41" s="296"/>
      <c r="CAJ41" s="296"/>
      <c r="CAK41" s="296"/>
      <c r="CAL41" s="296"/>
      <c r="CAM41" s="296"/>
      <c r="CAN41" s="296"/>
      <c r="CAO41" s="296"/>
      <c r="CAP41" s="296"/>
      <c r="CAQ41" s="296"/>
      <c r="CAR41" s="296"/>
      <c r="CAS41" s="296"/>
      <c r="CAT41" s="296"/>
      <c r="CAU41" s="296"/>
      <c r="CAV41" s="296"/>
      <c r="CAW41" s="296"/>
      <c r="CAX41" s="296"/>
      <c r="CAY41" s="296"/>
      <c r="CAZ41" s="296"/>
      <c r="CBA41" s="296"/>
      <c r="CBB41" s="296"/>
      <c r="CBC41" s="296"/>
      <c r="CBD41" s="296"/>
      <c r="CBE41" s="296"/>
      <c r="CBF41" s="296"/>
      <c r="CBG41" s="296"/>
      <c r="CBH41" s="296"/>
      <c r="CBI41" s="296"/>
      <c r="CBJ41" s="296"/>
      <c r="CBK41" s="296"/>
      <c r="CBL41" s="296"/>
      <c r="CBM41" s="296"/>
      <c r="CBN41" s="296"/>
      <c r="CBO41" s="296"/>
      <c r="CBP41" s="296"/>
      <c r="CBQ41" s="296"/>
      <c r="CBR41" s="296"/>
      <c r="CBS41" s="296"/>
      <c r="CBT41" s="296"/>
      <c r="CBU41" s="296"/>
      <c r="CBV41" s="296"/>
      <c r="CBW41" s="296"/>
      <c r="CBX41" s="296"/>
      <c r="CBY41" s="296"/>
      <c r="CBZ41" s="296"/>
      <c r="CCA41" s="296"/>
      <c r="CCB41" s="296"/>
      <c r="CCC41" s="296"/>
      <c r="CCD41" s="296"/>
      <c r="CCE41" s="296"/>
      <c r="CCF41" s="296"/>
      <c r="CCG41" s="296"/>
      <c r="CCH41" s="296"/>
      <c r="CCI41" s="296"/>
      <c r="CCJ41" s="296"/>
      <c r="CCK41" s="296"/>
      <c r="CCL41" s="296"/>
      <c r="CCM41" s="296"/>
      <c r="CCN41" s="296"/>
      <c r="CCO41" s="296"/>
      <c r="CCP41" s="296"/>
      <c r="CCQ41" s="296"/>
      <c r="CCR41" s="296"/>
      <c r="CCS41" s="296"/>
      <c r="CCT41" s="296"/>
      <c r="CCU41" s="296"/>
      <c r="CCV41" s="296"/>
      <c r="CCW41" s="296"/>
      <c r="CCX41" s="296"/>
      <c r="CCY41" s="296"/>
      <c r="CCZ41" s="296"/>
      <c r="CDA41" s="296"/>
      <c r="CDB41" s="296"/>
      <c r="CDC41" s="296"/>
      <c r="CDD41" s="296"/>
      <c r="CDE41" s="296"/>
      <c r="CDF41" s="296"/>
      <c r="CDG41" s="296"/>
      <c r="CDH41" s="296"/>
      <c r="CDI41" s="296"/>
      <c r="CDJ41" s="296"/>
      <c r="CDK41" s="296"/>
      <c r="CDL41" s="296"/>
      <c r="CDM41" s="296"/>
      <c r="CDN41" s="296"/>
      <c r="CDO41" s="296"/>
      <c r="CDP41" s="296"/>
      <c r="CDQ41" s="296"/>
      <c r="CDR41" s="296"/>
      <c r="CDS41" s="296"/>
      <c r="CDT41" s="296"/>
      <c r="CDU41" s="296"/>
      <c r="CDV41" s="296"/>
      <c r="CDW41" s="296"/>
      <c r="CDX41" s="296"/>
      <c r="CDY41" s="296"/>
      <c r="CDZ41" s="296"/>
      <c r="CEA41" s="296"/>
      <c r="CEB41" s="296"/>
      <c r="CEC41" s="296"/>
      <c r="CED41" s="296"/>
      <c r="CEE41" s="296"/>
      <c r="CEF41" s="296"/>
      <c r="CEG41" s="296"/>
      <c r="CEH41" s="296"/>
      <c r="CEI41" s="296"/>
      <c r="CEJ41" s="296"/>
      <c r="CEK41" s="296"/>
      <c r="CEL41" s="296"/>
      <c r="CEM41" s="296"/>
      <c r="CEN41" s="296"/>
      <c r="CEO41" s="296"/>
      <c r="CEP41" s="296"/>
      <c r="CEQ41" s="296"/>
      <c r="CER41" s="296"/>
      <c r="CES41" s="296"/>
      <c r="CET41" s="296"/>
      <c r="CEU41" s="296"/>
      <c r="CEV41" s="296"/>
      <c r="CEW41" s="296"/>
      <c r="CEX41" s="296"/>
      <c r="CEY41" s="296"/>
      <c r="CEZ41" s="296"/>
      <c r="CFA41" s="296"/>
      <c r="CFB41" s="296"/>
      <c r="CFC41" s="296"/>
      <c r="CFD41" s="296"/>
      <c r="CFE41" s="296"/>
      <c r="CFF41" s="296"/>
      <c r="CFG41" s="296"/>
      <c r="CFH41" s="296"/>
      <c r="CFI41" s="296"/>
      <c r="CFJ41" s="296"/>
      <c r="CFK41" s="296"/>
      <c r="CFL41" s="296"/>
      <c r="CFM41" s="296"/>
      <c r="CFN41" s="296"/>
      <c r="CFO41" s="296"/>
      <c r="CFP41" s="296"/>
      <c r="CFQ41" s="296"/>
      <c r="CFR41" s="296"/>
      <c r="CFS41" s="296"/>
      <c r="CFT41" s="296"/>
      <c r="CFU41" s="296"/>
      <c r="CFV41" s="296"/>
      <c r="CFW41" s="296"/>
      <c r="CFX41" s="296"/>
      <c r="CFY41" s="296"/>
      <c r="CFZ41" s="296"/>
      <c r="CGA41" s="296"/>
      <c r="CGB41" s="296"/>
      <c r="CGC41" s="296"/>
      <c r="CGD41" s="296"/>
      <c r="CGE41" s="296"/>
      <c r="CGF41" s="296"/>
      <c r="CGG41" s="296"/>
      <c r="CGH41" s="296"/>
      <c r="CGI41" s="296"/>
      <c r="CGJ41" s="296"/>
      <c r="CGK41" s="296"/>
      <c r="CGL41" s="296"/>
      <c r="CGM41" s="296"/>
      <c r="CGN41" s="296"/>
      <c r="CGO41" s="296"/>
      <c r="CGP41" s="296"/>
      <c r="CGQ41" s="296"/>
      <c r="CGR41" s="296"/>
      <c r="CGS41" s="296"/>
      <c r="CGT41" s="296"/>
      <c r="CGU41" s="296"/>
      <c r="CGV41" s="296"/>
      <c r="CGW41" s="296"/>
      <c r="CGX41" s="296"/>
      <c r="CGY41" s="296"/>
      <c r="CGZ41" s="296"/>
      <c r="CHA41" s="296"/>
      <c r="CHB41" s="296"/>
      <c r="CHC41" s="296"/>
      <c r="CHD41" s="296"/>
      <c r="CHE41" s="296"/>
      <c r="CHF41" s="296"/>
      <c r="CHG41" s="296"/>
      <c r="CHH41" s="296"/>
      <c r="CHI41" s="296"/>
      <c r="CHJ41" s="296"/>
      <c r="CHK41" s="296"/>
      <c r="CHL41" s="296"/>
      <c r="CHM41" s="296"/>
      <c r="CHN41" s="296"/>
      <c r="CHO41" s="296"/>
      <c r="CHP41" s="296"/>
      <c r="CHQ41" s="296"/>
      <c r="CHR41" s="296"/>
      <c r="CHS41" s="296"/>
      <c r="CHT41" s="296"/>
      <c r="CHU41" s="296"/>
      <c r="CHV41" s="296"/>
      <c r="CHW41" s="296"/>
      <c r="CHX41" s="296"/>
      <c r="CHY41" s="296"/>
      <c r="CHZ41" s="296"/>
      <c r="CIA41" s="296"/>
      <c r="CIB41" s="296"/>
      <c r="CIC41" s="296"/>
      <c r="CID41" s="296"/>
      <c r="CIE41" s="296"/>
      <c r="CIF41" s="296"/>
      <c r="CIG41" s="296"/>
      <c r="CIH41" s="296"/>
      <c r="CII41" s="296"/>
      <c r="CIJ41" s="296"/>
      <c r="CIK41" s="296"/>
      <c r="CIL41" s="296"/>
      <c r="CIM41" s="296"/>
      <c r="CIN41" s="296"/>
      <c r="CIO41" s="296"/>
      <c r="CIP41" s="296"/>
      <c r="CIQ41" s="296"/>
      <c r="CIR41" s="296"/>
      <c r="CIS41" s="296"/>
      <c r="CIT41" s="296"/>
      <c r="CIU41" s="296"/>
      <c r="CIV41" s="296"/>
      <c r="CIW41" s="296"/>
      <c r="CIX41" s="296"/>
      <c r="CIY41" s="296"/>
      <c r="CIZ41" s="296"/>
      <c r="CJA41" s="296"/>
      <c r="CJB41" s="296"/>
      <c r="CJC41" s="296"/>
      <c r="CJD41" s="296"/>
      <c r="CJE41" s="296"/>
      <c r="CJF41" s="296"/>
      <c r="CJG41" s="296"/>
      <c r="CJH41" s="296"/>
      <c r="CJI41" s="296"/>
      <c r="CJJ41" s="296"/>
      <c r="CJK41" s="296"/>
      <c r="CJL41" s="296"/>
      <c r="CJM41" s="296"/>
      <c r="CJN41" s="296"/>
      <c r="CJO41" s="296"/>
      <c r="CJP41" s="296"/>
      <c r="CJQ41" s="296"/>
      <c r="CJR41" s="296"/>
      <c r="CJS41" s="296"/>
      <c r="CJT41" s="296"/>
      <c r="CJU41" s="296"/>
      <c r="CJV41" s="296"/>
      <c r="CJW41" s="296"/>
      <c r="CJX41" s="296"/>
      <c r="CJY41" s="296"/>
      <c r="CJZ41" s="296"/>
      <c r="CKA41" s="296"/>
      <c r="CKB41" s="296"/>
      <c r="CKC41" s="296"/>
      <c r="CKD41" s="296"/>
      <c r="CKE41" s="296"/>
      <c r="CKF41" s="296"/>
      <c r="CKG41" s="296"/>
      <c r="CKH41" s="296"/>
      <c r="CKI41" s="296"/>
      <c r="CKJ41" s="296"/>
      <c r="CKK41" s="296"/>
      <c r="CKL41" s="296"/>
      <c r="CKM41" s="296"/>
      <c r="CKN41" s="296"/>
      <c r="CKO41" s="296"/>
      <c r="CKP41" s="296"/>
      <c r="CKQ41" s="296"/>
      <c r="CKR41" s="296"/>
      <c r="CKS41" s="296"/>
      <c r="CKT41" s="296"/>
      <c r="CKU41" s="296"/>
      <c r="CKV41" s="296"/>
      <c r="CKW41" s="296"/>
      <c r="CKX41" s="296"/>
      <c r="CKY41" s="296"/>
      <c r="CKZ41" s="296"/>
      <c r="CLA41" s="296"/>
      <c r="CLB41" s="296"/>
      <c r="CLC41" s="296"/>
      <c r="CLD41" s="296"/>
      <c r="CLE41" s="296"/>
      <c r="CLF41" s="296"/>
      <c r="CLG41" s="296"/>
      <c r="CLH41" s="296"/>
      <c r="CLI41" s="296"/>
      <c r="CLJ41" s="296"/>
      <c r="CLK41" s="296"/>
      <c r="CLL41" s="296"/>
      <c r="CLM41" s="296"/>
      <c r="CLN41" s="296"/>
      <c r="CLO41" s="296"/>
      <c r="CLP41" s="296"/>
      <c r="CLQ41" s="296"/>
      <c r="CLR41" s="296"/>
      <c r="CLS41" s="296"/>
      <c r="CLT41" s="296"/>
      <c r="CLU41" s="296"/>
      <c r="CLV41" s="296"/>
      <c r="CLW41" s="296"/>
      <c r="CLX41" s="296"/>
      <c r="CLY41" s="296"/>
      <c r="CLZ41" s="296"/>
      <c r="CMA41" s="296"/>
      <c r="CMB41" s="296"/>
      <c r="CMC41" s="296"/>
      <c r="CMD41" s="296"/>
      <c r="CME41" s="296"/>
      <c r="CMF41" s="296"/>
      <c r="CMG41" s="296"/>
      <c r="CMH41" s="296"/>
      <c r="CMI41" s="296"/>
      <c r="CMJ41" s="296"/>
      <c r="CMK41" s="296"/>
      <c r="CML41" s="296"/>
      <c r="CMM41" s="296"/>
      <c r="CMN41" s="296"/>
      <c r="CMO41" s="296"/>
      <c r="CMP41" s="296"/>
      <c r="CMQ41" s="296"/>
      <c r="CMR41" s="296"/>
      <c r="CMS41" s="296"/>
      <c r="CMT41" s="296"/>
      <c r="CMU41" s="296"/>
      <c r="CMV41" s="296"/>
      <c r="CMW41" s="296"/>
      <c r="CMX41" s="296"/>
      <c r="CMY41" s="296"/>
      <c r="CMZ41" s="296"/>
      <c r="CNA41" s="296"/>
      <c r="CNB41" s="296"/>
      <c r="CNC41" s="296"/>
      <c r="CND41" s="296"/>
      <c r="CNE41" s="296"/>
      <c r="CNF41" s="296"/>
      <c r="CNG41" s="296"/>
      <c r="CNH41" s="296"/>
      <c r="CNI41" s="296"/>
      <c r="CNJ41" s="296"/>
      <c r="CNK41" s="296"/>
      <c r="CNL41" s="296"/>
      <c r="CNM41" s="296"/>
      <c r="CNN41" s="296"/>
      <c r="CNO41" s="296"/>
      <c r="CNP41" s="296"/>
      <c r="CNQ41" s="296"/>
      <c r="CNR41" s="296"/>
      <c r="CNS41" s="296"/>
      <c r="CNT41" s="296"/>
      <c r="CNU41" s="296"/>
      <c r="CNV41" s="296"/>
      <c r="CNW41" s="296"/>
      <c r="CNX41" s="296"/>
      <c r="CNY41" s="296"/>
      <c r="CNZ41" s="296"/>
      <c r="COA41" s="296"/>
      <c r="COB41" s="296"/>
      <c r="COC41" s="296"/>
      <c r="COD41" s="296"/>
      <c r="COE41" s="296"/>
      <c r="COF41" s="296"/>
      <c r="COG41" s="296"/>
      <c r="COH41" s="296"/>
      <c r="COI41" s="296"/>
      <c r="COJ41" s="296"/>
      <c r="COK41" s="296"/>
      <c r="COL41" s="296"/>
      <c r="COM41" s="296"/>
      <c r="CON41" s="296"/>
      <c r="COO41" s="296"/>
      <c r="COP41" s="296"/>
      <c r="COQ41" s="296"/>
      <c r="COR41" s="296"/>
      <c r="COS41" s="296"/>
      <c r="COT41" s="296"/>
      <c r="COU41" s="296"/>
      <c r="COV41" s="296"/>
      <c r="COW41" s="296"/>
      <c r="COX41" s="296"/>
      <c r="COY41" s="296"/>
      <c r="COZ41" s="296"/>
      <c r="CPA41" s="296"/>
      <c r="CPB41" s="296"/>
      <c r="CPC41" s="296"/>
      <c r="CPD41" s="296"/>
      <c r="CPE41" s="296"/>
      <c r="CPF41" s="296"/>
      <c r="CPG41" s="296"/>
      <c r="CPH41" s="296"/>
      <c r="CPI41" s="296"/>
      <c r="CPJ41" s="296"/>
      <c r="CPK41" s="296"/>
      <c r="CPL41" s="296"/>
      <c r="CPM41" s="296"/>
      <c r="CPN41" s="296"/>
      <c r="CPO41" s="296"/>
      <c r="CPP41" s="296"/>
      <c r="CPQ41" s="296"/>
      <c r="CPR41" s="296"/>
      <c r="CPS41" s="296"/>
      <c r="CPT41" s="296"/>
      <c r="CPU41" s="296"/>
      <c r="CPV41" s="296"/>
      <c r="CPW41" s="296"/>
      <c r="CPX41" s="296"/>
      <c r="CPY41" s="296"/>
      <c r="CPZ41" s="296"/>
      <c r="CQA41" s="296"/>
      <c r="CQB41" s="296"/>
      <c r="CQC41" s="296"/>
      <c r="CQD41" s="296"/>
      <c r="CQE41" s="296"/>
      <c r="CQF41" s="296"/>
      <c r="CQG41" s="296"/>
      <c r="CQH41" s="296"/>
      <c r="CQI41" s="296"/>
      <c r="CQJ41" s="296"/>
      <c r="CQK41" s="296"/>
      <c r="CQL41" s="296"/>
      <c r="CQM41" s="296"/>
      <c r="CQN41" s="296"/>
      <c r="CQO41" s="296"/>
      <c r="CQP41" s="296"/>
      <c r="CQQ41" s="296"/>
      <c r="CQR41" s="296"/>
      <c r="CQS41" s="296"/>
      <c r="CQT41" s="296"/>
      <c r="CQU41" s="296"/>
      <c r="CQV41" s="296"/>
      <c r="CQW41" s="296"/>
      <c r="CQX41" s="296"/>
      <c r="CQY41" s="296"/>
      <c r="CQZ41" s="296"/>
      <c r="CRA41" s="296"/>
      <c r="CRB41" s="296"/>
      <c r="CRC41" s="296"/>
      <c r="CRD41" s="296"/>
      <c r="CRE41" s="296"/>
      <c r="CRF41" s="296"/>
      <c r="CRG41" s="296"/>
      <c r="CRH41" s="296"/>
      <c r="CRI41" s="296"/>
      <c r="CRJ41" s="296"/>
      <c r="CRK41" s="296"/>
      <c r="CRL41" s="296"/>
      <c r="CRM41" s="296"/>
      <c r="CRN41" s="296"/>
      <c r="CRO41" s="296"/>
      <c r="CRP41" s="296"/>
      <c r="CRQ41" s="296"/>
      <c r="CRR41" s="296"/>
      <c r="CRS41" s="296"/>
      <c r="CRT41" s="296"/>
      <c r="CRU41" s="296"/>
      <c r="CRV41" s="296"/>
      <c r="CRW41" s="296"/>
      <c r="CRX41" s="296"/>
      <c r="CRY41" s="296"/>
      <c r="CRZ41" s="296"/>
      <c r="CSA41" s="296"/>
      <c r="CSB41" s="296"/>
      <c r="CSC41" s="296"/>
      <c r="CSD41" s="296"/>
      <c r="CSE41" s="296"/>
      <c r="CSF41" s="296"/>
      <c r="CSG41" s="296"/>
      <c r="CSH41" s="296"/>
      <c r="CSI41" s="296"/>
      <c r="CSJ41" s="296"/>
      <c r="CSK41" s="296"/>
      <c r="CSL41" s="296"/>
      <c r="CSM41" s="296"/>
      <c r="CSN41" s="296"/>
      <c r="CSO41" s="296"/>
      <c r="CSP41" s="296"/>
      <c r="CSQ41" s="296"/>
      <c r="CSR41" s="296"/>
      <c r="CSS41" s="296"/>
      <c r="CST41" s="296"/>
      <c r="CSU41" s="296"/>
      <c r="CSV41" s="296"/>
      <c r="CSW41" s="296"/>
      <c r="CSX41" s="296"/>
      <c r="CSY41" s="296"/>
      <c r="CSZ41" s="296"/>
      <c r="CTA41" s="296"/>
      <c r="CTB41" s="296"/>
      <c r="CTC41" s="296"/>
      <c r="CTD41" s="296"/>
      <c r="CTE41" s="296"/>
      <c r="CTF41" s="296"/>
      <c r="CTG41" s="296"/>
      <c r="CTH41" s="296"/>
      <c r="CTI41" s="296"/>
      <c r="CTJ41" s="296"/>
      <c r="CTK41" s="296"/>
      <c r="CTL41" s="296"/>
      <c r="CTM41" s="296"/>
      <c r="CTN41" s="296"/>
      <c r="CTO41" s="296"/>
      <c r="CTP41" s="296"/>
      <c r="CTQ41" s="296"/>
      <c r="CTR41" s="296"/>
      <c r="CTS41" s="296"/>
      <c r="CTT41" s="296"/>
      <c r="CTU41" s="296"/>
      <c r="CTV41" s="296"/>
      <c r="CTW41" s="296"/>
      <c r="CTX41" s="296"/>
      <c r="CTY41" s="296"/>
      <c r="CTZ41" s="296"/>
      <c r="CUA41" s="296"/>
      <c r="CUB41" s="296"/>
      <c r="CUC41" s="296"/>
      <c r="CUD41" s="296"/>
      <c r="CUE41" s="296"/>
      <c r="CUF41" s="296"/>
      <c r="CUG41" s="296"/>
      <c r="CUH41" s="296"/>
      <c r="CUI41" s="296"/>
      <c r="CUJ41" s="296"/>
      <c r="CUK41" s="296"/>
      <c r="CUL41" s="296"/>
      <c r="CUM41" s="296"/>
      <c r="CUN41" s="296"/>
      <c r="CUO41" s="296"/>
      <c r="CUP41" s="296"/>
      <c r="CUQ41" s="296"/>
      <c r="CUR41" s="296"/>
      <c r="CUS41" s="296"/>
      <c r="CUT41" s="296"/>
      <c r="CUU41" s="296"/>
      <c r="CUV41" s="296"/>
      <c r="CUW41" s="296"/>
      <c r="CUX41" s="296"/>
      <c r="CUY41" s="296"/>
      <c r="CUZ41" s="296"/>
      <c r="CVA41" s="296"/>
      <c r="CVB41" s="296"/>
      <c r="CVC41" s="296"/>
      <c r="CVD41" s="296"/>
      <c r="CVE41" s="296"/>
      <c r="CVF41" s="296"/>
      <c r="CVG41" s="296"/>
      <c r="CVH41" s="296"/>
      <c r="CVI41" s="296"/>
      <c r="CVJ41" s="296"/>
      <c r="CVK41" s="296"/>
      <c r="CVL41" s="296"/>
      <c r="CVM41" s="296"/>
      <c r="CVN41" s="296"/>
      <c r="CVO41" s="296"/>
      <c r="CVP41" s="296"/>
      <c r="CVQ41" s="296"/>
      <c r="CVR41" s="296"/>
      <c r="CVS41" s="296"/>
      <c r="CVT41" s="296"/>
      <c r="CVU41" s="296"/>
      <c r="CVV41" s="296"/>
      <c r="CVW41" s="296"/>
      <c r="CVX41" s="296"/>
      <c r="CVY41" s="296"/>
      <c r="CVZ41" s="296"/>
      <c r="CWA41" s="296"/>
      <c r="CWB41" s="296"/>
      <c r="CWC41" s="296"/>
      <c r="CWD41" s="296"/>
      <c r="CWE41" s="296"/>
      <c r="CWF41" s="296"/>
      <c r="CWG41" s="296"/>
      <c r="CWH41" s="296"/>
      <c r="CWI41" s="296"/>
      <c r="CWJ41" s="296"/>
      <c r="CWK41" s="296"/>
      <c r="CWL41" s="296"/>
      <c r="CWM41" s="296"/>
      <c r="CWN41" s="296"/>
      <c r="CWO41" s="296"/>
      <c r="CWP41" s="296"/>
      <c r="CWQ41" s="296"/>
      <c r="CWR41" s="296"/>
      <c r="CWS41" s="296"/>
      <c r="CWT41" s="296"/>
      <c r="CWU41" s="296"/>
      <c r="CWV41" s="296"/>
      <c r="CWW41" s="296"/>
      <c r="CWX41" s="296"/>
      <c r="CWY41" s="296"/>
      <c r="CWZ41" s="296"/>
      <c r="CXA41" s="296"/>
      <c r="CXB41" s="296"/>
      <c r="CXC41" s="296"/>
      <c r="CXD41" s="296"/>
      <c r="CXE41" s="296"/>
      <c r="CXF41" s="296"/>
      <c r="CXG41" s="296"/>
      <c r="CXH41" s="296"/>
      <c r="CXI41" s="296"/>
      <c r="CXJ41" s="296"/>
      <c r="CXK41" s="296"/>
      <c r="CXL41" s="296"/>
      <c r="CXM41" s="296"/>
      <c r="CXN41" s="296"/>
      <c r="CXO41" s="296"/>
      <c r="CXP41" s="296"/>
      <c r="CXQ41" s="296"/>
      <c r="CXR41" s="296"/>
      <c r="CXS41" s="296"/>
      <c r="CXT41" s="296"/>
      <c r="CXU41" s="296"/>
      <c r="CXV41" s="296"/>
      <c r="CXW41" s="296"/>
      <c r="CXX41" s="296"/>
      <c r="CXY41" s="296"/>
      <c r="CXZ41" s="296"/>
      <c r="CYA41" s="296"/>
      <c r="CYB41" s="296"/>
      <c r="CYC41" s="296"/>
      <c r="CYD41" s="296"/>
      <c r="CYE41" s="296"/>
      <c r="CYF41" s="296"/>
      <c r="CYG41" s="296"/>
      <c r="CYH41" s="296"/>
      <c r="CYI41" s="296"/>
      <c r="CYJ41" s="296"/>
      <c r="CYK41" s="296"/>
      <c r="CYL41" s="296"/>
      <c r="CYM41" s="296"/>
      <c r="CYN41" s="296"/>
      <c r="CYO41" s="296"/>
      <c r="CYP41" s="296"/>
      <c r="CYQ41" s="296"/>
      <c r="CYR41" s="296"/>
      <c r="CYS41" s="296"/>
      <c r="CYT41" s="296"/>
      <c r="CYU41" s="296"/>
      <c r="CYV41" s="296"/>
      <c r="CYW41" s="296"/>
      <c r="CYX41" s="296"/>
      <c r="CYY41" s="296"/>
      <c r="CYZ41" s="296"/>
      <c r="CZA41" s="296"/>
      <c r="CZB41" s="296"/>
      <c r="CZC41" s="296"/>
      <c r="CZD41" s="296"/>
      <c r="CZE41" s="296"/>
      <c r="CZF41" s="296"/>
      <c r="CZG41" s="296"/>
      <c r="CZH41" s="296"/>
      <c r="CZI41" s="296"/>
      <c r="CZJ41" s="296"/>
      <c r="CZK41" s="296"/>
      <c r="CZL41" s="296"/>
      <c r="CZM41" s="296"/>
      <c r="CZN41" s="296"/>
      <c r="CZO41" s="296"/>
      <c r="CZP41" s="296"/>
      <c r="CZQ41" s="296"/>
      <c r="CZR41" s="296"/>
      <c r="CZS41" s="296"/>
      <c r="CZT41" s="296"/>
      <c r="CZU41" s="296"/>
      <c r="CZV41" s="296"/>
      <c r="CZW41" s="296"/>
      <c r="CZX41" s="296"/>
      <c r="CZY41" s="296"/>
      <c r="CZZ41" s="296"/>
      <c r="DAA41" s="296"/>
      <c r="DAB41" s="296"/>
      <c r="DAC41" s="296"/>
      <c r="DAD41" s="296"/>
      <c r="DAE41" s="296"/>
      <c r="DAF41" s="296"/>
      <c r="DAG41" s="296"/>
      <c r="DAH41" s="296"/>
      <c r="DAI41" s="296"/>
      <c r="DAJ41" s="296"/>
      <c r="DAK41" s="296"/>
      <c r="DAL41" s="296"/>
      <c r="DAM41" s="296"/>
      <c r="DAN41" s="296"/>
      <c r="DAO41" s="296"/>
      <c r="DAP41" s="296"/>
      <c r="DAQ41" s="296"/>
      <c r="DAR41" s="296"/>
      <c r="DAS41" s="296"/>
      <c r="DAT41" s="296"/>
      <c r="DAU41" s="296"/>
      <c r="DAV41" s="296"/>
      <c r="DAW41" s="296"/>
      <c r="DAX41" s="296"/>
      <c r="DAY41" s="296"/>
      <c r="DAZ41" s="296"/>
      <c r="DBA41" s="296"/>
      <c r="DBB41" s="296"/>
      <c r="DBC41" s="296"/>
      <c r="DBD41" s="296"/>
      <c r="DBE41" s="296"/>
      <c r="DBF41" s="296"/>
      <c r="DBG41" s="296"/>
      <c r="DBH41" s="296"/>
      <c r="DBI41" s="296"/>
      <c r="DBJ41" s="296"/>
      <c r="DBK41" s="296"/>
      <c r="DBL41" s="296"/>
      <c r="DBM41" s="296"/>
      <c r="DBN41" s="296"/>
      <c r="DBO41" s="296"/>
      <c r="DBP41" s="296"/>
      <c r="DBQ41" s="296"/>
      <c r="DBR41" s="296"/>
      <c r="DBS41" s="296"/>
      <c r="DBT41" s="296"/>
      <c r="DBU41" s="296"/>
      <c r="DBV41" s="296"/>
      <c r="DBW41" s="296"/>
      <c r="DBX41" s="296"/>
      <c r="DBY41" s="296"/>
      <c r="DBZ41" s="296"/>
      <c r="DCA41" s="296"/>
      <c r="DCB41" s="296"/>
      <c r="DCC41" s="296"/>
      <c r="DCD41" s="296"/>
      <c r="DCE41" s="296"/>
      <c r="DCF41" s="296"/>
      <c r="DCG41" s="296"/>
      <c r="DCH41" s="296"/>
      <c r="DCI41" s="296"/>
      <c r="DCJ41" s="296"/>
      <c r="DCK41" s="296"/>
      <c r="DCL41" s="296"/>
      <c r="DCM41" s="296"/>
      <c r="DCN41" s="296"/>
      <c r="DCO41" s="296"/>
      <c r="DCP41" s="296"/>
      <c r="DCQ41" s="296"/>
      <c r="DCR41" s="296"/>
      <c r="DCS41" s="296"/>
      <c r="DCT41" s="296"/>
      <c r="DCU41" s="296"/>
      <c r="DCV41" s="296"/>
      <c r="DCW41" s="296"/>
      <c r="DCX41" s="296"/>
      <c r="DCY41" s="296"/>
      <c r="DCZ41" s="296"/>
      <c r="DDA41" s="296"/>
      <c r="DDB41" s="296"/>
      <c r="DDC41" s="296"/>
      <c r="DDD41" s="296"/>
      <c r="DDE41" s="296"/>
      <c r="DDF41" s="296"/>
      <c r="DDG41" s="296"/>
      <c r="DDH41" s="296"/>
      <c r="DDI41" s="296"/>
      <c r="DDJ41" s="296"/>
      <c r="DDK41" s="296"/>
      <c r="DDL41" s="296"/>
      <c r="DDM41" s="296"/>
      <c r="DDN41" s="296"/>
      <c r="DDO41" s="296"/>
      <c r="DDP41" s="296"/>
      <c r="DDQ41" s="296"/>
      <c r="DDR41" s="296"/>
      <c r="DDS41" s="296"/>
      <c r="DDT41" s="296"/>
      <c r="DDU41" s="296"/>
      <c r="DDV41" s="296"/>
      <c r="DDW41" s="296"/>
      <c r="DDX41" s="296"/>
      <c r="DDY41" s="296"/>
      <c r="DDZ41" s="296"/>
      <c r="DEA41" s="296"/>
      <c r="DEB41" s="296"/>
      <c r="DEC41" s="296"/>
      <c r="DED41" s="296"/>
      <c r="DEE41" s="296"/>
      <c r="DEF41" s="296"/>
      <c r="DEG41" s="296"/>
      <c r="DEH41" s="296"/>
      <c r="DEI41" s="296"/>
      <c r="DEJ41" s="296"/>
      <c r="DEK41" s="296"/>
      <c r="DEL41" s="296"/>
      <c r="DEM41" s="296"/>
      <c r="DEN41" s="296"/>
      <c r="DEO41" s="296"/>
      <c r="DEP41" s="296"/>
      <c r="DEQ41" s="296"/>
      <c r="DER41" s="296"/>
      <c r="DES41" s="296"/>
      <c r="DET41" s="296"/>
      <c r="DEU41" s="296"/>
      <c r="DEV41" s="296"/>
      <c r="DEW41" s="296"/>
      <c r="DEX41" s="296"/>
      <c r="DEY41" s="296"/>
      <c r="DEZ41" s="296"/>
      <c r="DFA41" s="296"/>
      <c r="DFB41" s="296"/>
      <c r="DFC41" s="296"/>
      <c r="DFD41" s="296"/>
      <c r="DFE41" s="296"/>
      <c r="DFF41" s="296"/>
      <c r="DFG41" s="296"/>
      <c r="DFH41" s="296"/>
      <c r="DFI41" s="296"/>
      <c r="DFJ41" s="296"/>
      <c r="DFK41" s="296"/>
      <c r="DFL41" s="296"/>
      <c r="DFM41" s="296"/>
      <c r="DFN41" s="296"/>
      <c r="DFO41" s="296"/>
      <c r="DFP41" s="296"/>
      <c r="DFQ41" s="296"/>
      <c r="DFR41" s="296"/>
      <c r="DFS41" s="296"/>
      <c r="DFT41" s="296"/>
      <c r="DFU41" s="296"/>
      <c r="DFV41" s="296"/>
      <c r="DFW41" s="296"/>
      <c r="DFX41" s="296"/>
      <c r="DFY41" s="296"/>
      <c r="DFZ41" s="296"/>
      <c r="DGA41" s="296"/>
      <c r="DGB41" s="296"/>
      <c r="DGC41" s="296"/>
      <c r="DGD41" s="296"/>
      <c r="DGE41" s="296"/>
      <c r="DGF41" s="296"/>
      <c r="DGG41" s="296"/>
      <c r="DGH41" s="296"/>
      <c r="DGI41" s="296"/>
      <c r="DGJ41" s="296"/>
      <c r="DGK41" s="296"/>
      <c r="DGL41" s="296"/>
      <c r="DGM41" s="296"/>
      <c r="DGN41" s="296"/>
      <c r="DGO41" s="296"/>
      <c r="DGP41" s="296"/>
      <c r="DGQ41" s="296"/>
      <c r="DGR41" s="296"/>
      <c r="DGS41" s="296"/>
      <c r="DGT41" s="296"/>
      <c r="DGU41" s="296"/>
      <c r="DGV41" s="296"/>
      <c r="DGW41" s="296"/>
      <c r="DGX41" s="296"/>
      <c r="DGY41" s="296"/>
      <c r="DGZ41" s="296"/>
      <c r="DHA41" s="296"/>
      <c r="DHB41" s="296"/>
      <c r="DHC41" s="296"/>
      <c r="DHD41" s="296"/>
      <c r="DHE41" s="296"/>
      <c r="DHF41" s="296"/>
      <c r="DHG41" s="296"/>
      <c r="DHH41" s="296"/>
      <c r="DHI41" s="296"/>
      <c r="DHJ41" s="296"/>
      <c r="DHK41" s="296"/>
      <c r="DHL41" s="296"/>
      <c r="DHM41" s="296"/>
      <c r="DHN41" s="296"/>
      <c r="DHO41" s="296"/>
      <c r="DHP41" s="296"/>
      <c r="DHQ41" s="296"/>
      <c r="DHR41" s="296"/>
      <c r="DHS41" s="296"/>
      <c r="DHT41" s="296"/>
      <c r="DHU41" s="296"/>
      <c r="DHV41" s="296"/>
      <c r="DHW41" s="296"/>
      <c r="DHX41" s="296"/>
      <c r="DHY41" s="296"/>
      <c r="DHZ41" s="296"/>
      <c r="DIA41" s="296"/>
      <c r="DIB41" s="296"/>
      <c r="DIC41" s="296"/>
      <c r="DID41" s="296"/>
      <c r="DIE41" s="296"/>
      <c r="DIF41" s="296"/>
      <c r="DIG41" s="296"/>
      <c r="DIH41" s="296"/>
      <c r="DII41" s="296"/>
      <c r="DIJ41" s="296"/>
      <c r="DIK41" s="296"/>
      <c r="DIL41" s="296"/>
      <c r="DIM41" s="296"/>
      <c r="DIN41" s="296"/>
      <c r="DIO41" s="296"/>
      <c r="DIP41" s="296"/>
      <c r="DIQ41" s="296"/>
      <c r="DIR41" s="296"/>
      <c r="DIS41" s="296"/>
      <c r="DIT41" s="296"/>
      <c r="DIU41" s="296"/>
      <c r="DIV41" s="296"/>
      <c r="DIW41" s="296"/>
      <c r="DIX41" s="296"/>
      <c r="DIY41" s="296"/>
      <c r="DIZ41" s="296"/>
      <c r="DJA41" s="296"/>
      <c r="DJB41" s="296"/>
      <c r="DJC41" s="296"/>
      <c r="DJD41" s="296"/>
      <c r="DJE41" s="296"/>
      <c r="DJF41" s="296"/>
      <c r="DJG41" s="296"/>
      <c r="DJH41" s="296"/>
      <c r="DJI41" s="296"/>
      <c r="DJJ41" s="296"/>
      <c r="DJK41" s="296"/>
      <c r="DJL41" s="296"/>
      <c r="DJM41" s="296"/>
      <c r="DJN41" s="296"/>
      <c r="DJO41" s="296"/>
      <c r="DJP41" s="296"/>
      <c r="DJQ41" s="296"/>
      <c r="DJR41" s="296"/>
      <c r="DJS41" s="296"/>
      <c r="DJT41" s="296"/>
      <c r="DJU41" s="296"/>
      <c r="DJV41" s="296"/>
      <c r="DJW41" s="296"/>
      <c r="DJX41" s="296"/>
      <c r="DJY41" s="296"/>
      <c r="DJZ41" s="296"/>
      <c r="DKA41" s="296"/>
      <c r="DKB41" s="296"/>
      <c r="DKC41" s="296"/>
      <c r="DKD41" s="296"/>
      <c r="DKE41" s="296"/>
      <c r="DKF41" s="296"/>
      <c r="DKG41" s="296"/>
      <c r="DKH41" s="296"/>
      <c r="DKI41" s="296"/>
      <c r="DKJ41" s="296"/>
      <c r="DKK41" s="296"/>
      <c r="DKL41" s="296"/>
      <c r="DKM41" s="296"/>
      <c r="DKN41" s="296"/>
      <c r="DKO41" s="296"/>
      <c r="DKP41" s="296"/>
      <c r="DKQ41" s="296"/>
      <c r="DKR41" s="296"/>
      <c r="DKS41" s="296"/>
      <c r="DKT41" s="296"/>
      <c r="DKU41" s="296"/>
      <c r="DKV41" s="296"/>
      <c r="DKW41" s="296"/>
      <c r="DKX41" s="296"/>
      <c r="DKY41" s="296"/>
      <c r="DKZ41" s="296"/>
      <c r="DLA41" s="296"/>
      <c r="DLB41" s="296"/>
      <c r="DLC41" s="296"/>
      <c r="DLD41" s="296"/>
      <c r="DLE41" s="296"/>
      <c r="DLF41" s="296"/>
      <c r="DLG41" s="296"/>
      <c r="DLH41" s="296"/>
      <c r="DLI41" s="296"/>
      <c r="DLJ41" s="296"/>
      <c r="DLK41" s="296"/>
      <c r="DLL41" s="296"/>
      <c r="DLM41" s="296"/>
      <c r="DLN41" s="296"/>
      <c r="DLO41" s="296"/>
      <c r="DLP41" s="296"/>
      <c r="DLQ41" s="296"/>
      <c r="DLR41" s="296"/>
      <c r="DLS41" s="296"/>
      <c r="DLT41" s="296"/>
      <c r="DLU41" s="296"/>
      <c r="DLV41" s="296"/>
      <c r="DLW41" s="296"/>
      <c r="DLX41" s="296"/>
      <c r="DLY41" s="296"/>
      <c r="DLZ41" s="296"/>
      <c r="DMA41" s="296"/>
      <c r="DMB41" s="296"/>
      <c r="DMC41" s="296"/>
      <c r="DMD41" s="296"/>
      <c r="DME41" s="296"/>
      <c r="DMF41" s="296"/>
      <c r="DMG41" s="296"/>
      <c r="DMH41" s="296"/>
      <c r="DMI41" s="296"/>
      <c r="DMJ41" s="296"/>
      <c r="DMK41" s="296"/>
      <c r="DML41" s="296"/>
      <c r="DMM41" s="296"/>
      <c r="DMN41" s="296"/>
      <c r="DMO41" s="296"/>
      <c r="DMP41" s="296"/>
      <c r="DMQ41" s="296"/>
      <c r="DMR41" s="296"/>
      <c r="DMS41" s="296"/>
      <c r="DMT41" s="296"/>
      <c r="DMU41" s="296"/>
      <c r="DMV41" s="296"/>
      <c r="DMW41" s="296"/>
      <c r="DMX41" s="296"/>
      <c r="DMY41" s="296"/>
      <c r="DMZ41" s="296"/>
      <c r="DNA41" s="296"/>
      <c r="DNB41" s="296"/>
      <c r="DNC41" s="296"/>
      <c r="DND41" s="296"/>
      <c r="DNE41" s="296"/>
      <c r="DNF41" s="296"/>
      <c r="DNG41" s="296"/>
      <c r="DNH41" s="296"/>
      <c r="DNI41" s="296"/>
      <c r="DNJ41" s="296"/>
      <c r="DNK41" s="296"/>
      <c r="DNL41" s="296"/>
      <c r="DNM41" s="296"/>
      <c r="DNN41" s="296"/>
      <c r="DNO41" s="296"/>
      <c r="DNP41" s="296"/>
      <c r="DNQ41" s="296"/>
      <c r="DNR41" s="296"/>
      <c r="DNS41" s="296"/>
      <c r="DNT41" s="296"/>
      <c r="DNU41" s="296"/>
      <c r="DNV41" s="296"/>
      <c r="DNW41" s="296"/>
      <c r="DNX41" s="296"/>
      <c r="DNY41" s="296"/>
      <c r="DNZ41" s="296"/>
      <c r="DOA41" s="296"/>
      <c r="DOB41" s="296"/>
      <c r="DOC41" s="296"/>
      <c r="DOD41" s="296"/>
      <c r="DOE41" s="296"/>
      <c r="DOF41" s="296"/>
      <c r="DOG41" s="296"/>
      <c r="DOH41" s="296"/>
      <c r="DOI41" s="296"/>
      <c r="DOJ41" s="296"/>
      <c r="DOK41" s="296"/>
      <c r="DOL41" s="296"/>
      <c r="DOM41" s="296"/>
      <c r="DON41" s="296"/>
      <c r="DOO41" s="296"/>
      <c r="DOP41" s="296"/>
      <c r="DOQ41" s="296"/>
      <c r="DOR41" s="296"/>
      <c r="DOS41" s="296"/>
      <c r="DOT41" s="296"/>
      <c r="DOU41" s="296"/>
      <c r="DOV41" s="296"/>
      <c r="DOW41" s="296"/>
      <c r="DOX41" s="296"/>
      <c r="DOY41" s="296"/>
      <c r="DOZ41" s="296"/>
      <c r="DPA41" s="296"/>
      <c r="DPB41" s="296"/>
      <c r="DPC41" s="296"/>
      <c r="DPD41" s="296"/>
      <c r="DPE41" s="296"/>
      <c r="DPF41" s="296"/>
      <c r="DPG41" s="296"/>
      <c r="DPH41" s="296"/>
      <c r="DPI41" s="296"/>
      <c r="DPJ41" s="296"/>
      <c r="DPK41" s="296"/>
      <c r="DPL41" s="296"/>
      <c r="DPM41" s="296"/>
      <c r="DPN41" s="296"/>
      <c r="DPO41" s="296"/>
      <c r="DPP41" s="296"/>
      <c r="DPQ41" s="296"/>
      <c r="DPR41" s="296"/>
      <c r="DPS41" s="296"/>
      <c r="DPT41" s="296"/>
      <c r="DPU41" s="296"/>
      <c r="DPV41" s="296"/>
      <c r="DPW41" s="296"/>
      <c r="DPX41" s="296"/>
      <c r="DPY41" s="296"/>
      <c r="DPZ41" s="296"/>
      <c r="DQA41" s="296"/>
      <c r="DQB41" s="296"/>
      <c r="DQC41" s="296"/>
      <c r="DQD41" s="296"/>
      <c r="DQE41" s="296"/>
      <c r="DQF41" s="296"/>
      <c r="DQG41" s="296"/>
      <c r="DQH41" s="296"/>
      <c r="DQI41" s="296"/>
      <c r="DQJ41" s="296"/>
      <c r="DQK41" s="296"/>
      <c r="DQL41" s="296"/>
      <c r="DQM41" s="296"/>
      <c r="DQN41" s="296"/>
      <c r="DQO41" s="296"/>
      <c r="DQP41" s="296"/>
      <c r="DQQ41" s="296"/>
      <c r="DQR41" s="296"/>
      <c r="DQS41" s="296"/>
      <c r="DQT41" s="296"/>
      <c r="DQU41" s="296"/>
      <c r="DQV41" s="296"/>
      <c r="DQW41" s="296"/>
      <c r="DQX41" s="296"/>
      <c r="DQY41" s="296"/>
      <c r="DQZ41" s="296"/>
      <c r="DRA41" s="296"/>
      <c r="DRB41" s="296"/>
      <c r="DRC41" s="296"/>
      <c r="DRD41" s="296"/>
      <c r="DRE41" s="296"/>
      <c r="DRF41" s="296"/>
      <c r="DRG41" s="296"/>
      <c r="DRH41" s="296"/>
      <c r="DRI41" s="296"/>
      <c r="DRJ41" s="296"/>
      <c r="DRK41" s="296"/>
      <c r="DRL41" s="296"/>
      <c r="DRM41" s="296"/>
      <c r="DRN41" s="296"/>
      <c r="DRO41" s="296"/>
      <c r="DRP41" s="296"/>
      <c r="DRQ41" s="296"/>
      <c r="DRR41" s="296"/>
      <c r="DRS41" s="296"/>
      <c r="DRT41" s="296"/>
      <c r="DRU41" s="296"/>
      <c r="DRV41" s="296"/>
      <c r="DRW41" s="296"/>
      <c r="DRX41" s="296"/>
      <c r="DRY41" s="296"/>
      <c r="DRZ41" s="296"/>
      <c r="DSA41" s="296"/>
      <c r="DSB41" s="296"/>
      <c r="DSC41" s="296"/>
      <c r="DSD41" s="296"/>
      <c r="DSE41" s="296"/>
      <c r="DSF41" s="296"/>
      <c r="DSG41" s="296"/>
      <c r="DSH41" s="296"/>
      <c r="DSI41" s="296"/>
      <c r="DSJ41" s="296"/>
      <c r="DSK41" s="296"/>
      <c r="DSL41" s="296"/>
      <c r="DSM41" s="296"/>
      <c r="DSN41" s="296"/>
      <c r="DSO41" s="296"/>
      <c r="DSP41" s="296"/>
      <c r="DSQ41" s="296"/>
      <c r="DSR41" s="296"/>
      <c r="DSS41" s="296"/>
      <c r="DST41" s="296"/>
      <c r="DSU41" s="296"/>
      <c r="DSV41" s="296"/>
      <c r="DSW41" s="296"/>
      <c r="DSX41" s="296"/>
      <c r="DSY41" s="296"/>
      <c r="DSZ41" s="296"/>
      <c r="DTA41" s="296"/>
      <c r="DTB41" s="296"/>
      <c r="DTC41" s="296"/>
      <c r="DTD41" s="296"/>
      <c r="DTE41" s="296"/>
      <c r="DTF41" s="296"/>
      <c r="DTG41" s="296"/>
      <c r="DTH41" s="296"/>
      <c r="DTI41" s="296"/>
      <c r="DTJ41" s="296"/>
      <c r="DTK41" s="296"/>
      <c r="DTL41" s="296"/>
      <c r="DTM41" s="296"/>
      <c r="DTN41" s="296"/>
      <c r="DTO41" s="296"/>
      <c r="DTP41" s="296"/>
      <c r="DTQ41" s="296"/>
      <c r="DTR41" s="296"/>
      <c r="DTS41" s="296"/>
      <c r="DTT41" s="296"/>
      <c r="DTU41" s="296"/>
      <c r="DTV41" s="296"/>
      <c r="DTW41" s="296"/>
      <c r="DTX41" s="296"/>
      <c r="DTY41" s="296"/>
      <c r="DTZ41" s="296"/>
      <c r="DUA41" s="296"/>
      <c r="DUB41" s="296"/>
      <c r="DUC41" s="296"/>
      <c r="DUD41" s="296"/>
      <c r="DUE41" s="296"/>
      <c r="DUF41" s="296"/>
      <c r="DUG41" s="296"/>
      <c r="DUH41" s="296"/>
      <c r="DUI41" s="296"/>
      <c r="DUJ41" s="296"/>
      <c r="DUK41" s="296"/>
      <c r="DUL41" s="296"/>
      <c r="DUM41" s="296"/>
      <c r="DUN41" s="296"/>
      <c r="DUO41" s="296"/>
      <c r="DUP41" s="296"/>
      <c r="DUQ41" s="296"/>
      <c r="DUR41" s="296"/>
      <c r="DUS41" s="296"/>
      <c r="DUT41" s="296"/>
      <c r="DUU41" s="296"/>
      <c r="DUV41" s="296"/>
      <c r="DUW41" s="296"/>
      <c r="DUX41" s="296"/>
      <c r="DUY41" s="296"/>
      <c r="DUZ41" s="296"/>
      <c r="DVA41" s="296"/>
      <c r="DVB41" s="296"/>
      <c r="DVC41" s="296"/>
      <c r="DVD41" s="296"/>
      <c r="DVE41" s="296"/>
      <c r="DVF41" s="296"/>
      <c r="DVG41" s="296"/>
      <c r="DVH41" s="296"/>
      <c r="DVI41" s="296"/>
      <c r="DVJ41" s="296"/>
      <c r="DVK41" s="296"/>
      <c r="DVL41" s="296"/>
      <c r="DVM41" s="296"/>
      <c r="DVN41" s="296"/>
      <c r="DVO41" s="296"/>
      <c r="DVP41" s="296"/>
      <c r="DVQ41" s="296"/>
      <c r="DVR41" s="296"/>
      <c r="DVS41" s="296"/>
      <c r="DVT41" s="296"/>
      <c r="DVU41" s="296"/>
      <c r="DVV41" s="296"/>
      <c r="DVW41" s="296"/>
      <c r="DVX41" s="296"/>
      <c r="DVY41" s="296"/>
      <c r="DVZ41" s="296"/>
      <c r="DWA41" s="296"/>
      <c r="DWB41" s="296"/>
      <c r="DWC41" s="296"/>
      <c r="DWD41" s="296"/>
      <c r="DWE41" s="296"/>
      <c r="DWF41" s="296"/>
      <c r="DWG41" s="296"/>
      <c r="DWH41" s="296"/>
      <c r="DWI41" s="296"/>
      <c r="DWJ41" s="296"/>
      <c r="DWK41" s="296"/>
      <c r="DWL41" s="296"/>
      <c r="DWM41" s="296"/>
      <c r="DWN41" s="296"/>
      <c r="DWO41" s="296"/>
      <c r="DWP41" s="296"/>
      <c r="DWQ41" s="296"/>
      <c r="DWR41" s="296"/>
      <c r="DWS41" s="296"/>
      <c r="DWT41" s="296"/>
      <c r="DWU41" s="296"/>
      <c r="DWV41" s="296"/>
      <c r="DWW41" s="296"/>
      <c r="DWX41" s="296"/>
      <c r="DWY41" s="296"/>
      <c r="DWZ41" s="296"/>
      <c r="DXA41" s="296"/>
      <c r="DXB41" s="296"/>
      <c r="DXC41" s="296"/>
      <c r="DXD41" s="296"/>
      <c r="DXE41" s="296"/>
      <c r="DXF41" s="296"/>
      <c r="DXG41" s="296"/>
      <c r="DXH41" s="296"/>
      <c r="DXI41" s="296"/>
      <c r="DXJ41" s="296"/>
      <c r="DXK41" s="296"/>
      <c r="DXL41" s="296"/>
      <c r="DXM41" s="296"/>
      <c r="DXN41" s="296"/>
      <c r="DXO41" s="296"/>
      <c r="DXP41" s="296"/>
      <c r="DXQ41" s="296"/>
      <c r="DXR41" s="296"/>
      <c r="DXS41" s="296"/>
      <c r="DXT41" s="296"/>
      <c r="DXU41" s="296"/>
      <c r="DXV41" s="296"/>
      <c r="DXW41" s="296"/>
      <c r="DXX41" s="296"/>
      <c r="DXY41" s="296"/>
      <c r="DXZ41" s="296"/>
      <c r="DYA41" s="296"/>
      <c r="DYB41" s="296"/>
      <c r="DYC41" s="296"/>
      <c r="DYD41" s="296"/>
      <c r="DYE41" s="296"/>
      <c r="DYF41" s="296"/>
      <c r="DYG41" s="296"/>
      <c r="DYH41" s="296"/>
      <c r="DYI41" s="296"/>
      <c r="DYJ41" s="296"/>
      <c r="DYK41" s="296"/>
      <c r="DYL41" s="296"/>
      <c r="DYM41" s="296"/>
      <c r="DYN41" s="296"/>
      <c r="DYO41" s="296"/>
      <c r="DYP41" s="296"/>
      <c r="DYQ41" s="296"/>
      <c r="DYR41" s="296"/>
      <c r="DYS41" s="296"/>
      <c r="DYT41" s="296"/>
      <c r="DYU41" s="296"/>
      <c r="DYV41" s="296"/>
      <c r="DYW41" s="296"/>
      <c r="DYX41" s="296"/>
      <c r="DYY41" s="296"/>
      <c r="DYZ41" s="296"/>
      <c r="DZA41" s="296"/>
      <c r="DZB41" s="296"/>
      <c r="DZC41" s="296"/>
      <c r="DZD41" s="296"/>
      <c r="DZE41" s="296"/>
      <c r="DZF41" s="296"/>
      <c r="DZG41" s="296"/>
      <c r="DZH41" s="296"/>
      <c r="DZI41" s="296"/>
      <c r="DZJ41" s="296"/>
      <c r="DZK41" s="296"/>
      <c r="DZL41" s="296"/>
      <c r="DZM41" s="296"/>
      <c r="DZN41" s="296"/>
      <c r="DZO41" s="296"/>
      <c r="DZP41" s="296"/>
      <c r="DZQ41" s="296"/>
      <c r="DZR41" s="296"/>
      <c r="DZS41" s="296"/>
      <c r="DZT41" s="296"/>
      <c r="DZU41" s="296"/>
      <c r="DZV41" s="296"/>
      <c r="DZW41" s="296"/>
      <c r="DZX41" s="296"/>
      <c r="DZY41" s="296"/>
      <c r="DZZ41" s="296"/>
      <c r="EAA41" s="296"/>
      <c r="EAB41" s="296"/>
      <c r="EAC41" s="296"/>
      <c r="EAD41" s="296"/>
      <c r="EAE41" s="296"/>
      <c r="EAF41" s="296"/>
      <c r="EAG41" s="296"/>
      <c r="EAH41" s="296"/>
      <c r="EAI41" s="296"/>
      <c r="EAJ41" s="296"/>
      <c r="EAK41" s="296"/>
      <c r="EAL41" s="296"/>
      <c r="EAM41" s="296"/>
      <c r="EAN41" s="296"/>
      <c r="EAO41" s="296"/>
      <c r="EAP41" s="296"/>
      <c r="EAQ41" s="296"/>
      <c r="EAR41" s="296"/>
      <c r="EAS41" s="296"/>
      <c r="EAT41" s="296"/>
      <c r="EAU41" s="296"/>
      <c r="EAV41" s="296"/>
      <c r="EAW41" s="296"/>
      <c r="EAX41" s="296"/>
      <c r="EAY41" s="296"/>
      <c r="EAZ41" s="296"/>
      <c r="EBA41" s="296"/>
      <c r="EBB41" s="296"/>
      <c r="EBC41" s="296"/>
      <c r="EBD41" s="296"/>
      <c r="EBE41" s="296"/>
      <c r="EBF41" s="296"/>
      <c r="EBG41" s="296"/>
      <c r="EBH41" s="296"/>
      <c r="EBI41" s="296"/>
      <c r="EBJ41" s="296"/>
      <c r="EBK41" s="296"/>
      <c r="EBL41" s="296"/>
      <c r="EBM41" s="296"/>
      <c r="EBN41" s="296"/>
      <c r="EBO41" s="296"/>
      <c r="EBP41" s="296"/>
      <c r="EBQ41" s="296"/>
      <c r="EBR41" s="296"/>
      <c r="EBS41" s="296"/>
      <c r="EBT41" s="296"/>
      <c r="EBU41" s="296"/>
      <c r="EBV41" s="296"/>
      <c r="EBW41" s="296"/>
      <c r="EBX41" s="296"/>
      <c r="EBY41" s="296"/>
      <c r="EBZ41" s="296"/>
      <c r="ECA41" s="296"/>
      <c r="ECB41" s="296"/>
      <c r="ECC41" s="296"/>
      <c r="ECD41" s="296"/>
      <c r="ECE41" s="296"/>
      <c r="ECF41" s="296"/>
      <c r="ECG41" s="296"/>
      <c r="ECH41" s="296"/>
      <c r="ECI41" s="296"/>
      <c r="ECJ41" s="296"/>
      <c r="ECK41" s="296"/>
      <c r="ECL41" s="296"/>
      <c r="ECM41" s="296"/>
      <c r="ECN41" s="296"/>
      <c r="ECO41" s="296"/>
      <c r="ECP41" s="296"/>
      <c r="ECQ41" s="296"/>
      <c r="ECR41" s="296"/>
      <c r="ECS41" s="296"/>
      <c r="ECT41" s="296"/>
      <c r="ECU41" s="296"/>
      <c r="ECV41" s="296"/>
      <c r="ECW41" s="296"/>
      <c r="ECX41" s="296"/>
      <c r="ECY41" s="296"/>
      <c r="ECZ41" s="296"/>
      <c r="EDA41" s="296"/>
      <c r="EDB41" s="296"/>
      <c r="EDC41" s="296"/>
      <c r="EDD41" s="296"/>
      <c r="EDE41" s="296"/>
      <c r="EDF41" s="296"/>
      <c r="EDG41" s="296"/>
      <c r="EDH41" s="296"/>
      <c r="EDI41" s="296"/>
      <c r="EDJ41" s="296"/>
      <c r="EDK41" s="296"/>
      <c r="EDL41" s="296"/>
      <c r="EDM41" s="296"/>
      <c r="EDN41" s="296"/>
      <c r="EDO41" s="296"/>
      <c r="EDP41" s="296"/>
      <c r="EDQ41" s="296"/>
      <c r="EDR41" s="296"/>
      <c r="EDS41" s="296"/>
      <c r="EDT41" s="296"/>
      <c r="EDU41" s="296"/>
      <c r="EDV41" s="296"/>
      <c r="EDW41" s="296"/>
      <c r="EDX41" s="296"/>
      <c r="EDY41" s="296"/>
      <c r="EDZ41" s="296"/>
      <c r="EEA41" s="296"/>
      <c r="EEB41" s="296"/>
      <c r="EEC41" s="296"/>
      <c r="EED41" s="296"/>
      <c r="EEE41" s="296"/>
      <c r="EEF41" s="296"/>
      <c r="EEG41" s="296"/>
      <c r="EEH41" s="296"/>
      <c r="EEI41" s="296"/>
      <c r="EEJ41" s="296"/>
      <c r="EEK41" s="296"/>
      <c r="EEL41" s="296"/>
      <c r="EEM41" s="296"/>
      <c r="EEN41" s="296"/>
      <c r="EEO41" s="296"/>
      <c r="EEP41" s="296"/>
      <c r="EEQ41" s="296"/>
      <c r="EER41" s="296"/>
      <c r="EES41" s="296"/>
      <c r="EET41" s="296"/>
      <c r="EEU41" s="296"/>
      <c r="EEV41" s="296"/>
      <c r="EEW41" s="296"/>
      <c r="EEX41" s="296"/>
      <c r="EEY41" s="296"/>
      <c r="EEZ41" s="296"/>
      <c r="EFA41" s="296"/>
      <c r="EFB41" s="296"/>
      <c r="EFC41" s="296"/>
      <c r="EFD41" s="296"/>
      <c r="EFE41" s="296"/>
      <c r="EFF41" s="296"/>
      <c r="EFG41" s="296"/>
      <c r="EFH41" s="296"/>
      <c r="EFI41" s="296"/>
      <c r="EFJ41" s="296"/>
      <c r="EFK41" s="296"/>
      <c r="EFL41" s="296"/>
      <c r="EFM41" s="296"/>
      <c r="EFN41" s="296"/>
      <c r="EFO41" s="296"/>
      <c r="EFP41" s="296"/>
      <c r="EFQ41" s="296"/>
      <c r="EFR41" s="296"/>
      <c r="EFS41" s="296"/>
      <c r="EFT41" s="296"/>
      <c r="EFU41" s="296"/>
      <c r="EFV41" s="296"/>
      <c r="EFW41" s="296"/>
      <c r="EFX41" s="296"/>
      <c r="EFY41" s="296"/>
      <c r="EFZ41" s="296"/>
      <c r="EGA41" s="296"/>
      <c r="EGB41" s="296"/>
      <c r="EGC41" s="296"/>
      <c r="EGD41" s="296"/>
      <c r="EGE41" s="296"/>
      <c r="EGF41" s="296"/>
      <c r="EGG41" s="296"/>
      <c r="EGH41" s="296"/>
      <c r="EGI41" s="296"/>
      <c r="EGJ41" s="296"/>
      <c r="EGK41" s="296"/>
      <c r="EGL41" s="296"/>
      <c r="EGM41" s="296"/>
      <c r="EGN41" s="296"/>
      <c r="EGO41" s="296"/>
      <c r="EGP41" s="296"/>
      <c r="EGQ41" s="296"/>
      <c r="EGR41" s="296"/>
      <c r="EGS41" s="296"/>
      <c r="EGT41" s="296"/>
      <c r="EGU41" s="296"/>
      <c r="EGV41" s="296"/>
      <c r="EGW41" s="296"/>
      <c r="EGX41" s="296"/>
      <c r="EGY41" s="296"/>
      <c r="EGZ41" s="296"/>
      <c r="EHA41" s="296"/>
      <c r="EHB41" s="296"/>
      <c r="EHC41" s="296"/>
      <c r="EHD41" s="296"/>
      <c r="EHE41" s="296"/>
      <c r="EHF41" s="296"/>
      <c r="EHG41" s="296"/>
      <c r="EHH41" s="296"/>
      <c r="EHI41" s="296"/>
      <c r="EHJ41" s="296"/>
      <c r="EHK41" s="296"/>
      <c r="EHL41" s="296"/>
      <c r="EHM41" s="296"/>
      <c r="EHN41" s="296"/>
      <c r="EHO41" s="296"/>
      <c r="EHP41" s="296"/>
      <c r="EHQ41" s="296"/>
      <c r="EHR41" s="296"/>
      <c r="EHS41" s="296"/>
      <c r="EHT41" s="296"/>
      <c r="EHU41" s="296"/>
      <c r="EHV41" s="296"/>
      <c r="EHW41" s="296"/>
      <c r="EHX41" s="296"/>
      <c r="EHY41" s="296"/>
      <c r="EHZ41" s="296"/>
      <c r="EIA41" s="296"/>
      <c r="EIB41" s="296"/>
      <c r="EIC41" s="296"/>
      <c r="EID41" s="296"/>
      <c r="EIE41" s="296"/>
      <c r="EIF41" s="296"/>
      <c r="EIG41" s="296"/>
      <c r="EIH41" s="296"/>
      <c r="EII41" s="296"/>
      <c r="EIJ41" s="296"/>
      <c r="EIK41" s="296"/>
      <c r="EIL41" s="296"/>
      <c r="EIM41" s="296"/>
      <c r="EIN41" s="296"/>
      <c r="EIO41" s="296"/>
      <c r="EIP41" s="296"/>
      <c r="EIQ41" s="296"/>
      <c r="EIR41" s="296"/>
      <c r="EIS41" s="296"/>
      <c r="EIT41" s="296"/>
      <c r="EIU41" s="296"/>
      <c r="EIV41" s="296"/>
      <c r="EIW41" s="296"/>
      <c r="EIX41" s="296"/>
      <c r="EIY41" s="296"/>
      <c r="EIZ41" s="296"/>
      <c r="EJA41" s="296"/>
      <c r="EJB41" s="296"/>
      <c r="EJC41" s="296"/>
      <c r="EJD41" s="296"/>
      <c r="EJE41" s="296"/>
      <c r="EJF41" s="296"/>
      <c r="EJG41" s="296"/>
      <c r="EJH41" s="296"/>
      <c r="EJI41" s="296"/>
      <c r="EJJ41" s="296"/>
      <c r="EJK41" s="296"/>
      <c r="EJL41" s="296"/>
      <c r="EJM41" s="296"/>
      <c r="EJN41" s="296"/>
      <c r="EJO41" s="296"/>
      <c r="EJP41" s="296"/>
      <c r="EJQ41" s="296"/>
      <c r="EJR41" s="296"/>
      <c r="EJS41" s="296"/>
      <c r="EJT41" s="296"/>
      <c r="EJU41" s="296"/>
      <c r="EJV41" s="296"/>
      <c r="EJW41" s="296"/>
      <c r="EJX41" s="296"/>
      <c r="EJY41" s="296"/>
      <c r="EJZ41" s="296"/>
      <c r="EKA41" s="296"/>
      <c r="EKB41" s="296"/>
      <c r="EKC41" s="296"/>
      <c r="EKD41" s="296"/>
      <c r="EKE41" s="296"/>
      <c r="EKF41" s="296"/>
      <c r="EKG41" s="296"/>
      <c r="EKH41" s="296"/>
      <c r="EKI41" s="296"/>
      <c r="EKJ41" s="296"/>
      <c r="EKK41" s="296"/>
      <c r="EKL41" s="296"/>
      <c r="EKM41" s="296"/>
      <c r="EKN41" s="296"/>
      <c r="EKO41" s="296"/>
      <c r="EKP41" s="296"/>
      <c r="EKQ41" s="296"/>
      <c r="EKR41" s="296"/>
      <c r="EKS41" s="296"/>
      <c r="EKT41" s="296"/>
      <c r="EKU41" s="296"/>
      <c r="EKV41" s="296"/>
      <c r="EKW41" s="296"/>
      <c r="EKX41" s="296"/>
      <c r="EKY41" s="296"/>
      <c r="EKZ41" s="296"/>
      <c r="ELA41" s="296"/>
      <c r="ELB41" s="296"/>
      <c r="ELC41" s="296"/>
      <c r="ELD41" s="296"/>
      <c r="ELE41" s="296"/>
      <c r="ELF41" s="296"/>
      <c r="ELG41" s="296"/>
      <c r="ELH41" s="296"/>
      <c r="ELI41" s="296"/>
      <c r="ELJ41" s="296"/>
      <c r="ELK41" s="296"/>
      <c r="ELL41" s="296"/>
      <c r="ELM41" s="296"/>
      <c r="ELN41" s="296"/>
      <c r="ELO41" s="296"/>
      <c r="ELP41" s="296"/>
      <c r="ELQ41" s="296"/>
      <c r="ELR41" s="296"/>
      <c r="ELS41" s="296"/>
      <c r="ELT41" s="296"/>
      <c r="ELU41" s="296"/>
      <c r="ELV41" s="296"/>
      <c r="ELW41" s="296"/>
      <c r="ELX41" s="296"/>
      <c r="ELY41" s="296"/>
      <c r="ELZ41" s="296"/>
      <c r="EMA41" s="296"/>
      <c r="EMB41" s="296"/>
      <c r="EMC41" s="296"/>
      <c r="EMD41" s="296"/>
      <c r="EME41" s="296"/>
      <c r="EMF41" s="296"/>
      <c r="EMG41" s="296"/>
      <c r="EMH41" s="296"/>
      <c r="EMI41" s="296"/>
      <c r="EMJ41" s="296"/>
      <c r="EMK41" s="296"/>
      <c r="EML41" s="296"/>
      <c r="EMM41" s="296"/>
      <c r="EMN41" s="296"/>
      <c r="EMO41" s="296"/>
      <c r="EMP41" s="296"/>
      <c r="EMQ41" s="296"/>
      <c r="EMR41" s="296"/>
      <c r="EMS41" s="296"/>
      <c r="EMT41" s="296"/>
      <c r="EMU41" s="296"/>
      <c r="EMV41" s="296"/>
      <c r="EMW41" s="296"/>
      <c r="EMX41" s="296"/>
      <c r="EMY41" s="296"/>
      <c r="EMZ41" s="296"/>
      <c r="ENA41" s="296"/>
      <c r="ENB41" s="296"/>
      <c r="ENC41" s="296"/>
      <c r="END41" s="296"/>
      <c r="ENE41" s="296"/>
      <c r="ENF41" s="296"/>
      <c r="ENG41" s="296"/>
      <c r="ENH41" s="296"/>
      <c r="ENI41" s="296"/>
      <c r="ENJ41" s="296"/>
      <c r="ENK41" s="296"/>
      <c r="ENL41" s="296"/>
      <c r="ENM41" s="296"/>
      <c r="ENN41" s="296"/>
      <c r="ENO41" s="296"/>
      <c r="ENP41" s="296"/>
      <c r="ENQ41" s="296"/>
      <c r="ENR41" s="296"/>
      <c r="ENS41" s="296"/>
      <c r="ENT41" s="296"/>
      <c r="ENU41" s="296"/>
      <c r="ENV41" s="296"/>
      <c r="ENW41" s="296"/>
      <c r="ENX41" s="296"/>
      <c r="ENY41" s="296"/>
      <c r="ENZ41" s="296"/>
      <c r="EOA41" s="296"/>
      <c r="EOB41" s="296"/>
      <c r="EOC41" s="296"/>
      <c r="EOD41" s="296"/>
      <c r="EOE41" s="296"/>
      <c r="EOF41" s="296"/>
      <c r="EOG41" s="296"/>
      <c r="EOH41" s="296"/>
      <c r="EOI41" s="296"/>
      <c r="EOJ41" s="296"/>
      <c r="EOK41" s="296"/>
      <c r="EOL41" s="296"/>
      <c r="EOM41" s="296"/>
      <c r="EON41" s="296"/>
      <c r="EOO41" s="296"/>
      <c r="EOP41" s="296"/>
      <c r="EOQ41" s="296"/>
      <c r="EOR41" s="296"/>
      <c r="EOS41" s="296"/>
      <c r="EOT41" s="296"/>
      <c r="EOU41" s="296"/>
      <c r="EOV41" s="296"/>
      <c r="EOW41" s="296"/>
      <c r="EOX41" s="296"/>
      <c r="EOY41" s="296"/>
      <c r="EOZ41" s="296"/>
      <c r="EPA41" s="296"/>
      <c r="EPB41" s="296"/>
      <c r="EPC41" s="296"/>
      <c r="EPD41" s="296"/>
      <c r="EPE41" s="296"/>
      <c r="EPF41" s="296"/>
      <c r="EPG41" s="296"/>
      <c r="EPH41" s="296"/>
      <c r="EPI41" s="296"/>
      <c r="EPJ41" s="296"/>
      <c r="EPK41" s="296"/>
      <c r="EPL41" s="296"/>
      <c r="EPM41" s="296"/>
      <c r="EPN41" s="296"/>
      <c r="EPO41" s="296"/>
      <c r="EPP41" s="296"/>
      <c r="EPQ41" s="296"/>
      <c r="EPR41" s="296"/>
      <c r="EPS41" s="296"/>
      <c r="EPT41" s="296"/>
      <c r="EPU41" s="296"/>
      <c r="EPV41" s="296"/>
      <c r="EPW41" s="296"/>
      <c r="EPX41" s="296"/>
      <c r="EPY41" s="296"/>
      <c r="EPZ41" s="296"/>
      <c r="EQA41" s="296"/>
      <c r="EQB41" s="296"/>
      <c r="EQC41" s="296"/>
      <c r="EQD41" s="296"/>
      <c r="EQE41" s="296"/>
      <c r="EQF41" s="296"/>
      <c r="EQG41" s="296"/>
      <c r="EQH41" s="296"/>
      <c r="EQI41" s="296"/>
      <c r="EQJ41" s="296"/>
      <c r="EQK41" s="296"/>
      <c r="EQL41" s="296"/>
      <c r="EQM41" s="296"/>
      <c r="EQN41" s="296"/>
      <c r="EQO41" s="296"/>
      <c r="EQP41" s="296"/>
      <c r="EQQ41" s="296"/>
      <c r="EQR41" s="296"/>
      <c r="EQS41" s="296"/>
      <c r="EQT41" s="296"/>
      <c r="EQU41" s="296"/>
      <c r="EQV41" s="296"/>
      <c r="EQW41" s="296"/>
      <c r="EQX41" s="296"/>
      <c r="EQY41" s="296"/>
      <c r="EQZ41" s="296"/>
      <c r="ERA41" s="296"/>
      <c r="ERB41" s="296"/>
      <c r="ERC41" s="296"/>
      <c r="ERD41" s="296"/>
      <c r="ERE41" s="296"/>
      <c r="ERF41" s="296"/>
      <c r="ERG41" s="296"/>
      <c r="ERH41" s="296"/>
      <c r="ERI41" s="296"/>
      <c r="ERJ41" s="296"/>
      <c r="ERK41" s="296"/>
      <c r="ERL41" s="296"/>
      <c r="ERM41" s="296"/>
      <c r="ERN41" s="296"/>
      <c r="ERO41" s="296"/>
      <c r="ERP41" s="296"/>
      <c r="ERQ41" s="296"/>
      <c r="ERR41" s="296"/>
      <c r="ERS41" s="296"/>
      <c r="ERT41" s="296"/>
      <c r="ERU41" s="296"/>
      <c r="ERV41" s="296"/>
      <c r="ERW41" s="296"/>
      <c r="ERX41" s="296"/>
      <c r="ERY41" s="296"/>
      <c r="ERZ41" s="296"/>
      <c r="ESA41" s="296"/>
      <c r="ESB41" s="296"/>
      <c r="ESC41" s="296"/>
      <c r="ESD41" s="296"/>
      <c r="ESE41" s="296"/>
      <c r="ESF41" s="296"/>
      <c r="ESG41" s="296"/>
      <c r="ESH41" s="296"/>
      <c r="ESI41" s="296"/>
      <c r="ESJ41" s="296"/>
      <c r="ESK41" s="296"/>
      <c r="ESL41" s="296"/>
      <c r="ESM41" s="296"/>
      <c r="ESN41" s="296"/>
      <c r="ESO41" s="296"/>
      <c r="ESP41" s="296"/>
      <c r="ESQ41" s="296"/>
      <c r="ESR41" s="296"/>
      <c r="ESS41" s="296"/>
      <c r="EST41" s="296"/>
      <c r="ESU41" s="296"/>
      <c r="ESV41" s="296"/>
      <c r="ESW41" s="296"/>
      <c r="ESX41" s="296"/>
      <c r="ESY41" s="296"/>
      <c r="ESZ41" s="296"/>
      <c r="ETA41" s="296"/>
      <c r="ETB41" s="296"/>
      <c r="ETC41" s="296"/>
      <c r="ETD41" s="296"/>
      <c r="ETE41" s="296"/>
      <c r="ETF41" s="296"/>
      <c r="ETG41" s="296"/>
      <c r="ETH41" s="296"/>
      <c r="ETI41" s="296"/>
      <c r="ETJ41" s="296"/>
      <c r="ETK41" s="296"/>
      <c r="ETL41" s="296"/>
      <c r="ETM41" s="296"/>
      <c r="ETN41" s="296"/>
      <c r="ETO41" s="296"/>
      <c r="ETP41" s="296"/>
      <c r="ETQ41" s="296"/>
      <c r="ETR41" s="296"/>
      <c r="ETS41" s="296"/>
      <c r="ETT41" s="296"/>
      <c r="ETU41" s="296"/>
      <c r="ETV41" s="296"/>
      <c r="ETW41" s="296"/>
      <c r="ETX41" s="296"/>
      <c r="ETY41" s="296"/>
      <c r="ETZ41" s="296"/>
      <c r="EUA41" s="296"/>
      <c r="EUB41" s="296"/>
      <c r="EUC41" s="296"/>
      <c r="EUD41" s="296"/>
      <c r="EUE41" s="296"/>
      <c r="EUF41" s="296"/>
      <c r="EUG41" s="296"/>
      <c r="EUH41" s="296"/>
      <c r="EUI41" s="296"/>
      <c r="EUJ41" s="296"/>
      <c r="EUK41" s="296"/>
      <c r="EUL41" s="296"/>
      <c r="EUM41" s="296"/>
      <c r="EUN41" s="296"/>
      <c r="EUO41" s="296"/>
      <c r="EUP41" s="296"/>
      <c r="EUQ41" s="296"/>
      <c r="EUR41" s="296"/>
      <c r="EUS41" s="296"/>
      <c r="EUT41" s="296"/>
      <c r="EUU41" s="296"/>
      <c r="EUV41" s="296"/>
      <c r="EUW41" s="296"/>
      <c r="EUX41" s="296"/>
      <c r="EUY41" s="296"/>
      <c r="EUZ41" s="296"/>
      <c r="EVA41" s="296"/>
      <c r="EVB41" s="296"/>
      <c r="EVC41" s="296"/>
      <c r="EVD41" s="296"/>
      <c r="EVE41" s="296"/>
      <c r="EVF41" s="296"/>
      <c r="EVG41" s="296"/>
      <c r="EVH41" s="296"/>
      <c r="EVI41" s="296"/>
      <c r="EVJ41" s="296"/>
      <c r="EVK41" s="296"/>
      <c r="EVL41" s="296"/>
      <c r="EVM41" s="296"/>
      <c r="EVN41" s="296"/>
      <c r="EVO41" s="296"/>
      <c r="EVP41" s="296"/>
      <c r="EVQ41" s="296"/>
      <c r="EVR41" s="296"/>
      <c r="EVS41" s="296"/>
      <c r="EVT41" s="296"/>
      <c r="EVU41" s="296"/>
      <c r="EVV41" s="296"/>
      <c r="EVW41" s="296"/>
      <c r="EVX41" s="296"/>
      <c r="EVY41" s="296"/>
      <c r="EVZ41" s="296"/>
      <c r="EWA41" s="296"/>
      <c r="EWB41" s="296"/>
      <c r="EWC41" s="296"/>
      <c r="EWD41" s="296"/>
      <c r="EWE41" s="296"/>
      <c r="EWF41" s="296"/>
      <c r="EWG41" s="296"/>
      <c r="EWH41" s="296"/>
      <c r="EWI41" s="296"/>
      <c r="EWJ41" s="296"/>
      <c r="EWK41" s="296"/>
      <c r="EWL41" s="296"/>
      <c r="EWM41" s="296"/>
      <c r="EWN41" s="296"/>
      <c r="EWO41" s="296"/>
      <c r="EWP41" s="296"/>
      <c r="EWQ41" s="296"/>
      <c r="EWR41" s="296"/>
      <c r="EWS41" s="296"/>
      <c r="EWT41" s="296"/>
      <c r="EWU41" s="296"/>
      <c r="EWV41" s="296"/>
      <c r="EWW41" s="296"/>
      <c r="EWX41" s="296"/>
      <c r="EWY41" s="296"/>
      <c r="EWZ41" s="296"/>
      <c r="EXA41" s="296"/>
      <c r="EXB41" s="296"/>
      <c r="EXC41" s="296"/>
      <c r="EXD41" s="296"/>
      <c r="EXE41" s="296"/>
      <c r="EXF41" s="296"/>
      <c r="EXG41" s="296"/>
      <c r="EXH41" s="296"/>
      <c r="EXI41" s="296"/>
      <c r="EXJ41" s="296"/>
      <c r="EXK41" s="296"/>
      <c r="EXL41" s="296"/>
      <c r="EXM41" s="296"/>
      <c r="EXN41" s="296"/>
      <c r="EXO41" s="296"/>
      <c r="EXP41" s="296"/>
      <c r="EXQ41" s="296"/>
      <c r="EXR41" s="296"/>
      <c r="EXS41" s="296"/>
      <c r="EXT41" s="296"/>
      <c r="EXU41" s="296"/>
      <c r="EXV41" s="296"/>
      <c r="EXW41" s="296"/>
      <c r="EXX41" s="296"/>
      <c r="EXY41" s="296"/>
      <c r="EXZ41" s="296"/>
      <c r="EYA41" s="296"/>
      <c r="EYB41" s="296"/>
      <c r="EYC41" s="296"/>
      <c r="EYD41" s="296"/>
      <c r="EYE41" s="296"/>
      <c r="EYF41" s="296"/>
      <c r="EYG41" s="296"/>
      <c r="EYH41" s="296"/>
      <c r="EYI41" s="296"/>
      <c r="EYJ41" s="296"/>
      <c r="EYK41" s="296"/>
      <c r="EYL41" s="296"/>
      <c r="EYM41" s="296"/>
      <c r="EYN41" s="296"/>
      <c r="EYO41" s="296"/>
      <c r="EYP41" s="296"/>
      <c r="EYQ41" s="296"/>
      <c r="EYR41" s="296"/>
      <c r="EYS41" s="296"/>
      <c r="EYT41" s="296"/>
      <c r="EYU41" s="296"/>
      <c r="EYV41" s="296"/>
      <c r="EYW41" s="296"/>
      <c r="EYX41" s="296"/>
      <c r="EYY41" s="296"/>
      <c r="EYZ41" s="296"/>
      <c r="EZA41" s="296"/>
      <c r="EZB41" s="296"/>
      <c r="EZC41" s="296"/>
      <c r="EZD41" s="296"/>
      <c r="EZE41" s="296"/>
      <c r="EZF41" s="296"/>
      <c r="EZG41" s="296"/>
      <c r="EZH41" s="296"/>
      <c r="EZI41" s="296"/>
      <c r="EZJ41" s="296"/>
      <c r="EZK41" s="296"/>
      <c r="EZL41" s="296"/>
      <c r="EZM41" s="296"/>
      <c r="EZN41" s="296"/>
      <c r="EZO41" s="296"/>
      <c r="EZP41" s="296"/>
      <c r="EZQ41" s="296"/>
      <c r="EZR41" s="296"/>
      <c r="EZS41" s="296"/>
      <c r="EZT41" s="296"/>
      <c r="EZU41" s="296"/>
      <c r="EZV41" s="296"/>
      <c r="EZW41" s="296"/>
      <c r="EZX41" s="296"/>
      <c r="EZY41" s="296"/>
      <c r="EZZ41" s="296"/>
      <c r="FAA41" s="296"/>
      <c r="FAB41" s="296"/>
      <c r="FAC41" s="296"/>
      <c r="FAD41" s="296"/>
      <c r="FAE41" s="296"/>
      <c r="FAF41" s="296"/>
      <c r="FAG41" s="296"/>
      <c r="FAH41" s="296"/>
      <c r="FAI41" s="296"/>
      <c r="FAJ41" s="296"/>
      <c r="FAK41" s="296"/>
      <c r="FAL41" s="296"/>
      <c r="FAM41" s="296"/>
      <c r="FAN41" s="296"/>
      <c r="FAO41" s="296"/>
      <c r="FAP41" s="296"/>
      <c r="FAQ41" s="296"/>
      <c r="FAR41" s="296"/>
      <c r="FAS41" s="296"/>
      <c r="FAT41" s="296"/>
      <c r="FAU41" s="296"/>
      <c r="FAV41" s="296"/>
      <c r="FAW41" s="296"/>
      <c r="FAX41" s="296"/>
      <c r="FAY41" s="296"/>
      <c r="FAZ41" s="296"/>
      <c r="FBA41" s="296"/>
      <c r="FBB41" s="296"/>
      <c r="FBC41" s="296"/>
      <c r="FBD41" s="296"/>
      <c r="FBE41" s="296"/>
      <c r="FBF41" s="296"/>
      <c r="FBG41" s="296"/>
      <c r="FBH41" s="296"/>
      <c r="FBI41" s="296"/>
      <c r="FBJ41" s="296"/>
      <c r="FBK41" s="296"/>
      <c r="FBL41" s="296"/>
      <c r="FBM41" s="296"/>
      <c r="FBN41" s="296"/>
      <c r="FBO41" s="296"/>
      <c r="FBP41" s="296"/>
      <c r="FBQ41" s="296"/>
      <c r="FBR41" s="296"/>
      <c r="FBS41" s="296"/>
      <c r="FBT41" s="296"/>
      <c r="FBU41" s="296"/>
      <c r="FBV41" s="296"/>
      <c r="FBW41" s="296"/>
      <c r="FBX41" s="296"/>
      <c r="FBY41" s="296"/>
      <c r="FBZ41" s="296"/>
      <c r="FCA41" s="296"/>
      <c r="FCB41" s="296"/>
      <c r="FCC41" s="296"/>
      <c r="FCD41" s="296"/>
      <c r="FCE41" s="296"/>
      <c r="FCF41" s="296"/>
      <c r="FCG41" s="296"/>
      <c r="FCH41" s="296"/>
      <c r="FCI41" s="296"/>
      <c r="FCJ41" s="296"/>
      <c r="FCK41" s="296"/>
      <c r="FCL41" s="296"/>
      <c r="FCM41" s="296"/>
      <c r="FCN41" s="296"/>
      <c r="FCO41" s="296"/>
      <c r="FCP41" s="296"/>
      <c r="FCQ41" s="296"/>
      <c r="FCR41" s="296"/>
      <c r="FCS41" s="296"/>
      <c r="FCT41" s="296"/>
      <c r="FCU41" s="296"/>
      <c r="FCV41" s="296"/>
      <c r="FCW41" s="296"/>
      <c r="FCX41" s="296"/>
      <c r="FCY41" s="296"/>
      <c r="FCZ41" s="296"/>
      <c r="FDA41" s="296"/>
      <c r="FDB41" s="296"/>
      <c r="FDC41" s="296"/>
      <c r="FDD41" s="296"/>
      <c r="FDE41" s="296"/>
      <c r="FDF41" s="296"/>
      <c r="FDG41" s="296"/>
      <c r="FDH41" s="296"/>
      <c r="FDI41" s="296"/>
      <c r="FDJ41" s="296"/>
      <c r="FDK41" s="296"/>
      <c r="FDL41" s="296"/>
      <c r="FDM41" s="296"/>
      <c r="FDN41" s="296"/>
      <c r="FDO41" s="296"/>
      <c r="FDP41" s="296"/>
      <c r="FDQ41" s="296"/>
      <c r="FDR41" s="296"/>
      <c r="FDS41" s="296"/>
      <c r="FDT41" s="296"/>
      <c r="FDU41" s="296"/>
      <c r="FDV41" s="296"/>
      <c r="FDW41" s="296"/>
      <c r="FDX41" s="296"/>
      <c r="FDY41" s="296"/>
      <c r="FDZ41" s="296"/>
      <c r="FEA41" s="296"/>
      <c r="FEB41" s="296"/>
      <c r="FEC41" s="296"/>
      <c r="FED41" s="296"/>
      <c r="FEE41" s="296"/>
      <c r="FEF41" s="296"/>
      <c r="FEG41" s="296"/>
      <c r="FEH41" s="296"/>
      <c r="FEI41" s="296"/>
      <c r="FEJ41" s="296"/>
      <c r="FEK41" s="296"/>
      <c r="FEL41" s="296"/>
      <c r="FEM41" s="296"/>
      <c r="FEN41" s="296"/>
      <c r="FEO41" s="296"/>
      <c r="FEP41" s="296"/>
      <c r="FEQ41" s="296"/>
      <c r="FER41" s="296"/>
      <c r="FES41" s="296"/>
      <c r="FET41" s="296"/>
      <c r="FEU41" s="296"/>
      <c r="FEV41" s="296"/>
      <c r="FEW41" s="296"/>
      <c r="FEX41" s="296"/>
      <c r="FEY41" s="296"/>
      <c r="FEZ41" s="296"/>
      <c r="FFA41" s="296"/>
      <c r="FFB41" s="296"/>
      <c r="FFC41" s="296"/>
      <c r="FFD41" s="296"/>
      <c r="FFE41" s="296"/>
      <c r="FFF41" s="296"/>
      <c r="FFG41" s="296"/>
      <c r="FFH41" s="296"/>
      <c r="FFI41" s="296"/>
      <c r="FFJ41" s="296"/>
      <c r="FFK41" s="296"/>
      <c r="FFL41" s="296"/>
      <c r="FFM41" s="296"/>
      <c r="FFN41" s="296"/>
      <c r="FFO41" s="296"/>
      <c r="FFP41" s="296"/>
      <c r="FFQ41" s="296"/>
      <c r="FFR41" s="296"/>
      <c r="FFS41" s="296"/>
      <c r="FFT41" s="296"/>
      <c r="FFU41" s="296"/>
      <c r="FFV41" s="296"/>
      <c r="FFW41" s="296"/>
      <c r="FFX41" s="296"/>
      <c r="FFY41" s="296"/>
      <c r="FFZ41" s="296"/>
      <c r="FGA41" s="296"/>
      <c r="FGB41" s="296"/>
      <c r="FGC41" s="296"/>
      <c r="FGD41" s="296"/>
      <c r="FGE41" s="296"/>
      <c r="FGF41" s="296"/>
      <c r="FGG41" s="296"/>
      <c r="FGH41" s="296"/>
      <c r="FGI41" s="296"/>
      <c r="FGJ41" s="296"/>
      <c r="FGK41" s="296"/>
      <c r="FGL41" s="296"/>
      <c r="FGM41" s="296"/>
      <c r="FGN41" s="296"/>
      <c r="FGO41" s="296"/>
      <c r="FGP41" s="296"/>
      <c r="FGQ41" s="296"/>
      <c r="FGR41" s="296"/>
      <c r="FGS41" s="296"/>
      <c r="FGT41" s="296"/>
      <c r="FGU41" s="296"/>
      <c r="FGV41" s="296"/>
      <c r="FGW41" s="296"/>
      <c r="FGX41" s="296"/>
      <c r="FGY41" s="296"/>
      <c r="FGZ41" s="296"/>
      <c r="FHA41" s="296"/>
      <c r="FHB41" s="296"/>
      <c r="FHC41" s="296"/>
      <c r="FHD41" s="296"/>
      <c r="FHE41" s="296"/>
      <c r="FHF41" s="296"/>
      <c r="FHG41" s="296"/>
      <c r="FHH41" s="296"/>
      <c r="FHI41" s="296"/>
      <c r="FHJ41" s="296"/>
      <c r="FHK41" s="296"/>
      <c r="FHL41" s="296"/>
      <c r="FHM41" s="296"/>
      <c r="FHN41" s="296"/>
      <c r="FHO41" s="296"/>
      <c r="FHP41" s="296"/>
      <c r="FHQ41" s="296"/>
      <c r="FHR41" s="296"/>
      <c r="FHS41" s="296"/>
      <c r="FHT41" s="296"/>
      <c r="FHU41" s="296"/>
      <c r="FHV41" s="296"/>
      <c r="FHW41" s="296"/>
      <c r="FHX41" s="296"/>
      <c r="FHY41" s="296"/>
      <c r="FHZ41" s="296"/>
      <c r="FIA41" s="296"/>
      <c r="FIB41" s="296"/>
      <c r="FIC41" s="296"/>
      <c r="FID41" s="296"/>
      <c r="FIE41" s="296"/>
      <c r="FIF41" s="296"/>
      <c r="FIG41" s="296"/>
      <c r="FIH41" s="296"/>
      <c r="FII41" s="296"/>
      <c r="FIJ41" s="296"/>
      <c r="FIK41" s="296"/>
      <c r="FIL41" s="296"/>
      <c r="FIM41" s="296"/>
      <c r="FIN41" s="296"/>
      <c r="FIO41" s="296"/>
      <c r="FIP41" s="296"/>
      <c r="FIQ41" s="296"/>
      <c r="FIR41" s="296"/>
      <c r="FIS41" s="296"/>
      <c r="FIT41" s="296"/>
      <c r="FIU41" s="296"/>
      <c r="FIV41" s="296"/>
      <c r="FIW41" s="296"/>
      <c r="FIX41" s="296"/>
      <c r="FIY41" s="296"/>
      <c r="FIZ41" s="296"/>
      <c r="FJA41" s="296"/>
      <c r="FJB41" s="296"/>
      <c r="FJC41" s="296"/>
      <c r="FJD41" s="296"/>
      <c r="FJE41" s="296"/>
      <c r="FJF41" s="296"/>
      <c r="FJG41" s="296"/>
      <c r="FJH41" s="296"/>
      <c r="FJI41" s="296"/>
      <c r="FJJ41" s="296"/>
      <c r="FJK41" s="296"/>
      <c r="FJL41" s="296"/>
      <c r="FJM41" s="296"/>
      <c r="FJN41" s="296"/>
      <c r="FJO41" s="296"/>
      <c r="FJP41" s="296"/>
      <c r="FJQ41" s="296"/>
      <c r="FJR41" s="296"/>
      <c r="FJS41" s="296"/>
      <c r="FJT41" s="296"/>
      <c r="FJU41" s="296"/>
      <c r="FJV41" s="296"/>
      <c r="FJW41" s="296"/>
      <c r="FJX41" s="296"/>
      <c r="FJY41" s="296"/>
      <c r="FJZ41" s="296"/>
      <c r="FKA41" s="296"/>
      <c r="FKB41" s="296"/>
      <c r="FKC41" s="296"/>
      <c r="FKD41" s="296"/>
      <c r="FKE41" s="296"/>
      <c r="FKF41" s="296"/>
      <c r="FKG41" s="296"/>
      <c r="FKH41" s="296"/>
      <c r="FKI41" s="296"/>
      <c r="FKJ41" s="296"/>
      <c r="FKK41" s="296"/>
      <c r="FKL41" s="296"/>
      <c r="FKM41" s="296"/>
      <c r="FKN41" s="296"/>
      <c r="FKO41" s="296"/>
      <c r="FKP41" s="296"/>
      <c r="FKQ41" s="296"/>
      <c r="FKR41" s="296"/>
      <c r="FKS41" s="296"/>
      <c r="FKT41" s="296"/>
      <c r="FKU41" s="296"/>
      <c r="FKV41" s="296"/>
      <c r="FKW41" s="296"/>
      <c r="FKX41" s="296"/>
      <c r="FKY41" s="296"/>
      <c r="FKZ41" s="296"/>
      <c r="FLA41" s="296"/>
      <c r="FLB41" s="296"/>
      <c r="FLC41" s="296"/>
      <c r="FLD41" s="296"/>
      <c r="FLE41" s="296"/>
      <c r="FLF41" s="296"/>
      <c r="FLG41" s="296"/>
      <c r="FLH41" s="296"/>
      <c r="FLI41" s="296"/>
      <c r="FLJ41" s="296"/>
      <c r="FLK41" s="296"/>
      <c r="FLL41" s="296"/>
      <c r="FLM41" s="296"/>
      <c r="FLN41" s="296"/>
      <c r="FLO41" s="296"/>
      <c r="FLP41" s="296"/>
      <c r="FLQ41" s="296"/>
      <c r="FLR41" s="296"/>
      <c r="FLS41" s="296"/>
      <c r="FLT41" s="296"/>
      <c r="FLU41" s="296"/>
      <c r="FLV41" s="296"/>
      <c r="FLW41" s="296"/>
      <c r="FLX41" s="296"/>
      <c r="FLY41" s="296"/>
      <c r="FLZ41" s="296"/>
      <c r="FMA41" s="296"/>
      <c r="FMB41" s="296"/>
      <c r="FMC41" s="296"/>
      <c r="FMD41" s="296"/>
      <c r="FME41" s="296"/>
      <c r="FMF41" s="296"/>
      <c r="FMG41" s="296"/>
      <c r="FMH41" s="296"/>
      <c r="FMI41" s="296"/>
      <c r="FMJ41" s="296"/>
      <c r="FMK41" s="296"/>
      <c r="FML41" s="296"/>
      <c r="FMM41" s="296"/>
      <c r="FMN41" s="296"/>
      <c r="FMO41" s="296"/>
      <c r="FMP41" s="296"/>
      <c r="FMQ41" s="296"/>
      <c r="FMR41" s="296"/>
      <c r="FMS41" s="296"/>
      <c r="FMT41" s="296"/>
      <c r="FMU41" s="296"/>
      <c r="FMV41" s="296"/>
      <c r="FMW41" s="296"/>
      <c r="FMX41" s="296"/>
      <c r="FMY41" s="296"/>
      <c r="FMZ41" s="296"/>
      <c r="FNA41" s="296"/>
      <c r="FNB41" s="296"/>
      <c r="FNC41" s="296"/>
      <c r="FND41" s="296"/>
      <c r="FNE41" s="296"/>
      <c r="FNF41" s="296"/>
      <c r="FNG41" s="296"/>
      <c r="FNH41" s="296"/>
      <c r="FNI41" s="296"/>
      <c r="FNJ41" s="296"/>
      <c r="FNK41" s="296"/>
      <c r="FNL41" s="296"/>
      <c r="FNM41" s="296"/>
      <c r="FNN41" s="296"/>
      <c r="FNO41" s="296"/>
      <c r="FNP41" s="296"/>
      <c r="FNQ41" s="296"/>
      <c r="FNR41" s="296"/>
      <c r="FNS41" s="296"/>
      <c r="FNT41" s="296"/>
      <c r="FNU41" s="296"/>
      <c r="FNV41" s="296"/>
      <c r="FNW41" s="296"/>
      <c r="FNX41" s="296"/>
      <c r="FNY41" s="296"/>
      <c r="FNZ41" s="296"/>
      <c r="FOA41" s="296"/>
      <c r="FOB41" s="296"/>
      <c r="FOC41" s="296"/>
      <c r="FOD41" s="296"/>
      <c r="FOE41" s="296"/>
      <c r="FOF41" s="296"/>
      <c r="FOG41" s="296"/>
      <c r="FOH41" s="296"/>
      <c r="FOI41" s="296"/>
      <c r="FOJ41" s="296"/>
      <c r="FOK41" s="296"/>
      <c r="FOL41" s="296"/>
      <c r="FOM41" s="296"/>
      <c r="FON41" s="296"/>
      <c r="FOO41" s="296"/>
      <c r="FOP41" s="296"/>
      <c r="FOQ41" s="296"/>
      <c r="FOR41" s="296"/>
      <c r="FOS41" s="296"/>
      <c r="FOT41" s="296"/>
      <c r="FOU41" s="296"/>
      <c r="FOV41" s="296"/>
      <c r="FOW41" s="296"/>
      <c r="FOX41" s="296"/>
      <c r="FOY41" s="296"/>
      <c r="FOZ41" s="296"/>
      <c r="FPA41" s="296"/>
      <c r="FPB41" s="296"/>
      <c r="FPC41" s="296"/>
      <c r="FPD41" s="296"/>
      <c r="FPE41" s="296"/>
      <c r="FPF41" s="296"/>
      <c r="FPG41" s="296"/>
      <c r="FPH41" s="296"/>
      <c r="FPI41" s="296"/>
      <c r="FPJ41" s="296"/>
      <c r="FPK41" s="296"/>
      <c r="FPL41" s="296"/>
      <c r="FPM41" s="296"/>
      <c r="FPN41" s="296"/>
      <c r="FPO41" s="296"/>
      <c r="FPP41" s="296"/>
      <c r="FPQ41" s="296"/>
      <c r="FPR41" s="296"/>
      <c r="FPS41" s="296"/>
      <c r="FPT41" s="296"/>
      <c r="FPU41" s="296"/>
      <c r="FPV41" s="296"/>
      <c r="FPW41" s="296"/>
      <c r="FPX41" s="296"/>
      <c r="FPY41" s="296"/>
      <c r="FPZ41" s="296"/>
      <c r="FQA41" s="296"/>
      <c r="FQB41" s="296"/>
      <c r="FQC41" s="296"/>
      <c r="FQD41" s="296"/>
      <c r="FQE41" s="296"/>
      <c r="FQF41" s="296"/>
      <c r="FQG41" s="296"/>
      <c r="FQH41" s="296"/>
      <c r="FQI41" s="296"/>
      <c r="FQJ41" s="296"/>
      <c r="FQK41" s="296"/>
      <c r="FQL41" s="296"/>
      <c r="FQM41" s="296"/>
      <c r="FQN41" s="296"/>
      <c r="FQO41" s="296"/>
      <c r="FQP41" s="296"/>
      <c r="FQQ41" s="296"/>
      <c r="FQR41" s="296"/>
      <c r="FQS41" s="296"/>
      <c r="FQT41" s="296"/>
      <c r="FQU41" s="296"/>
      <c r="FQV41" s="296"/>
      <c r="FQW41" s="296"/>
      <c r="FQX41" s="296"/>
      <c r="FQY41" s="296"/>
      <c r="FQZ41" s="296"/>
      <c r="FRA41" s="296"/>
      <c r="FRB41" s="296"/>
      <c r="FRC41" s="296"/>
      <c r="FRD41" s="296"/>
      <c r="FRE41" s="296"/>
      <c r="FRF41" s="296"/>
      <c r="FRG41" s="296"/>
      <c r="FRH41" s="296"/>
      <c r="FRI41" s="296"/>
      <c r="FRJ41" s="296"/>
      <c r="FRK41" s="296"/>
      <c r="FRL41" s="296"/>
      <c r="FRM41" s="296"/>
      <c r="FRN41" s="296"/>
      <c r="FRO41" s="296"/>
      <c r="FRP41" s="296"/>
      <c r="FRQ41" s="296"/>
      <c r="FRR41" s="296"/>
      <c r="FRS41" s="296"/>
      <c r="FRT41" s="296"/>
      <c r="FRU41" s="296"/>
      <c r="FRV41" s="296"/>
      <c r="FRW41" s="296"/>
      <c r="FRX41" s="296"/>
      <c r="FRY41" s="296"/>
      <c r="FRZ41" s="296"/>
      <c r="FSA41" s="296"/>
      <c r="FSB41" s="296"/>
      <c r="FSC41" s="296"/>
      <c r="FSD41" s="296"/>
      <c r="FSE41" s="296"/>
      <c r="FSF41" s="296"/>
      <c r="FSG41" s="296"/>
      <c r="FSH41" s="296"/>
      <c r="FSI41" s="296"/>
      <c r="FSJ41" s="296"/>
      <c r="FSK41" s="296"/>
      <c r="FSL41" s="296"/>
      <c r="FSM41" s="296"/>
      <c r="FSN41" s="296"/>
      <c r="FSO41" s="296"/>
      <c r="FSP41" s="296"/>
      <c r="FSQ41" s="296"/>
      <c r="FSR41" s="296"/>
      <c r="FSS41" s="296"/>
      <c r="FST41" s="296"/>
      <c r="FSU41" s="296"/>
      <c r="FSV41" s="296"/>
      <c r="FSW41" s="296"/>
      <c r="FSX41" s="296"/>
      <c r="FSY41" s="296"/>
      <c r="FSZ41" s="296"/>
      <c r="FTA41" s="296"/>
      <c r="FTB41" s="296"/>
      <c r="FTC41" s="296"/>
      <c r="FTD41" s="296"/>
      <c r="FTE41" s="296"/>
      <c r="FTF41" s="296"/>
      <c r="FTG41" s="296"/>
      <c r="FTH41" s="296"/>
      <c r="FTI41" s="296"/>
      <c r="FTJ41" s="296"/>
      <c r="FTK41" s="296"/>
      <c r="FTL41" s="296"/>
      <c r="FTM41" s="296"/>
      <c r="FTN41" s="296"/>
      <c r="FTO41" s="296"/>
      <c r="FTP41" s="296"/>
      <c r="FTQ41" s="296"/>
      <c r="FTR41" s="296"/>
      <c r="FTS41" s="296"/>
      <c r="FTT41" s="296"/>
      <c r="FTU41" s="296"/>
      <c r="FTV41" s="296"/>
      <c r="FTW41" s="296"/>
      <c r="FTX41" s="296"/>
      <c r="FTY41" s="296"/>
      <c r="FTZ41" s="296"/>
      <c r="FUA41" s="296"/>
      <c r="FUB41" s="296"/>
      <c r="FUC41" s="296"/>
      <c r="FUD41" s="296"/>
      <c r="FUE41" s="296"/>
      <c r="FUF41" s="296"/>
      <c r="FUG41" s="296"/>
      <c r="FUH41" s="296"/>
      <c r="FUI41" s="296"/>
      <c r="FUJ41" s="296"/>
      <c r="FUK41" s="296"/>
      <c r="FUL41" s="296"/>
      <c r="FUM41" s="296"/>
      <c r="FUN41" s="296"/>
      <c r="FUO41" s="296"/>
      <c r="FUP41" s="296"/>
      <c r="FUQ41" s="296"/>
      <c r="FUR41" s="296"/>
      <c r="FUS41" s="296"/>
      <c r="FUT41" s="296"/>
      <c r="FUU41" s="296"/>
      <c r="FUV41" s="296"/>
      <c r="FUW41" s="296"/>
      <c r="FUX41" s="296"/>
      <c r="FUY41" s="296"/>
      <c r="FUZ41" s="296"/>
      <c r="FVA41" s="296"/>
      <c r="FVB41" s="296"/>
      <c r="FVC41" s="296"/>
      <c r="FVD41" s="296"/>
      <c r="FVE41" s="296"/>
      <c r="FVF41" s="296"/>
      <c r="FVG41" s="296"/>
      <c r="FVH41" s="296"/>
      <c r="FVI41" s="296"/>
      <c r="FVJ41" s="296"/>
      <c r="FVK41" s="296"/>
      <c r="FVL41" s="296"/>
      <c r="FVM41" s="296"/>
      <c r="FVN41" s="296"/>
      <c r="FVO41" s="296"/>
      <c r="FVP41" s="296"/>
      <c r="FVQ41" s="296"/>
      <c r="FVR41" s="296"/>
      <c r="FVS41" s="296"/>
      <c r="FVT41" s="296"/>
      <c r="FVU41" s="296"/>
      <c r="FVV41" s="296"/>
      <c r="FVW41" s="296"/>
      <c r="FVX41" s="296"/>
      <c r="FVY41" s="296"/>
      <c r="FVZ41" s="296"/>
      <c r="FWA41" s="296"/>
      <c r="FWB41" s="296"/>
      <c r="FWC41" s="296"/>
      <c r="FWD41" s="296"/>
      <c r="FWE41" s="296"/>
      <c r="FWF41" s="296"/>
      <c r="FWG41" s="296"/>
      <c r="FWH41" s="296"/>
      <c r="FWI41" s="296"/>
      <c r="FWJ41" s="296"/>
      <c r="FWK41" s="296"/>
      <c r="FWL41" s="296"/>
      <c r="FWM41" s="296"/>
      <c r="FWN41" s="296"/>
      <c r="FWO41" s="296"/>
      <c r="FWP41" s="296"/>
      <c r="FWQ41" s="296"/>
      <c r="FWR41" s="296"/>
      <c r="FWS41" s="296"/>
      <c r="FWT41" s="296"/>
      <c r="FWU41" s="296"/>
      <c r="FWV41" s="296"/>
      <c r="FWW41" s="296"/>
      <c r="FWX41" s="296"/>
      <c r="FWY41" s="296"/>
      <c r="FWZ41" s="296"/>
      <c r="FXA41" s="296"/>
      <c r="FXB41" s="296"/>
      <c r="FXC41" s="296"/>
      <c r="FXD41" s="296"/>
      <c r="FXE41" s="296"/>
      <c r="FXF41" s="296"/>
      <c r="FXG41" s="296"/>
      <c r="FXH41" s="296"/>
      <c r="FXI41" s="296"/>
      <c r="FXJ41" s="296"/>
      <c r="FXK41" s="296"/>
      <c r="FXL41" s="296"/>
      <c r="FXM41" s="296"/>
      <c r="FXN41" s="296"/>
      <c r="FXO41" s="296"/>
      <c r="FXP41" s="296"/>
      <c r="FXQ41" s="296"/>
      <c r="FXR41" s="296"/>
      <c r="FXS41" s="296"/>
      <c r="FXT41" s="296"/>
      <c r="FXU41" s="296"/>
      <c r="FXV41" s="296"/>
      <c r="FXW41" s="296"/>
      <c r="FXX41" s="296"/>
      <c r="FXY41" s="296"/>
      <c r="FXZ41" s="296"/>
      <c r="FYA41" s="296"/>
      <c r="FYB41" s="296"/>
      <c r="FYC41" s="296"/>
      <c r="FYD41" s="296"/>
      <c r="FYE41" s="296"/>
      <c r="FYF41" s="296"/>
      <c r="FYG41" s="296"/>
      <c r="FYH41" s="296"/>
      <c r="FYI41" s="296"/>
      <c r="FYJ41" s="296"/>
      <c r="FYK41" s="296"/>
      <c r="FYL41" s="296"/>
      <c r="FYM41" s="296"/>
      <c r="FYN41" s="296"/>
      <c r="FYO41" s="296"/>
      <c r="FYP41" s="296"/>
      <c r="FYQ41" s="296"/>
      <c r="FYR41" s="296"/>
      <c r="FYS41" s="296"/>
      <c r="FYT41" s="296"/>
      <c r="FYU41" s="296"/>
      <c r="FYV41" s="296"/>
      <c r="FYW41" s="296"/>
      <c r="FYX41" s="296"/>
      <c r="FYY41" s="296"/>
      <c r="FYZ41" s="296"/>
      <c r="FZA41" s="296"/>
      <c r="FZB41" s="296"/>
      <c r="FZC41" s="296"/>
      <c r="FZD41" s="296"/>
      <c r="FZE41" s="296"/>
      <c r="FZF41" s="296"/>
      <c r="FZG41" s="296"/>
      <c r="FZH41" s="296"/>
      <c r="FZI41" s="296"/>
      <c r="FZJ41" s="296"/>
      <c r="FZK41" s="296"/>
      <c r="FZL41" s="296"/>
      <c r="FZM41" s="296"/>
      <c r="FZN41" s="296"/>
      <c r="FZO41" s="296"/>
      <c r="FZP41" s="296"/>
      <c r="FZQ41" s="296"/>
      <c r="FZR41" s="296"/>
      <c r="FZS41" s="296"/>
      <c r="FZT41" s="296"/>
      <c r="FZU41" s="296"/>
      <c r="FZV41" s="296"/>
      <c r="FZW41" s="296"/>
      <c r="FZX41" s="296"/>
      <c r="FZY41" s="296"/>
      <c r="FZZ41" s="296"/>
      <c r="GAA41" s="296"/>
      <c r="GAB41" s="296"/>
      <c r="GAC41" s="296"/>
      <c r="GAD41" s="296"/>
      <c r="GAE41" s="296"/>
      <c r="GAF41" s="296"/>
      <c r="GAG41" s="296"/>
      <c r="GAH41" s="296"/>
      <c r="GAI41" s="296"/>
      <c r="GAJ41" s="296"/>
      <c r="GAK41" s="296"/>
      <c r="GAL41" s="296"/>
      <c r="GAM41" s="296"/>
      <c r="GAN41" s="296"/>
      <c r="GAO41" s="296"/>
      <c r="GAP41" s="296"/>
      <c r="GAQ41" s="296"/>
      <c r="GAR41" s="296"/>
      <c r="GAS41" s="296"/>
      <c r="GAT41" s="296"/>
      <c r="GAU41" s="296"/>
      <c r="GAV41" s="296"/>
      <c r="GAW41" s="296"/>
      <c r="GAX41" s="296"/>
      <c r="GAY41" s="296"/>
      <c r="GAZ41" s="296"/>
      <c r="GBA41" s="296"/>
      <c r="GBB41" s="296"/>
      <c r="GBC41" s="296"/>
      <c r="GBD41" s="296"/>
      <c r="GBE41" s="296"/>
      <c r="GBF41" s="296"/>
      <c r="GBG41" s="296"/>
      <c r="GBH41" s="296"/>
      <c r="GBI41" s="296"/>
      <c r="GBJ41" s="296"/>
      <c r="GBK41" s="296"/>
      <c r="GBL41" s="296"/>
      <c r="GBM41" s="296"/>
      <c r="GBN41" s="296"/>
      <c r="GBO41" s="296"/>
      <c r="GBP41" s="296"/>
      <c r="GBQ41" s="296"/>
      <c r="GBR41" s="296"/>
      <c r="GBS41" s="296"/>
      <c r="GBT41" s="296"/>
      <c r="GBU41" s="296"/>
      <c r="GBV41" s="296"/>
      <c r="GBW41" s="296"/>
      <c r="GBX41" s="296"/>
      <c r="GBY41" s="296"/>
      <c r="GBZ41" s="296"/>
      <c r="GCA41" s="296"/>
      <c r="GCB41" s="296"/>
      <c r="GCC41" s="296"/>
      <c r="GCD41" s="296"/>
      <c r="GCE41" s="296"/>
      <c r="GCF41" s="296"/>
      <c r="GCG41" s="296"/>
      <c r="GCH41" s="296"/>
      <c r="GCI41" s="296"/>
      <c r="GCJ41" s="296"/>
      <c r="GCK41" s="296"/>
      <c r="GCL41" s="296"/>
      <c r="GCM41" s="296"/>
      <c r="GCN41" s="296"/>
      <c r="GCO41" s="296"/>
      <c r="GCP41" s="296"/>
      <c r="GCQ41" s="296"/>
      <c r="GCR41" s="296"/>
      <c r="GCS41" s="296"/>
      <c r="GCT41" s="296"/>
      <c r="GCU41" s="296"/>
      <c r="GCV41" s="296"/>
      <c r="GCW41" s="296"/>
      <c r="GCX41" s="296"/>
      <c r="GCY41" s="296"/>
      <c r="GCZ41" s="296"/>
      <c r="GDA41" s="296"/>
      <c r="GDB41" s="296"/>
      <c r="GDC41" s="296"/>
      <c r="GDD41" s="296"/>
      <c r="GDE41" s="296"/>
      <c r="GDF41" s="296"/>
      <c r="GDG41" s="296"/>
      <c r="GDH41" s="296"/>
      <c r="GDI41" s="296"/>
      <c r="GDJ41" s="296"/>
      <c r="GDK41" s="296"/>
      <c r="GDL41" s="296"/>
      <c r="GDM41" s="296"/>
      <c r="GDN41" s="296"/>
      <c r="GDO41" s="296"/>
      <c r="GDP41" s="296"/>
      <c r="GDQ41" s="296"/>
      <c r="GDR41" s="296"/>
      <c r="GDS41" s="296"/>
      <c r="GDT41" s="296"/>
      <c r="GDU41" s="296"/>
      <c r="GDV41" s="296"/>
      <c r="GDW41" s="296"/>
      <c r="GDX41" s="296"/>
      <c r="GDY41" s="296"/>
      <c r="GDZ41" s="296"/>
      <c r="GEA41" s="296"/>
      <c r="GEB41" s="296"/>
      <c r="GEC41" s="296"/>
      <c r="GED41" s="296"/>
      <c r="GEE41" s="296"/>
      <c r="GEF41" s="296"/>
      <c r="GEG41" s="296"/>
      <c r="GEH41" s="296"/>
      <c r="GEI41" s="296"/>
      <c r="GEJ41" s="296"/>
      <c r="GEK41" s="296"/>
      <c r="GEL41" s="296"/>
      <c r="GEM41" s="296"/>
      <c r="GEN41" s="296"/>
      <c r="GEO41" s="296"/>
      <c r="GEP41" s="296"/>
      <c r="GEQ41" s="296"/>
      <c r="GER41" s="296"/>
      <c r="GES41" s="296"/>
      <c r="GET41" s="296"/>
      <c r="GEU41" s="296"/>
      <c r="GEV41" s="296"/>
      <c r="GEW41" s="296"/>
      <c r="GEX41" s="296"/>
      <c r="GEY41" s="296"/>
      <c r="GEZ41" s="296"/>
      <c r="GFA41" s="296"/>
      <c r="GFB41" s="296"/>
      <c r="GFC41" s="296"/>
      <c r="GFD41" s="296"/>
      <c r="GFE41" s="296"/>
      <c r="GFF41" s="296"/>
      <c r="GFG41" s="296"/>
      <c r="GFH41" s="296"/>
      <c r="GFI41" s="296"/>
      <c r="GFJ41" s="296"/>
      <c r="GFK41" s="296"/>
      <c r="GFL41" s="296"/>
      <c r="GFM41" s="296"/>
      <c r="GFN41" s="296"/>
      <c r="GFO41" s="296"/>
      <c r="GFP41" s="296"/>
      <c r="GFQ41" s="296"/>
      <c r="GFR41" s="296"/>
      <c r="GFS41" s="296"/>
      <c r="GFT41" s="296"/>
      <c r="GFU41" s="296"/>
      <c r="GFV41" s="296"/>
      <c r="GFW41" s="296"/>
      <c r="GFX41" s="296"/>
      <c r="GFY41" s="296"/>
      <c r="GFZ41" s="296"/>
      <c r="GGA41" s="296"/>
      <c r="GGB41" s="296"/>
      <c r="GGC41" s="296"/>
      <c r="GGD41" s="296"/>
      <c r="GGE41" s="296"/>
      <c r="GGF41" s="296"/>
      <c r="GGG41" s="296"/>
      <c r="GGH41" s="296"/>
      <c r="GGI41" s="296"/>
      <c r="GGJ41" s="296"/>
      <c r="GGK41" s="296"/>
      <c r="GGL41" s="296"/>
      <c r="GGM41" s="296"/>
      <c r="GGN41" s="296"/>
      <c r="GGO41" s="296"/>
      <c r="GGP41" s="296"/>
      <c r="GGQ41" s="296"/>
      <c r="GGR41" s="296"/>
      <c r="GGS41" s="296"/>
      <c r="GGT41" s="296"/>
      <c r="GGU41" s="296"/>
      <c r="GGV41" s="296"/>
      <c r="GGW41" s="296"/>
      <c r="GGX41" s="296"/>
      <c r="GGY41" s="296"/>
      <c r="GGZ41" s="296"/>
      <c r="GHA41" s="296"/>
      <c r="GHB41" s="296"/>
      <c r="GHC41" s="296"/>
      <c r="GHD41" s="296"/>
      <c r="GHE41" s="296"/>
      <c r="GHF41" s="296"/>
      <c r="GHG41" s="296"/>
      <c r="GHH41" s="296"/>
      <c r="GHI41" s="296"/>
      <c r="GHJ41" s="296"/>
      <c r="GHK41" s="296"/>
      <c r="GHL41" s="296"/>
      <c r="GHM41" s="296"/>
      <c r="GHN41" s="296"/>
      <c r="GHO41" s="296"/>
      <c r="GHP41" s="296"/>
      <c r="GHQ41" s="296"/>
      <c r="GHR41" s="296"/>
      <c r="GHS41" s="296"/>
      <c r="GHT41" s="296"/>
      <c r="GHU41" s="296"/>
      <c r="GHV41" s="296"/>
      <c r="GHW41" s="296"/>
      <c r="GHX41" s="296"/>
      <c r="GHY41" s="296"/>
      <c r="GHZ41" s="296"/>
      <c r="GIA41" s="296"/>
      <c r="GIB41" s="296"/>
      <c r="GIC41" s="296"/>
      <c r="GID41" s="296"/>
      <c r="GIE41" s="296"/>
      <c r="GIF41" s="296"/>
      <c r="GIG41" s="296"/>
      <c r="GIH41" s="296"/>
      <c r="GII41" s="296"/>
      <c r="GIJ41" s="296"/>
      <c r="GIK41" s="296"/>
      <c r="GIL41" s="296"/>
      <c r="GIM41" s="296"/>
      <c r="GIN41" s="296"/>
      <c r="GIO41" s="296"/>
      <c r="GIP41" s="296"/>
      <c r="GIQ41" s="296"/>
      <c r="GIR41" s="296"/>
      <c r="GIS41" s="296"/>
      <c r="GIT41" s="296"/>
      <c r="GIU41" s="296"/>
      <c r="GIV41" s="296"/>
      <c r="GIW41" s="296"/>
      <c r="GIX41" s="296"/>
      <c r="GIY41" s="296"/>
      <c r="GIZ41" s="296"/>
      <c r="GJA41" s="296"/>
      <c r="GJB41" s="296"/>
      <c r="GJC41" s="296"/>
      <c r="GJD41" s="296"/>
      <c r="GJE41" s="296"/>
      <c r="GJF41" s="296"/>
      <c r="GJG41" s="296"/>
      <c r="GJH41" s="296"/>
      <c r="GJI41" s="296"/>
      <c r="GJJ41" s="296"/>
      <c r="GJK41" s="296"/>
      <c r="GJL41" s="296"/>
      <c r="GJM41" s="296"/>
      <c r="GJN41" s="296"/>
      <c r="GJO41" s="296"/>
      <c r="GJP41" s="296"/>
      <c r="GJQ41" s="296"/>
      <c r="GJR41" s="296"/>
      <c r="GJS41" s="296"/>
      <c r="GJT41" s="296"/>
      <c r="GJU41" s="296"/>
      <c r="GJV41" s="296"/>
      <c r="GJW41" s="296"/>
      <c r="GJX41" s="296"/>
      <c r="GJY41" s="296"/>
      <c r="GJZ41" s="296"/>
      <c r="GKA41" s="296"/>
      <c r="GKB41" s="296"/>
      <c r="GKC41" s="296"/>
      <c r="GKD41" s="296"/>
      <c r="GKE41" s="296"/>
      <c r="GKF41" s="296"/>
      <c r="GKG41" s="296"/>
      <c r="GKH41" s="296"/>
      <c r="GKI41" s="296"/>
      <c r="GKJ41" s="296"/>
      <c r="GKK41" s="296"/>
      <c r="GKL41" s="296"/>
      <c r="GKM41" s="296"/>
      <c r="GKN41" s="296"/>
      <c r="GKO41" s="296"/>
      <c r="GKP41" s="296"/>
      <c r="GKQ41" s="296"/>
      <c r="GKR41" s="296"/>
      <c r="GKS41" s="296"/>
      <c r="GKT41" s="296"/>
      <c r="GKU41" s="296"/>
      <c r="GKV41" s="296"/>
      <c r="GKW41" s="296"/>
      <c r="GKX41" s="296"/>
      <c r="GKY41" s="296"/>
      <c r="GKZ41" s="296"/>
      <c r="GLA41" s="296"/>
      <c r="GLB41" s="296"/>
      <c r="GLC41" s="296"/>
      <c r="GLD41" s="296"/>
      <c r="GLE41" s="296"/>
      <c r="GLF41" s="296"/>
      <c r="GLG41" s="296"/>
      <c r="GLH41" s="296"/>
      <c r="GLI41" s="296"/>
      <c r="GLJ41" s="296"/>
      <c r="GLK41" s="296"/>
      <c r="GLL41" s="296"/>
      <c r="GLM41" s="296"/>
      <c r="GLN41" s="296"/>
      <c r="GLO41" s="296"/>
      <c r="GLP41" s="296"/>
      <c r="GLQ41" s="296"/>
      <c r="GLR41" s="296"/>
      <c r="GLS41" s="296"/>
      <c r="GLT41" s="296"/>
      <c r="GLU41" s="296"/>
      <c r="GLV41" s="296"/>
      <c r="GLW41" s="296"/>
      <c r="GLX41" s="296"/>
      <c r="GLY41" s="296"/>
      <c r="GLZ41" s="296"/>
      <c r="GMA41" s="296"/>
      <c r="GMB41" s="296"/>
      <c r="GMC41" s="296"/>
      <c r="GMD41" s="296"/>
      <c r="GME41" s="296"/>
      <c r="GMF41" s="296"/>
      <c r="GMG41" s="296"/>
      <c r="GMH41" s="296"/>
      <c r="GMI41" s="296"/>
      <c r="GMJ41" s="296"/>
      <c r="GMK41" s="296"/>
      <c r="GML41" s="296"/>
      <c r="GMM41" s="296"/>
      <c r="GMN41" s="296"/>
      <c r="GMO41" s="296"/>
      <c r="GMP41" s="296"/>
      <c r="GMQ41" s="296"/>
      <c r="GMR41" s="296"/>
      <c r="GMS41" s="296"/>
      <c r="GMT41" s="296"/>
      <c r="GMU41" s="296"/>
      <c r="GMV41" s="296"/>
      <c r="GMW41" s="296"/>
      <c r="GMX41" s="296"/>
      <c r="GMY41" s="296"/>
      <c r="GMZ41" s="296"/>
      <c r="GNA41" s="296"/>
      <c r="GNB41" s="296"/>
      <c r="GNC41" s="296"/>
      <c r="GND41" s="296"/>
      <c r="GNE41" s="296"/>
      <c r="GNF41" s="296"/>
      <c r="GNG41" s="296"/>
      <c r="GNH41" s="296"/>
      <c r="GNI41" s="296"/>
      <c r="GNJ41" s="296"/>
      <c r="GNK41" s="296"/>
      <c r="GNL41" s="296"/>
      <c r="GNM41" s="296"/>
      <c r="GNN41" s="296"/>
      <c r="GNO41" s="296"/>
      <c r="GNP41" s="296"/>
      <c r="GNQ41" s="296"/>
      <c r="GNR41" s="296"/>
      <c r="GNS41" s="296"/>
      <c r="GNT41" s="296"/>
      <c r="GNU41" s="296"/>
      <c r="GNV41" s="296"/>
      <c r="GNW41" s="296"/>
      <c r="GNX41" s="296"/>
      <c r="GNY41" s="296"/>
      <c r="GNZ41" s="296"/>
      <c r="GOA41" s="296"/>
      <c r="GOB41" s="296"/>
      <c r="GOC41" s="296"/>
      <c r="GOD41" s="296"/>
      <c r="GOE41" s="296"/>
      <c r="GOF41" s="296"/>
      <c r="GOG41" s="296"/>
      <c r="GOH41" s="296"/>
      <c r="GOI41" s="296"/>
      <c r="GOJ41" s="296"/>
      <c r="GOK41" s="296"/>
      <c r="GOL41" s="296"/>
      <c r="GOM41" s="296"/>
      <c r="GON41" s="296"/>
      <c r="GOO41" s="296"/>
      <c r="GOP41" s="296"/>
      <c r="GOQ41" s="296"/>
      <c r="GOR41" s="296"/>
      <c r="GOS41" s="296"/>
      <c r="GOT41" s="296"/>
      <c r="GOU41" s="296"/>
      <c r="GOV41" s="296"/>
      <c r="GOW41" s="296"/>
      <c r="GOX41" s="296"/>
      <c r="GOY41" s="296"/>
      <c r="GOZ41" s="296"/>
      <c r="GPA41" s="296"/>
      <c r="GPB41" s="296"/>
      <c r="GPC41" s="296"/>
      <c r="GPD41" s="296"/>
      <c r="GPE41" s="296"/>
      <c r="GPF41" s="296"/>
      <c r="GPG41" s="296"/>
      <c r="GPH41" s="296"/>
      <c r="GPI41" s="296"/>
      <c r="GPJ41" s="296"/>
      <c r="GPK41" s="296"/>
      <c r="GPL41" s="296"/>
      <c r="GPM41" s="296"/>
      <c r="GPN41" s="296"/>
      <c r="GPO41" s="296"/>
      <c r="GPP41" s="296"/>
      <c r="GPQ41" s="296"/>
      <c r="GPR41" s="296"/>
      <c r="GPS41" s="296"/>
      <c r="GPT41" s="296"/>
      <c r="GPU41" s="296"/>
      <c r="GPV41" s="296"/>
      <c r="GPW41" s="296"/>
      <c r="GPX41" s="296"/>
      <c r="GPY41" s="296"/>
      <c r="GPZ41" s="296"/>
      <c r="GQA41" s="296"/>
      <c r="GQB41" s="296"/>
      <c r="GQC41" s="296"/>
      <c r="GQD41" s="296"/>
      <c r="GQE41" s="296"/>
      <c r="GQF41" s="296"/>
      <c r="GQG41" s="296"/>
      <c r="GQH41" s="296"/>
      <c r="GQI41" s="296"/>
      <c r="GQJ41" s="296"/>
      <c r="GQK41" s="296"/>
      <c r="GQL41" s="296"/>
      <c r="GQM41" s="296"/>
      <c r="GQN41" s="296"/>
      <c r="GQO41" s="296"/>
      <c r="GQP41" s="296"/>
      <c r="GQQ41" s="296"/>
      <c r="GQR41" s="296"/>
      <c r="GQS41" s="296"/>
      <c r="GQT41" s="296"/>
      <c r="GQU41" s="296"/>
      <c r="GQV41" s="296"/>
      <c r="GQW41" s="296"/>
      <c r="GQX41" s="296"/>
      <c r="GQY41" s="296"/>
      <c r="GQZ41" s="296"/>
      <c r="GRA41" s="296"/>
      <c r="GRB41" s="296"/>
      <c r="GRC41" s="296"/>
      <c r="GRD41" s="296"/>
      <c r="GRE41" s="296"/>
      <c r="GRF41" s="296"/>
      <c r="GRG41" s="296"/>
      <c r="GRH41" s="296"/>
      <c r="GRI41" s="296"/>
      <c r="GRJ41" s="296"/>
      <c r="GRK41" s="296"/>
      <c r="GRL41" s="296"/>
      <c r="GRM41" s="296"/>
      <c r="GRN41" s="296"/>
      <c r="GRO41" s="296"/>
      <c r="GRP41" s="296"/>
      <c r="GRQ41" s="296"/>
      <c r="GRR41" s="296"/>
      <c r="GRS41" s="296"/>
      <c r="GRT41" s="296"/>
      <c r="GRU41" s="296"/>
      <c r="GRV41" s="296"/>
      <c r="GRW41" s="296"/>
      <c r="GRX41" s="296"/>
      <c r="GRY41" s="296"/>
      <c r="GRZ41" s="296"/>
      <c r="GSA41" s="296"/>
      <c r="GSB41" s="296"/>
      <c r="GSC41" s="296"/>
      <c r="GSD41" s="296"/>
      <c r="GSE41" s="296"/>
      <c r="GSF41" s="296"/>
      <c r="GSG41" s="296"/>
      <c r="GSH41" s="296"/>
      <c r="GSI41" s="296"/>
      <c r="GSJ41" s="296"/>
      <c r="GSK41" s="296"/>
      <c r="GSL41" s="296"/>
      <c r="GSM41" s="296"/>
      <c r="GSN41" s="296"/>
      <c r="GSO41" s="296"/>
      <c r="GSP41" s="296"/>
      <c r="GSQ41" s="296"/>
      <c r="GSR41" s="296"/>
      <c r="GSS41" s="296"/>
      <c r="GST41" s="296"/>
      <c r="GSU41" s="296"/>
      <c r="GSV41" s="296"/>
      <c r="GSW41" s="296"/>
      <c r="GSX41" s="296"/>
      <c r="GSY41" s="296"/>
      <c r="GSZ41" s="296"/>
      <c r="GTA41" s="296"/>
      <c r="GTB41" s="296"/>
      <c r="GTC41" s="296"/>
      <c r="GTD41" s="296"/>
      <c r="GTE41" s="296"/>
      <c r="GTF41" s="296"/>
      <c r="GTG41" s="296"/>
      <c r="GTH41" s="296"/>
      <c r="GTI41" s="296"/>
      <c r="GTJ41" s="296"/>
      <c r="GTK41" s="296"/>
      <c r="GTL41" s="296"/>
      <c r="GTM41" s="296"/>
      <c r="GTN41" s="296"/>
      <c r="GTO41" s="296"/>
      <c r="GTP41" s="296"/>
      <c r="GTQ41" s="296"/>
      <c r="GTR41" s="296"/>
      <c r="GTS41" s="296"/>
      <c r="GTT41" s="296"/>
      <c r="GTU41" s="296"/>
      <c r="GTV41" s="296"/>
      <c r="GTW41" s="296"/>
      <c r="GTX41" s="296"/>
      <c r="GTY41" s="296"/>
      <c r="GTZ41" s="296"/>
      <c r="GUA41" s="296"/>
      <c r="GUB41" s="296"/>
      <c r="GUC41" s="296"/>
      <c r="GUD41" s="296"/>
      <c r="GUE41" s="296"/>
      <c r="GUF41" s="296"/>
      <c r="GUG41" s="296"/>
      <c r="GUH41" s="296"/>
      <c r="GUI41" s="296"/>
      <c r="GUJ41" s="296"/>
      <c r="GUK41" s="296"/>
      <c r="GUL41" s="296"/>
      <c r="GUM41" s="296"/>
      <c r="GUN41" s="296"/>
      <c r="GUO41" s="296"/>
      <c r="GUP41" s="296"/>
      <c r="GUQ41" s="296"/>
      <c r="GUR41" s="296"/>
      <c r="GUS41" s="296"/>
      <c r="GUT41" s="296"/>
      <c r="GUU41" s="296"/>
      <c r="GUV41" s="296"/>
      <c r="GUW41" s="296"/>
      <c r="GUX41" s="296"/>
      <c r="GUY41" s="296"/>
      <c r="GUZ41" s="296"/>
      <c r="GVA41" s="296"/>
      <c r="GVB41" s="296"/>
      <c r="GVC41" s="296"/>
      <c r="GVD41" s="296"/>
      <c r="GVE41" s="296"/>
      <c r="GVF41" s="296"/>
      <c r="GVG41" s="296"/>
      <c r="GVH41" s="296"/>
      <c r="GVI41" s="296"/>
      <c r="GVJ41" s="296"/>
      <c r="GVK41" s="296"/>
      <c r="GVL41" s="296"/>
      <c r="GVM41" s="296"/>
      <c r="GVN41" s="296"/>
      <c r="GVO41" s="296"/>
      <c r="GVP41" s="296"/>
      <c r="GVQ41" s="296"/>
      <c r="GVR41" s="296"/>
      <c r="GVS41" s="296"/>
      <c r="GVT41" s="296"/>
      <c r="GVU41" s="296"/>
      <c r="GVV41" s="296"/>
      <c r="GVW41" s="296"/>
      <c r="GVX41" s="296"/>
      <c r="GVY41" s="296"/>
      <c r="GVZ41" s="296"/>
      <c r="GWA41" s="296"/>
      <c r="GWB41" s="296"/>
      <c r="GWC41" s="296"/>
      <c r="GWD41" s="296"/>
      <c r="GWE41" s="296"/>
      <c r="GWF41" s="296"/>
      <c r="GWG41" s="296"/>
      <c r="GWH41" s="296"/>
      <c r="GWI41" s="296"/>
      <c r="GWJ41" s="296"/>
      <c r="GWK41" s="296"/>
      <c r="GWL41" s="296"/>
      <c r="GWM41" s="296"/>
      <c r="GWN41" s="296"/>
      <c r="GWO41" s="296"/>
      <c r="GWP41" s="296"/>
      <c r="GWQ41" s="296"/>
      <c r="GWR41" s="296"/>
      <c r="GWS41" s="296"/>
      <c r="GWT41" s="296"/>
      <c r="GWU41" s="296"/>
      <c r="GWV41" s="296"/>
      <c r="GWW41" s="296"/>
      <c r="GWX41" s="296"/>
      <c r="GWY41" s="296"/>
      <c r="GWZ41" s="296"/>
      <c r="GXA41" s="296"/>
      <c r="GXB41" s="296"/>
      <c r="GXC41" s="296"/>
      <c r="GXD41" s="296"/>
      <c r="GXE41" s="296"/>
      <c r="GXF41" s="296"/>
      <c r="GXG41" s="296"/>
      <c r="GXH41" s="296"/>
      <c r="GXI41" s="296"/>
      <c r="GXJ41" s="296"/>
      <c r="GXK41" s="296"/>
      <c r="GXL41" s="296"/>
      <c r="GXM41" s="296"/>
      <c r="GXN41" s="296"/>
      <c r="GXO41" s="296"/>
      <c r="GXP41" s="296"/>
      <c r="GXQ41" s="296"/>
      <c r="GXR41" s="296"/>
      <c r="GXS41" s="296"/>
      <c r="GXT41" s="296"/>
      <c r="GXU41" s="296"/>
      <c r="GXV41" s="296"/>
      <c r="GXW41" s="296"/>
      <c r="GXX41" s="296"/>
      <c r="GXY41" s="296"/>
      <c r="GXZ41" s="296"/>
      <c r="GYA41" s="296"/>
      <c r="GYB41" s="296"/>
      <c r="GYC41" s="296"/>
      <c r="GYD41" s="296"/>
      <c r="GYE41" s="296"/>
      <c r="GYF41" s="296"/>
      <c r="GYG41" s="296"/>
      <c r="GYH41" s="296"/>
      <c r="GYI41" s="296"/>
      <c r="GYJ41" s="296"/>
      <c r="GYK41" s="296"/>
      <c r="GYL41" s="296"/>
      <c r="GYM41" s="296"/>
      <c r="GYN41" s="296"/>
      <c r="GYO41" s="296"/>
      <c r="GYP41" s="296"/>
      <c r="GYQ41" s="296"/>
      <c r="GYR41" s="296"/>
      <c r="GYS41" s="296"/>
      <c r="GYT41" s="296"/>
      <c r="GYU41" s="296"/>
      <c r="GYV41" s="296"/>
      <c r="GYW41" s="296"/>
      <c r="GYX41" s="296"/>
      <c r="GYY41" s="296"/>
      <c r="GYZ41" s="296"/>
      <c r="GZA41" s="296"/>
      <c r="GZB41" s="296"/>
      <c r="GZC41" s="296"/>
      <c r="GZD41" s="296"/>
      <c r="GZE41" s="296"/>
      <c r="GZF41" s="296"/>
      <c r="GZG41" s="296"/>
      <c r="GZH41" s="296"/>
      <c r="GZI41" s="296"/>
      <c r="GZJ41" s="296"/>
      <c r="GZK41" s="296"/>
      <c r="GZL41" s="296"/>
      <c r="GZM41" s="296"/>
      <c r="GZN41" s="296"/>
      <c r="GZO41" s="296"/>
      <c r="GZP41" s="296"/>
      <c r="GZQ41" s="296"/>
      <c r="GZR41" s="296"/>
      <c r="GZS41" s="296"/>
      <c r="GZT41" s="296"/>
      <c r="GZU41" s="296"/>
      <c r="GZV41" s="296"/>
      <c r="GZW41" s="296"/>
      <c r="GZX41" s="296"/>
      <c r="GZY41" s="296"/>
      <c r="GZZ41" s="296"/>
      <c r="HAA41" s="296"/>
      <c r="HAB41" s="296"/>
      <c r="HAC41" s="296"/>
      <c r="HAD41" s="296"/>
      <c r="HAE41" s="296"/>
      <c r="HAF41" s="296"/>
      <c r="HAG41" s="296"/>
      <c r="HAH41" s="296"/>
      <c r="HAI41" s="296"/>
      <c r="HAJ41" s="296"/>
      <c r="HAK41" s="296"/>
      <c r="HAL41" s="296"/>
      <c r="HAM41" s="296"/>
      <c r="HAN41" s="296"/>
      <c r="HAO41" s="296"/>
      <c r="HAP41" s="296"/>
      <c r="HAQ41" s="296"/>
      <c r="HAR41" s="296"/>
      <c r="HAS41" s="296"/>
      <c r="HAT41" s="296"/>
      <c r="HAU41" s="296"/>
      <c r="HAV41" s="296"/>
      <c r="HAW41" s="296"/>
      <c r="HAX41" s="296"/>
      <c r="HAY41" s="296"/>
      <c r="HAZ41" s="296"/>
      <c r="HBA41" s="296"/>
      <c r="HBB41" s="296"/>
      <c r="HBC41" s="296"/>
      <c r="HBD41" s="296"/>
      <c r="HBE41" s="296"/>
      <c r="HBF41" s="296"/>
      <c r="HBG41" s="296"/>
      <c r="HBH41" s="296"/>
      <c r="HBI41" s="296"/>
      <c r="HBJ41" s="296"/>
      <c r="HBK41" s="296"/>
      <c r="HBL41" s="296"/>
      <c r="HBM41" s="296"/>
      <c r="HBN41" s="296"/>
      <c r="HBO41" s="296"/>
      <c r="HBP41" s="296"/>
      <c r="HBQ41" s="296"/>
      <c r="HBR41" s="296"/>
      <c r="HBS41" s="296"/>
      <c r="HBT41" s="296"/>
      <c r="HBU41" s="296"/>
      <c r="HBV41" s="296"/>
      <c r="HBW41" s="296"/>
      <c r="HBX41" s="296"/>
      <c r="HBY41" s="296"/>
      <c r="HBZ41" s="296"/>
      <c r="HCA41" s="296"/>
      <c r="HCB41" s="296"/>
      <c r="HCC41" s="296"/>
      <c r="HCD41" s="296"/>
      <c r="HCE41" s="296"/>
      <c r="HCF41" s="296"/>
      <c r="HCG41" s="296"/>
      <c r="HCH41" s="296"/>
      <c r="HCI41" s="296"/>
      <c r="HCJ41" s="296"/>
      <c r="HCK41" s="296"/>
      <c r="HCL41" s="296"/>
      <c r="HCM41" s="296"/>
      <c r="HCN41" s="296"/>
      <c r="HCO41" s="296"/>
      <c r="HCP41" s="296"/>
      <c r="HCQ41" s="296"/>
      <c r="HCR41" s="296"/>
      <c r="HCS41" s="296"/>
      <c r="HCT41" s="296"/>
      <c r="HCU41" s="296"/>
      <c r="HCV41" s="296"/>
      <c r="HCW41" s="296"/>
      <c r="HCX41" s="296"/>
      <c r="HCY41" s="296"/>
      <c r="HCZ41" s="296"/>
      <c r="HDA41" s="296"/>
      <c r="HDB41" s="296"/>
      <c r="HDC41" s="296"/>
      <c r="HDD41" s="296"/>
      <c r="HDE41" s="296"/>
      <c r="HDF41" s="296"/>
      <c r="HDG41" s="296"/>
      <c r="HDH41" s="296"/>
      <c r="HDI41" s="296"/>
      <c r="HDJ41" s="296"/>
      <c r="HDK41" s="296"/>
      <c r="HDL41" s="296"/>
      <c r="HDM41" s="296"/>
      <c r="HDN41" s="296"/>
      <c r="HDO41" s="296"/>
      <c r="HDP41" s="296"/>
      <c r="HDQ41" s="296"/>
      <c r="HDR41" s="296"/>
      <c r="HDS41" s="296"/>
      <c r="HDT41" s="296"/>
      <c r="HDU41" s="296"/>
      <c r="HDV41" s="296"/>
      <c r="HDW41" s="296"/>
      <c r="HDX41" s="296"/>
      <c r="HDY41" s="296"/>
      <c r="HDZ41" s="296"/>
      <c r="HEA41" s="296"/>
      <c r="HEB41" s="296"/>
      <c r="HEC41" s="296"/>
      <c r="HED41" s="296"/>
      <c r="HEE41" s="296"/>
      <c r="HEF41" s="296"/>
      <c r="HEG41" s="296"/>
      <c r="HEH41" s="296"/>
      <c r="HEI41" s="296"/>
      <c r="HEJ41" s="296"/>
      <c r="HEK41" s="296"/>
      <c r="HEL41" s="296"/>
      <c r="HEM41" s="296"/>
      <c r="HEN41" s="296"/>
      <c r="HEO41" s="296"/>
      <c r="HEP41" s="296"/>
      <c r="HEQ41" s="296"/>
      <c r="HER41" s="296"/>
      <c r="HES41" s="296"/>
      <c r="HET41" s="296"/>
      <c r="HEU41" s="296"/>
      <c r="HEV41" s="296"/>
      <c r="HEW41" s="296"/>
      <c r="HEX41" s="296"/>
      <c r="HEY41" s="296"/>
      <c r="HEZ41" s="296"/>
      <c r="HFA41" s="296"/>
      <c r="HFB41" s="296"/>
      <c r="HFC41" s="296"/>
      <c r="HFD41" s="296"/>
      <c r="HFE41" s="296"/>
      <c r="HFF41" s="296"/>
      <c r="HFG41" s="296"/>
      <c r="HFH41" s="296"/>
      <c r="HFI41" s="296"/>
      <c r="HFJ41" s="296"/>
      <c r="HFK41" s="296"/>
      <c r="HFL41" s="296"/>
      <c r="HFM41" s="296"/>
      <c r="HFN41" s="296"/>
      <c r="HFO41" s="296"/>
      <c r="HFP41" s="296"/>
      <c r="HFQ41" s="296"/>
      <c r="HFR41" s="296"/>
      <c r="HFS41" s="296"/>
      <c r="HFT41" s="296"/>
      <c r="HFU41" s="296"/>
      <c r="HFV41" s="296"/>
      <c r="HFW41" s="296"/>
      <c r="HFX41" s="296"/>
      <c r="HFY41" s="296"/>
      <c r="HFZ41" s="296"/>
      <c r="HGA41" s="296"/>
      <c r="HGB41" s="296"/>
      <c r="HGC41" s="296"/>
      <c r="HGD41" s="296"/>
      <c r="HGE41" s="296"/>
      <c r="HGF41" s="296"/>
      <c r="HGG41" s="296"/>
      <c r="HGH41" s="296"/>
      <c r="HGI41" s="296"/>
      <c r="HGJ41" s="296"/>
      <c r="HGK41" s="296"/>
      <c r="HGL41" s="296"/>
      <c r="HGM41" s="296"/>
      <c r="HGN41" s="296"/>
      <c r="HGO41" s="296"/>
      <c r="HGP41" s="296"/>
      <c r="HGQ41" s="296"/>
      <c r="HGR41" s="296"/>
      <c r="HGS41" s="296"/>
      <c r="HGT41" s="296"/>
      <c r="HGU41" s="296"/>
      <c r="HGV41" s="296"/>
      <c r="HGW41" s="296"/>
      <c r="HGX41" s="296"/>
      <c r="HGY41" s="296"/>
      <c r="HGZ41" s="296"/>
      <c r="HHA41" s="296"/>
      <c r="HHB41" s="296"/>
      <c r="HHC41" s="296"/>
      <c r="HHD41" s="296"/>
      <c r="HHE41" s="296"/>
      <c r="HHF41" s="296"/>
      <c r="HHG41" s="296"/>
      <c r="HHH41" s="296"/>
      <c r="HHI41" s="296"/>
      <c r="HHJ41" s="296"/>
      <c r="HHK41" s="296"/>
      <c r="HHL41" s="296"/>
      <c r="HHM41" s="296"/>
      <c r="HHN41" s="296"/>
      <c r="HHO41" s="296"/>
      <c r="HHP41" s="296"/>
      <c r="HHQ41" s="296"/>
      <c r="HHR41" s="296"/>
      <c r="HHS41" s="296"/>
      <c r="HHT41" s="296"/>
      <c r="HHU41" s="296"/>
      <c r="HHV41" s="296"/>
      <c r="HHW41" s="296"/>
      <c r="HHX41" s="296"/>
      <c r="HHY41" s="296"/>
      <c r="HHZ41" s="296"/>
      <c r="HIA41" s="296"/>
      <c r="HIB41" s="296"/>
      <c r="HIC41" s="296"/>
      <c r="HID41" s="296"/>
      <c r="HIE41" s="296"/>
      <c r="HIF41" s="296"/>
      <c r="HIG41" s="296"/>
      <c r="HIH41" s="296"/>
      <c r="HII41" s="296"/>
      <c r="HIJ41" s="296"/>
      <c r="HIK41" s="296"/>
      <c r="HIL41" s="296"/>
      <c r="HIM41" s="296"/>
      <c r="HIN41" s="296"/>
      <c r="HIO41" s="296"/>
      <c r="HIP41" s="296"/>
      <c r="HIQ41" s="296"/>
      <c r="HIR41" s="296"/>
      <c r="HIS41" s="296"/>
      <c r="HIT41" s="296"/>
      <c r="HIU41" s="296"/>
      <c r="HIV41" s="296"/>
      <c r="HIW41" s="296"/>
      <c r="HIX41" s="296"/>
      <c r="HIY41" s="296"/>
      <c r="HIZ41" s="296"/>
      <c r="HJA41" s="296"/>
      <c r="HJB41" s="296"/>
      <c r="HJC41" s="296"/>
      <c r="HJD41" s="296"/>
      <c r="HJE41" s="296"/>
      <c r="HJF41" s="296"/>
      <c r="HJG41" s="296"/>
      <c r="HJH41" s="296"/>
      <c r="HJI41" s="296"/>
      <c r="HJJ41" s="296"/>
      <c r="HJK41" s="296"/>
      <c r="HJL41" s="296"/>
      <c r="HJM41" s="296"/>
      <c r="HJN41" s="296"/>
      <c r="HJO41" s="296"/>
      <c r="HJP41" s="296"/>
      <c r="HJQ41" s="296"/>
      <c r="HJR41" s="296"/>
      <c r="HJS41" s="296"/>
      <c r="HJT41" s="296"/>
      <c r="HJU41" s="296"/>
      <c r="HJV41" s="296"/>
      <c r="HJW41" s="296"/>
      <c r="HJX41" s="296"/>
      <c r="HJY41" s="296"/>
      <c r="HJZ41" s="296"/>
      <c r="HKA41" s="296"/>
      <c r="HKB41" s="296"/>
      <c r="HKC41" s="296"/>
      <c r="HKD41" s="296"/>
      <c r="HKE41" s="296"/>
      <c r="HKF41" s="296"/>
      <c r="HKG41" s="296"/>
      <c r="HKH41" s="296"/>
      <c r="HKI41" s="296"/>
      <c r="HKJ41" s="296"/>
      <c r="HKK41" s="296"/>
      <c r="HKL41" s="296"/>
      <c r="HKM41" s="296"/>
      <c r="HKN41" s="296"/>
      <c r="HKO41" s="296"/>
      <c r="HKP41" s="296"/>
      <c r="HKQ41" s="296"/>
      <c r="HKR41" s="296"/>
      <c r="HKS41" s="296"/>
      <c r="HKT41" s="296"/>
      <c r="HKU41" s="296"/>
      <c r="HKV41" s="296"/>
      <c r="HKW41" s="296"/>
      <c r="HKX41" s="296"/>
      <c r="HKY41" s="296"/>
      <c r="HKZ41" s="296"/>
      <c r="HLA41" s="296"/>
      <c r="HLB41" s="296"/>
      <c r="HLC41" s="296"/>
      <c r="HLD41" s="296"/>
      <c r="HLE41" s="296"/>
      <c r="HLF41" s="296"/>
      <c r="HLG41" s="296"/>
      <c r="HLH41" s="296"/>
      <c r="HLI41" s="296"/>
      <c r="HLJ41" s="296"/>
      <c r="HLK41" s="296"/>
      <c r="HLL41" s="296"/>
      <c r="HLM41" s="296"/>
      <c r="HLN41" s="296"/>
      <c r="HLO41" s="296"/>
      <c r="HLP41" s="296"/>
      <c r="HLQ41" s="296"/>
      <c r="HLR41" s="296"/>
      <c r="HLS41" s="296"/>
      <c r="HLT41" s="296"/>
      <c r="HLU41" s="296"/>
      <c r="HLV41" s="296"/>
      <c r="HLW41" s="296"/>
      <c r="HLX41" s="296"/>
      <c r="HLY41" s="296"/>
      <c r="HLZ41" s="296"/>
      <c r="HMA41" s="296"/>
      <c r="HMB41" s="296"/>
      <c r="HMC41" s="296"/>
      <c r="HMD41" s="296"/>
      <c r="HME41" s="296"/>
      <c r="HMF41" s="296"/>
      <c r="HMG41" s="296"/>
      <c r="HMH41" s="296"/>
      <c r="HMI41" s="296"/>
      <c r="HMJ41" s="296"/>
      <c r="HMK41" s="296"/>
      <c r="HML41" s="296"/>
      <c r="HMM41" s="296"/>
      <c r="HMN41" s="296"/>
      <c r="HMO41" s="296"/>
      <c r="HMP41" s="296"/>
      <c r="HMQ41" s="296"/>
      <c r="HMR41" s="296"/>
      <c r="HMS41" s="296"/>
      <c r="HMT41" s="296"/>
      <c r="HMU41" s="296"/>
      <c r="HMV41" s="296"/>
      <c r="HMW41" s="296"/>
      <c r="HMX41" s="296"/>
      <c r="HMY41" s="296"/>
      <c r="HMZ41" s="296"/>
      <c r="HNA41" s="296"/>
      <c r="HNB41" s="296"/>
      <c r="HNC41" s="296"/>
      <c r="HND41" s="296"/>
      <c r="HNE41" s="296"/>
      <c r="HNF41" s="296"/>
      <c r="HNG41" s="296"/>
      <c r="HNH41" s="296"/>
      <c r="HNI41" s="296"/>
      <c r="HNJ41" s="296"/>
      <c r="HNK41" s="296"/>
      <c r="HNL41" s="296"/>
      <c r="HNM41" s="296"/>
      <c r="HNN41" s="296"/>
      <c r="HNO41" s="296"/>
      <c r="HNP41" s="296"/>
      <c r="HNQ41" s="296"/>
      <c r="HNR41" s="296"/>
      <c r="HNS41" s="296"/>
      <c r="HNT41" s="296"/>
      <c r="HNU41" s="296"/>
      <c r="HNV41" s="296"/>
      <c r="HNW41" s="296"/>
      <c r="HNX41" s="296"/>
      <c r="HNY41" s="296"/>
      <c r="HNZ41" s="296"/>
      <c r="HOA41" s="296"/>
      <c r="HOB41" s="296"/>
      <c r="HOC41" s="296"/>
      <c r="HOD41" s="296"/>
      <c r="HOE41" s="296"/>
      <c r="HOF41" s="296"/>
      <c r="HOG41" s="296"/>
      <c r="HOH41" s="296"/>
      <c r="HOI41" s="296"/>
      <c r="HOJ41" s="296"/>
      <c r="HOK41" s="296"/>
      <c r="HOL41" s="296"/>
      <c r="HOM41" s="296"/>
      <c r="HON41" s="296"/>
      <c r="HOO41" s="296"/>
      <c r="HOP41" s="296"/>
      <c r="HOQ41" s="296"/>
      <c r="HOR41" s="296"/>
      <c r="HOS41" s="296"/>
      <c r="HOT41" s="296"/>
      <c r="HOU41" s="296"/>
      <c r="HOV41" s="296"/>
      <c r="HOW41" s="296"/>
      <c r="HOX41" s="296"/>
      <c r="HOY41" s="296"/>
      <c r="HOZ41" s="296"/>
      <c r="HPA41" s="296"/>
      <c r="HPB41" s="296"/>
      <c r="HPC41" s="296"/>
      <c r="HPD41" s="296"/>
      <c r="HPE41" s="296"/>
      <c r="HPF41" s="296"/>
      <c r="HPG41" s="296"/>
      <c r="HPH41" s="296"/>
      <c r="HPI41" s="296"/>
      <c r="HPJ41" s="296"/>
      <c r="HPK41" s="296"/>
      <c r="HPL41" s="296"/>
      <c r="HPM41" s="296"/>
      <c r="HPN41" s="296"/>
      <c r="HPO41" s="296"/>
      <c r="HPP41" s="296"/>
      <c r="HPQ41" s="296"/>
      <c r="HPR41" s="296"/>
      <c r="HPS41" s="296"/>
      <c r="HPT41" s="296"/>
      <c r="HPU41" s="296"/>
      <c r="HPV41" s="296"/>
      <c r="HPW41" s="296"/>
      <c r="HPX41" s="296"/>
      <c r="HPY41" s="296"/>
      <c r="HPZ41" s="296"/>
      <c r="HQA41" s="296"/>
      <c r="HQB41" s="296"/>
      <c r="HQC41" s="296"/>
      <c r="HQD41" s="296"/>
      <c r="HQE41" s="296"/>
      <c r="HQF41" s="296"/>
      <c r="HQG41" s="296"/>
      <c r="HQH41" s="296"/>
      <c r="HQI41" s="296"/>
      <c r="HQJ41" s="296"/>
      <c r="HQK41" s="296"/>
      <c r="HQL41" s="296"/>
      <c r="HQM41" s="296"/>
      <c r="HQN41" s="296"/>
      <c r="HQO41" s="296"/>
      <c r="HQP41" s="296"/>
      <c r="HQQ41" s="296"/>
      <c r="HQR41" s="296"/>
      <c r="HQS41" s="296"/>
      <c r="HQT41" s="296"/>
      <c r="HQU41" s="296"/>
      <c r="HQV41" s="296"/>
      <c r="HQW41" s="296"/>
      <c r="HQX41" s="296"/>
      <c r="HQY41" s="296"/>
      <c r="HQZ41" s="296"/>
      <c r="HRA41" s="296"/>
      <c r="HRB41" s="296"/>
      <c r="HRC41" s="296"/>
      <c r="HRD41" s="296"/>
      <c r="HRE41" s="296"/>
      <c r="HRF41" s="296"/>
      <c r="HRG41" s="296"/>
      <c r="HRH41" s="296"/>
      <c r="HRI41" s="296"/>
      <c r="HRJ41" s="296"/>
      <c r="HRK41" s="296"/>
      <c r="HRL41" s="296"/>
      <c r="HRM41" s="296"/>
      <c r="HRN41" s="296"/>
      <c r="HRO41" s="296"/>
      <c r="HRP41" s="296"/>
      <c r="HRQ41" s="296"/>
      <c r="HRR41" s="296"/>
      <c r="HRS41" s="296"/>
      <c r="HRT41" s="296"/>
      <c r="HRU41" s="296"/>
      <c r="HRV41" s="296"/>
      <c r="HRW41" s="296"/>
      <c r="HRX41" s="296"/>
      <c r="HRY41" s="296"/>
      <c r="HRZ41" s="296"/>
      <c r="HSA41" s="296"/>
      <c r="HSB41" s="296"/>
      <c r="HSC41" s="296"/>
      <c r="HSD41" s="296"/>
      <c r="HSE41" s="296"/>
      <c r="HSF41" s="296"/>
      <c r="HSG41" s="296"/>
      <c r="HSH41" s="296"/>
      <c r="HSI41" s="296"/>
      <c r="HSJ41" s="296"/>
      <c r="HSK41" s="296"/>
      <c r="HSL41" s="296"/>
      <c r="HSM41" s="296"/>
      <c r="HSN41" s="296"/>
      <c r="HSO41" s="296"/>
      <c r="HSP41" s="296"/>
      <c r="HSQ41" s="296"/>
      <c r="HSR41" s="296"/>
      <c r="HSS41" s="296"/>
      <c r="HST41" s="296"/>
      <c r="HSU41" s="296"/>
      <c r="HSV41" s="296"/>
      <c r="HSW41" s="296"/>
      <c r="HSX41" s="296"/>
      <c r="HSY41" s="296"/>
      <c r="HSZ41" s="296"/>
      <c r="HTA41" s="296"/>
      <c r="HTB41" s="296"/>
      <c r="HTC41" s="296"/>
      <c r="HTD41" s="296"/>
      <c r="HTE41" s="296"/>
      <c r="HTF41" s="296"/>
      <c r="HTG41" s="296"/>
      <c r="HTH41" s="296"/>
      <c r="HTI41" s="296"/>
      <c r="HTJ41" s="296"/>
      <c r="HTK41" s="296"/>
      <c r="HTL41" s="296"/>
      <c r="HTM41" s="296"/>
      <c r="HTN41" s="296"/>
      <c r="HTO41" s="296"/>
      <c r="HTP41" s="296"/>
      <c r="HTQ41" s="296"/>
      <c r="HTR41" s="296"/>
      <c r="HTS41" s="296"/>
      <c r="HTT41" s="296"/>
      <c r="HTU41" s="296"/>
      <c r="HTV41" s="296"/>
      <c r="HTW41" s="296"/>
      <c r="HTX41" s="296"/>
      <c r="HTY41" s="296"/>
      <c r="HTZ41" s="296"/>
      <c r="HUA41" s="296"/>
      <c r="HUB41" s="296"/>
      <c r="HUC41" s="296"/>
      <c r="HUD41" s="296"/>
      <c r="HUE41" s="296"/>
      <c r="HUF41" s="296"/>
      <c r="HUG41" s="296"/>
      <c r="HUH41" s="296"/>
      <c r="HUI41" s="296"/>
      <c r="HUJ41" s="296"/>
      <c r="HUK41" s="296"/>
      <c r="HUL41" s="296"/>
      <c r="HUM41" s="296"/>
      <c r="HUN41" s="296"/>
      <c r="HUO41" s="296"/>
      <c r="HUP41" s="296"/>
      <c r="HUQ41" s="296"/>
      <c r="HUR41" s="296"/>
      <c r="HUS41" s="296"/>
      <c r="HUT41" s="296"/>
      <c r="HUU41" s="296"/>
      <c r="HUV41" s="296"/>
      <c r="HUW41" s="296"/>
      <c r="HUX41" s="296"/>
      <c r="HUY41" s="296"/>
      <c r="HUZ41" s="296"/>
      <c r="HVA41" s="296"/>
      <c r="HVB41" s="296"/>
      <c r="HVC41" s="296"/>
      <c r="HVD41" s="296"/>
      <c r="HVE41" s="296"/>
      <c r="HVF41" s="296"/>
      <c r="HVG41" s="296"/>
      <c r="HVH41" s="296"/>
      <c r="HVI41" s="296"/>
      <c r="HVJ41" s="296"/>
      <c r="HVK41" s="296"/>
      <c r="HVL41" s="296"/>
      <c r="HVM41" s="296"/>
      <c r="HVN41" s="296"/>
      <c r="HVO41" s="296"/>
      <c r="HVP41" s="296"/>
      <c r="HVQ41" s="296"/>
      <c r="HVR41" s="296"/>
      <c r="HVS41" s="296"/>
      <c r="HVT41" s="296"/>
      <c r="HVU41" s="296"/>
      <c r="HVV41" s="296"/>
      <c r="HVW41" s="296"/>
      <c r="HVX41" s="296"/>
      <c r="HVY41" s="296"/>
      <c r="HVZ41" s="296"/>
      <c r="HWA41" s="296"/>
      <c r="HWB41" s="296"/>
      <c r="HWC41" s="296"/>
      <c r="HWD41" s="296"/>
      <c r="HWE41" s="296"/>
      <c r="HWF41" s="296"/>
      <c r="HWG41" s="296"/>
      <c r="HWH41" s="296"/>
      <c r="HWI41" s="296"/>
      <c r="HWJ41" s="296"/>
      <c r="HWK41" s="296"/>
      <c r="HWL41" s="296"/>
      <c r="HWM41" s="296"/>
      <c r="HWN41" s="296"/>
      <c r="HWO41" s="296"/>
      <c r="HWP41" s="296"/>
      <c r="HWQ41" s="296"/>
      <c r="HWR41" s="296"/>
      <c r="HWS41" s="296"/>
      <c r="HWT41" s="296"/>
      <c r="HWU41" s="296"/>
      <c r="HWV41" s="296"/>
      <c r="HWW41" s="296"/>
      <c r="HWX41" s="296"/>
      <c r="HWY41" s="296"/>
      <c r="HWZ41" s="296"/>
      <c r="HXA41" s="296"/>
      <c r="HXB41" s="296"/>
      <c r="HXC41" s="296"/>
      <c r="HXD41" s="296"/>
      <c r="HXE41" s="296"/>
      <c r="HXF41" s="296"/>
      <c r="HXG41" s="296"/>
      <c r="HXH41" s="296"/>
      <c r="HXI41" s="296"/>
      <c r="HXJ41" s="296"/>
      <c r="HXK41" s="296"/>
      <c r="HXL41" s="296"/>
      <c r="HXM41" s="296"/>
      <c r="HXN41" s="296"/>
      <c r="HXO41" s="296"/>
      <c r="HXP41" s="296"/>
      <c r="HXQ41" s="296"/>
      <c r="HXR41" s="296"/>
      <c r="HXS41" s="296"/>
      <c r="HXT41" s="296"/>
      <c r="HXU41" s="296"/>
      <c r="HXV41" s="296"/>
      <c r="HXW41" s="296"/>
      <c r="HXX41" s="296"/>
      <c r="HXY41" s="296"/>
      <c r="HXZ41" s="296"/>
      <c r="HYA41" s="296"/>
      <c r="HYB41" s="296"/>
      <c r="HYC41" s="296"/>
      <c r="HYD41" s="296"/>
      <c r="HYE41" s="296"/>
      <c r="HYF41" s="296"/>
      <c r="HYG41" s="296"/>
      <c r="HYH41" s="296"/>
      <c r="HYI41" s="296"/>
      <c r="HYJ41" s="296"/>
      <c r="HYK41" s="296"/>
      <c r="HYL41" s="296"/>
      <c r="HYM41" s="296"/>
      <c r="HYN41" s="296"/>
      <c r="HYO41" s="296"/>
      <c r="HYP41" s="296"/>
      <c r="HYQ41" s="296"/>
      <c r="HYR41" s="296"/>
      <c r="HYS41" s="296"/>
      <c r="HYT41" s="296"/>
      <c r="HYU41" s="296"/>
      <c r="HYV41" s="296"/>
      <c r="HYW41" s="296"/>
      <c r="HYX41" s="296"/>
      <c r="HYY41" s="296"/>
      <c r="HYZ41" s="296"/>
      <c r="HZA41" s="296"/>
      <c r="HZB41" s="296"/>
      <c r="HZC41" s="296"/>
      <c r="HZD41" s="296"/>
      <c r="HZE41" s="296"/>
      <c r="HZF41" s="296"/>
      <c r="HZG41" s="296"/>
      <c r="HZH41" s="296"/>
      <c r="HZI41" s="296"/>
      <c r="HZJ41" s="296"/>
      <c r="HZK41" s="296"/>
      <c r="HZL41" s="296"/>
      <c r="HZM41" s="296"/>
      <c r="HZN41" s="296"/>
      <c r="HZO41" s="296"/>
      <c r="HZP41" s="296"/>
      <c r="HZQ41" s="296"/>
      <c r="HZR41" s="296"/>
      <c r="HZS41" s="296"/>
      <c r="HZT41" s="296"/>
      <c r="HZU41" s="296"/>
      <c r="HZV41" s="296"/>
      <c r="HZW41" s="296"/>
      <c r="HZX41" s="296"/>
      <c r="HZY41" s="296"/>
      <c r="HZZ41" s="296"/>
      <c r="IAA41" s="296"/>
      <c r="IAB41" s="296"/>
      <c r="IAC41" s="296"/>
      <c r="IAD41" s="296"/>
      <c r="IAE41" s="296"/>
      <c r="IAF41" s="296"/>
      <c r="IAG41" s="296"/>
      <c r="IAH41" s="296"/>
      <c r="IAI41" s="296"/>
      <c r="IAJ41" s="296"/>
      <c r="IAK41" s="296"/>
      <c r="IAL41" s="296"/>
      <c r="IAM41" s="296"/>
      <c r="IAN41" s="296"/>
      <c r="IAO41" s="296"/>
      <c r="IAP41" s="296"/>
      <c r="IAQ41" s="296"/>
      <c r="IAR41" s="296"/>
      <c r="IAS41" s="296"/>
      <c r="IAT41" s="296"/>
      <c r="IAU41" s="296"/>
      <c r="IAV41" s="296"/>
      <c r="IAW41" s="296"/>
      <c r="IAX41" s="296"/>
      <c r="IAY41" s="296"/>
      <c r="IAZ41" s="296"/>
      <c r="IBA41" s="296"/>
      <c r="IBB41" s="296"/>
      <c r="IBC41" s="296"/>
      <c r="IBD41" s="296"/>
      <c r="IBE41" s="296"/>
      <c r="IBF41" s="296"/>
      <c r="IBG41" s="296"/>
      <c r="IBH41" s="296"/>
      <c r="IBI41" s="296"/>
      <c r="IBJ41" s="296"/>
      <c r="IBK41" s="296"/>
      <c r="IBL41" s="296"/>
      <c r="IBM41" s="296"/>
      <c r="IBN41" s="296"/>
      <c r="IBO41" s="296"/>
      <c r="IBP41" s="296"/>
      <c r="IBQ41" s="296"/>
      <c r="IBR41" s="296"/>
      <c r="IBS41" s="296"/>
      <c r="IBT41" s="296"/>
      <c r="IBU41" s="296"/>
      <c r="IBV41" s="296"/>
      <c r="IBW41" s="296"/>
      <c r="IBX41" s="296"/>
      <c r="IBY41" s="296"/>
      <c r="IBZ41" s="296"/>
      <c r="ICA41" s="296"/>
      <c r="ICB41" s="296"/>
      <c r="ICC41" s="296"/>
      <c r="ICD41" s="296"/>
      <c r="ICE41" s="296"/>
      <c r="ICF41" s="296"/>
      <c r="ICG41" s="296"/>
      <c r="ICH41" s="296"/>
      <c r="ICI41" s="296"/>
      <c r="ICJ41" s="296"/>
      <c r="ICK41" s="296"/>
      <c r="ICL41" s="296"/>
      <c r="ICM41" s="296"/>
      <c r="ICN41" s="296"/>
      <c r="ICO41" s="296"/>
      <c r="ICP41" s="296"/>
      <c r="ICQ41" s="296"/>
      <c r="ICR41" s="296"/>
      <c r="ICS41" s="296"/>
      <c r="ICT41" s="296"/>
      <c r="ICU41" s="296"/>
      <c r="ICV41" s="296"/>
      <c r="ICW41" s="296"/>
      <c r="ICX41" s="296"/>
      <c r="ICY41" s="296"/>
      <c r="ICZ41" s="296"/>
      <c r="IDA41" s="296"/>
      <c r="IDB41" s="296"/>
      <c r="IDC41" s="296"/>
      <c r="IDD41" s="296"/>
      <c r="IDE41" s="296"/>
      <c r="IDF41" s="296"/>
      <c r="IDG41" s="296"/>
      <c r="IDH41" s="296"/>
      <c r="IDI41" s="296"/>
      <c r="IDJ41" s="296"/>
      <c r="IDK41" s="296"/>
      <c r="IDL41" s="296"/>
      <c r="IDM41" s="296"/>
      <c r="IDN41" s="296"/>
      <c r="IDO41" s="296"/>
      <c r="IDP41" s="296"/>
      <c r="IDQ41" s="296"/>
      <c r="IDR41" s="296"/>
      <c r="IDS41" s="296"/>
      <c r="IDT41" s="296"/>
      <c r="IDU41" s="296"/>
      <c r="IDV41" s="296"/>
      <c r="IDW41" s="296"/>
      <c r="IDX41" s="296"/>
      <c r="IDY41" s="296"/>
      <c r="IDZ41" s="296"/>
      <c r="IEA41" s="296"/>
      <c r="IEB41" s="296"/>
      <c r="IEC41" s="296"/>
      <c r="IED41" s="296"/>
      <c r="IEE41" s="296"/>
      <c r="IEF41" s="296"/>
      <c r="IEG41" s="296"/>
      <c r="IEH41" s="296"/>
      <c r="IEI41" s="296"/>
      <c r="IEJ41" s="296"/>
      <c r="IEK41" s="296"/>
      <c r="IEL41" s="296"/>
      <c r="IEM41" s="296"/>
      <c r="IEN41" s="296"/>
      <c r="IEO41" s="296"/>
      <c r="IEP41" s="296"/>
      <c r="IEQ41" s="296"/>
      <c r="IER41" s="296"/>
      <c r="IES41" s="296"/>
      <c r="IET41" s="296"/>
      <c r="IEU41" s="296"/>
      <c r="IEV41" s="296"/>
      <c r="IEW41" s="296"/>
      <c r="IEX41" s="296"/>
      <c r="IEY41" s="296"/>
      <c r="IEZ41" s="296"/>
      <c r="IFA41" s="296"/>
      <c r="IFB41" s="296"/>
      <c r="IFC41" s="296"/>
      <c r="IFD41" s="296"/>
      <c r="IFE41" s="296"/>
      <c r="IFF41" s="296"/>
      <c r="IFG41" s="296"/>
      <c r="IFH41" s="296"/>
      <c r="IFI41" s="296"/>
      <c r="IFJ41" s="296"/>
      <c r="IFK41" s="296"/>
      <c r="IFL41" s="296"/>
      <c r="IFM41" s="296"/>
      <c r="IFN41" s="296"/>
      <c r="IFO41" s="296"/>
      <c r="IFP41" s="296"/>
      <c r="IFQ41" s="296"/>
      <c r="IFR41" s="296"/>
      <c r="IFS41" s="296"/>
      <c r="IFT41" s="296"/>
      <c r="IFU41" s="296"/>
      <c r="IFV41" s="296"/>
      <c r="IFW41" s="296"/>
      <c r="IFX41" s="296"/>
      <c r="IFY41" s="296"/>
      <c r="IFZ41" s="296"/>
      <c r="IGA41" s="296"/>
      <c r="IGB41" s="296"/>
      <c r="IGC41" s="296"/>
      <c r="IGD41" s="296"/>
      <c r="IGE41" s="296"/>
      <c r="IGF41" s="296"/>
      <c r="IGG41" s="296"/>
      <c r="IGH41" s="296"/>
      <c r="IGI41" s="296"/>
      <c r="IGJ41" s="296"/>
      <c r="IGK41" s="296"/>
      <c r="IGL41" s="296"/>
      <c r="IGM41" s="296"/>
      <c r="IGN41" s="296"/>
      <c r="IGO41" s="296"/>
      <c r="IGP41" s="296"/>
      <c r="IGQ41" s="296"/>
      <c r="IGR41" s="296"/>
      <c r="IGS41" s="296"/>
      <c r="IGT41" s="296"/>
      <c r="IGU41" s="296"/>
      <c r="IGV41" s="296"/>
      <c r="IGW41" s="296"/>
      <c r="IGX41" s="296"/>
      <c r="IGY41" s="296"/>
      <c r="IGZ41" s="296"/>
      <c r="IHA41" s="296"/>
      <c r="IHB41" s="296"/>
      <c r="IHC41" s="296"/>
      <c r="IHD41" s="296"/>
      <c r="IHE41" s="296"/>
      <c r="IHF41" s="296"/>
      <c r="IHG41" s="296"/>
      <c r="IHH41" s="296"/>
      <c r="IHI41" s="296"/>
      <c r="IHJ41" s="296"/>
      <c r="IHK41" s="296"/>
      <c r="IHL41" s="296"/>
      <c r="IHM41" s="296"/>
      <c r="IHN41" s="296"/>
      <c r="IHO41" s="296"/>
      <c r="IHP41" s="296"/>
      <c r="IHQ41" s="296"/>
      <c r="IHR41" s="296"/>
      <c r="IHS41" s="296"/>
      <c r="IHT41" s="296"/>
      <c r="IHU41" s="296"/>
      <c r="IHV41" s="296"/>
      <c r="IHW41" s="296"/>
      <c r="IHX41" s="296"/>
      <c r="IHY41" s="296"/>
      <c r="IHZ41" s="296"/>
      <c r="IIA41" s="296"/>
      <c r="IIB41" s="296"/>
      <c r="IIC41" s="296"/>
      <c r="IID41" s="296"/>
      <c r="IIE41" s="296"/>
      <c r="IIF41" s="296"/>
      <c r="IIG41" s="296"/>
      <c r="IIH41" s="296"/>
      <c r="III41" s="296"/>
      <c r="IIJ41" s="296"/>
      <c r="IIK41" s="296"/>
      <c r="IIL41" s="296"/>
      <c r="IIM41" s="296"/>
      <c r="IIN41" s="296"/>
      <c r="IIO41" s="296"/>
      <c r="IIP41" s="296"/>
      <c r="IIQ41" s="296"/>
      <c r="IIR41" s="296"/>
      <c r="IIS41" s="296"/>
      <c r="IIT41" s="296"/>
      <c r="IIU41" s="296"/>
      <c r="IIV41" s="296"/>
      <c r="IIW41" s="296"/>
      <c r="IIX41" s="296"/>
      <c r="IIY41" s="296"/>
      <c r="IIZ41" s="296"/>
      <c r="IJA41" s="296"/>
      <c r="IJB41" s="296"/>
      <c r="IJC41" s="296"/>
      <c r="IJD41" s="296"/>
      <c r="IJE41" s="296"/>
      <c r="IJF41" s="296"/>
      <c r="IJG41" s="296"/>
      <c r="IJH41" s="296"/>
      <c r="IJI41" s="296"/>
      <c r="IJJ41" s="296"/>
      <c r="IJK41" s="296"/>
      <c r="IJL41" s="296"/>
      <c r="IJM41" s="296"/>
      <c r="IJN41" s="296"/>
      <c r="IJO41" s="296"/>
      <c r="IJP41" s="296"/>
      <c r="IJQ41" s="296"/>
      <c r="IJR41" s="296"/>
      <c r="IJS41" s="296"/>
      <c r="IJT41" s="296"/>
      <c r="IJU41" s="296"/>
      <c r="IJV41" s="296"/>
      <c r="IJW41" s="296"/>
      <c r="IJX41" s="296"/>
      <c r="IJY41" s="296"/>
      <c r="IJZ41" s="296"/>
      <c r="IKA41" s="296"/>
      <c r="IKB41" s="296"/>
      <c r="IKC41" s="296"/>
      <c r="IKD41" s="296"/>
      <c r="IKE41" s="296"/>
      <c r="IKF41" s="296"/>
      <c r="IKG41" s="296"/>
      <c r="IKH41" s="296"/>
      <c r="IKI41" s="296"/>
      <c r="IKJ41" s="296"/>
      <c r="IKK41" s="296"/>
      <c r="IKL41" s="296"/>
      <c r="IKM41" s="296"/>
      <c r="IKN41" s="296"/>
      <c r="IKO41" s="296"/>
      <c r="IKP41" s="296"/>
      <c r="IKQ41" s="296"/>
      <c r="IKR41" s="296"/>
      <c r="IKS41" s="296"/>
      <c r="IKT41" s="296"/>
      <c r="IKU41" s="296"/>
      <c r="IKV41" s="296"/>
      <c r="IKW41" s="296"/>
      <c r="IKX41" s="296"/>
      <c r="IKY41" s="296"/>
      <c r="IKZ41" s="296"/>
      <c r="ILA41" s="296"/>
      <c r="ILB41" s="296"/>
      <c r="ILC41" s="296"/>
      <c r="ILD41" s="296"/>
      <c r="ILE41" s="296"/>
      <c r="ILF41" s="296"/>
      <c r="ILG41" s="296"/>
      <c r="ILH41" s="296"/>
      <c r="ILI41" s="296"/>
      <c r="ILJ41" s="296"/>
      <c r="ILK41" s="296"/>
      <c r="ILL41" s="296"/>
      <c r="ILM41" s="296"/>
      <c r="ILN41" s="296"/>
      <c r="ILO41" s="296"/>
      <c r="ILP41" s="296"/>
      <c r="ILQ41" s="296"/>
      <c r="ILR41" s="296"/>
      <c r="ILS41" s="296"/>
      <c r="ILT41" s="296"/>
      <c r="ILU41" s="296"/>
      <c r="ILV41" s="296"/>
      <c r="ILW41" s="296"/>
      <c r="ILX41" s="296"/>
      <c r="ILY41" s="296"/>
      <c r="ILZ41" s="296"/>
      <c r="IMA41" s="296"/>
      <c r="IMB41" s="296"/>
      <c r="IMC41" s="296"/>
      <c r="IMD41" s="296"/>
      <c r="IME41" s="296"/>
      <c r="IMF41" s="296"/>
      <c r="IMG41" s="296"/>
      <c r="IMH41" s="296"/>
      <c r="IMI41" s="296"/>
      <c r="IMJ41" s="296"/>
      <c r="IMK41" s="296"/>
      <c r="IML41" s="296"/>
      <c r="IMM41" s="296"/>
      <c r="IMN41" s="296"/>
      <c r="IMO41" s="296"/>
      <c r="IMP41" s="296"/>
      <c r="IMQ41" s="296"/>
      <c r="IMR41" s="296"/>
      <c r="IMS41" s="296"/>
      <c r="IMT41" s="296"/>
      <c r="IMU41" s="296"/>
      <c r="IMV41" s="296"/>
      <c r="IMW41" s="296"/>
      <c r="IMX41" s="296"/>
      <c r="IMY41" s="296"/>
      <c r="IMZ41" s="296"/>
      <c r="INA41" s="296"/>
      <c r="INB41" s="296"/>
      <c r="INC41" s="296"/>
      <c r="IND41" s="296"/>
      <c r="INE41" s="296"/>
      <c r="INF41" s="296"/>
      <c r="ING41" s="296"/>
      <c r="INH41" s="296"/>
      <c r="INI41" s="296"/>
      <c r="INJ41" s="296"/>
      <c r="INK41" s="296"/>
      <c r="INL41" s="296"/>
      <c r="INM41" s="296"/>
      <c r="INN41" s="296"/>
      <c r="INO41" s="296"/>
      <c r="INP41" s="296"/>
      <c r="INQ41" s="296"/>
      <c r="INR41" s="296"/>
      <c r="INS41" s="296"/>
      <c r="INT41" s="296"/>
      <c r="INU41" s="296"/>
      <c r="INV41" s="296"/>
      <c r="INW41" s="296"/>
      <c r="INX41" s="296"/>
      <c r="INY41" s="296"/>
      <c r="INZ41" s="296"/>
      <c r="IOA41" s="296"/>
      <c r="IOB41" s="296"/>
      <c r="IOC41" s="296"/>
      <c r="IOD41" s="296"/>
      <c r="IOE41" s="296"/>
      <c r="IOF41" s="296"/>
      <c r="IOG41" s="296"/>
      <c r="IOH41" s="296"/>
      <c r="IOI41" s="296"/>
      <c r="IOJ41" s="296"/>
      <c r="IOK41" s="296"/>
      <c r="IOL41" s="296"/>
      <c r="IOM41" s="296"/>
      <c r="ION41" s="296"/>
      <c r="IOO41" s="296"/>
      <c r="IOP41" s="296"/>
      <c r="IOQ41" s="296"/>
      <c r="IOR41" s="296"/>
      <c r="IOS41" s="296"/>
      <c r="IOT41" s="296"/>
      <c r="IOU41" s="296"/>
      <c r="IOV41" s="296"/>
      <c r="IOW41" s="296"/>
      <c r="IOX41" s="296"/>
      <c r="IOY41" s="296"/>
      <c r="IOZ41" s="296"/>
      <c r="IPA41" s="296"/>
      <c r="IPB41" s="296"/>
      <c r="IPC41" s="296"/>
      <c r="IPD41" s="296"/>
      <c r="IPE41" s="296"/>
      <c r="IPF41" s="296"/>
      <c r="IPG41" s="296"/>
      <c r="IPH41" s="296"/>
      <c r="IPI41" s="296"/>
      <c r="IPJ41" s="296"/>
      <c r="IPK41" s="296"/>
      <c r="IPL41" s="296"/>
      <c r="IPM41" s="296"/>
      <c r="IPN41" s="296"/>
      <c r="IPO41" s="296"/>
      <c r="IPP41" s="296"/>
      <c r="IPQ41" s="296"/>
      <c r="IPR41" s="296"/>
      <c r="IPS41" s="296"/>
      <c r="IPT41" s="296"/>
      <c r="IPU41" s="296"/>
      <c r="IPV41" s="296"/>
      <c r="IPW41" s="296"/>
      <c r="IPX41" s="296"/>
      <c r="IPY41" s="296"/>
      <c r="IPZ41" s="296"/>
      <c r="IQA41" s="296"/>
      <c r="IQB41" s="296"/>
      <c r="IQC41" s="296"/>
      <c r="IQD41" s="296"/>
      <c r="IQE41" s="296"/>
      <c r="IQF41" s="296"/>
      <c r="IQG41" s="296"/>
      <c r="IQH41" s="296"/>
      <c r="IQI41" s="296"/>
      <c r="IQJ41" s="296"/>
      <c r="IQK41" s="296"/>
      <c r="IQL41" s="296"/>
      <c r="IQM41" s="296"/>
      <c r="IQN41" s="296"/>
      <c r="IQO41" s="296"/>
      <c r="IQP41" s="296"/>
      <c r="IQQ41" s="296"/>
      <c r="IQR41" s="296"/>
      <c r="IQS41" s="296"/>
      <c r="IQT41" s="296"/>
      <c r="IQU41" s="296"/>
      <c r="IQV41" s="296"/>
      <c r="IQW41" s="296"/>
      <c r="IQX41" s="296"/>
      <c r="IQY41" s="296"/>
      <c r="IQZ41" s="296"/>
      <c r="IRA41" s="296"/>
      <c r="IRB41" s="296"/>
      <c r="IRC41" s="296"/>
      <c r="IRD41" s="296"/>
      <c r="IRE41" s="296"/>
      <c r="IRF41" s="296"/>
      <c r="IRG41" s="296"/>
      <c r="IRH41" s="296"/>
      <c r="IRI41" s="296"/>
      <c r="IRJ41" s="296"/>
      <c r="IRK41" s="296"/>
      <c r="IRL41" s="296"/>
      <c r="IRM41" s="296"/>
      <c r="IRN41" s="296"/>
      <c r="IRO41" s="296"/>
      <c r="IRP41" s="296"/>
      <c r="IRQ41" s="296"/>
      <c r="IRR41" s="296"/>
      <c r="IRS41" s="296"/>
      <c r="IRT41" s="296"/>
      <c r="IRU41" s="296"/>
      <c r="IRV41" s="296"/>
      <c r="IRW41" s="296"/>
      <c r="IRX41" s="296"/>
      <c r="IRY41" s="296"/>
      <c r="IRZ41" s="296"/>
      <c r="ISA41" s="296"/>
      <c r="ISB41" s="296"/>
      <c r="ISC41" s="296"/>
      <c r="ISD41" s="296"/>
      <c r="ISE41" s="296"/>
      <c r="ISF41" s="296"/>
      <c r="ISG41" s="296"/>
      <c r="ISH41" s="296"/>
      <c r="ISI41" s="296"/>
      <c r="ISJ41" s="296"/>
      <c r="ISK41" s="296"/>
      <c r="ISL41" s="296"/>
      <c r="ISM41" s="296"/>
      <c r="ISN41" s="296"/>
      <c r="ISO41" s="296"/>
      <c r="ISP41" s="296"/>
      <c r="ISQ41" s="296"/>
      <c r="ISR41" s="296"/>
      <c r="ISS41" s="296"/>
      <c r="IST41" s="296"/>
      <c r="ISU41" s="296"/>
      <c r="ISV41" s="296"/>
      <c r="ISW41" s="296"/>
      <c r="ISX41" s="296"/>
      <c r="ISY41" s="296"/>
      <c r="ISZ41" s="296"/>
      <c r="ITA41" s="296"/>
      <c r="ITB41" s="296"/>
      <c r="ITC41" s="296"/>
      <c r="ITD41" s="296"/>
      <c r="ITE41" s="296"/>
      <c r="ITF41" s="296"/>
      <c r="ITG41" s="296"/>
      <c r="ITH41" s="296"/>
      <c r="ITI41" s="296"/>
      <c r="ITJ41" s="296"/>
      <c r="ITK41" s="296"/>
      <c r="ITL41" s="296"/>
      <c r="ITM41" s="296"/>
      <c r="ITN41" s="296"/>
      <c r="ITO41" s="296"/>
      <c r="ITP41" s="296"/>
      <c r="ITQ41" s="296"/>
      <c r="ITR41" s="296"/>
      <c r="ITS41" s="296"/>
      <c r="ITT41" s="296"/>
      <c r="ITU41" s="296"/>
      <c r="ITV41" s="296"/>
      <c r="ITW41" s="296"/>
      <c r="ITX41" s="296"/>
      <c r="ITY41" s="296"/>
      <c r="ITZ41" s="296"/>
      <c r="IUA41" s="296"/>
      <c r="IUB41" s="296"/>
      <c r="IUC41" s="296"/>
      <c r="IUD41" s="296"/>
      <c r="IUE41" s="296"/>
      <c r="IUF41" s="296"/>
      <c r="IUG41" s="296"/>
      <c r="IUH41" s="296"/>
      <c r="IUI41" s="296"/>
      <c r="IUJ41" s="296"/>
      <c r="IUK41" s="296"/>
      <c r="IUL41" s="296"/>
      <c r="IUM41" s="296"/>
      <c r="IUN41" s="296"/>
      <c r="IUO41" s="296"/>
      <c r="IUP41" s="296"/>
      <c r="IUQ41" s="296"/>
      <c r="IUR41" s="296"/>
      <c r="IUS41" s="296"/>
      <c r="IUT41" s="296"/>
      <c r="IUU41" s="296"/>
      <c r="IUV41" s="296"/>
      <c r="IUW41" s="296"/>
      <c r="IUX41" s="296"/>
      <c r="IUY41" s="296"/>
      <c r="IUZ41" s="296"/>
      <c r="IVA41" s="296"/>
      <c r="IVB41" s="296"/>
      <c r="IVC41" s="296"/>
      <c r="IVD41" s="296"/>
      <c r="IVE41" s="296"/>
      <c r="IVF41" s="296"/>
      <c r="IVG41" s="296"/>
      <c r="IVH41" s="296"/>
      <c r="IVI41" s="296"/>
      <c r="IVJ41" s="296"/>
      <c r="IVK41" s="296"/>
      <c r="IVL41" s="296"/>
      <c r="IVM41" s="296"/>
      <c r="IVN41" s="296"/>
      <c r="IVO41" s="296"/>
      <c r="IVP41" s="296"/>
      <c r="IVQ41" s="296"/>
      <c r="IVR41" s="296"/>
      <c r="IVS41" s="296"/>
      <c r="IVT41" s="296"/>
      <c r="IVU41" s="296"/>
      <c r="IVV41" s="296"/>
      <c r="IVW41" s="296"/>
      <c r="IVX41" s="296"/>
      <c r="IVY41" s="296"/>
      <c r="IVZ41" s="296"/>
      <c r="IWA41" s="296"/>
      <c r="IWB41" s="296"/>
      <c r="IWC41" s="296"/>
      <c r="IWD41" s="296"/>
      <c r="IWE41" s="296"/>
      <c r="IWF41" s="296"/>
      <c r="IWG41" s="296"/>
      <c r="IWH41" s="296"/>
      <c r="IWI41" s="296"/>
      <c r="IWJ41" s="296"/>
      <c r="IWK41" s="296"/>
      <c r="IWL41" s="296"/>
      <c r="IWM41" s="296"/>
      <c r="IWN41" s="296"/>
      <c r="IWO41" s="296"/>
      <c r="IWP41" s="296"/>
      <c r="IWQ41" s="296"/>
      <c r="IWR41" s="296"/>
      <c r="IWS41" s="296"/>
      <c r="IWT41" s="296"/>
      <c r="IWU41" s="296"/>
      <c r="IWV41" s="296"/>
      <c r="IWW41" s="296"/>
      <c r="IWX41" s="296"/>
      <c r="IWY41" s="296"/>
      <c r="IWZ41" s="296"/>
      <c r="IXA41" s="296"/>
      <c r="IXB41" s="296"/>
      <c r="IXC41" s="296"/>
      <c r="IXD41" s="296"/>
      <c r="IXE41" s="296"/>
      <c r="IXF41" s="296"/>
      <c r="IXG41" s="296"/>
      <c r="IXH41" s="296"/>
      <c r="IXI41" s="296"/>
      <c r="IXJ41" s="296"/>
      <c r="IXK41" s="296"/>
      <c r="IXL41" s="296"/>
      <c r="IXM41" s="296"/>
      <c r="IXN41" s="296"/>
      <c r="IXO41" s="296"/>
      <c r="IXP41" s="296"/>
      <c r="IXQ41" s="296"/>
      <c r="IXR41" s="296"/>
      <c r="IXS41" s="296"/>
      <c r="IXT41" s="296"/>
      <c r="IXU41" s="296"/>
      <c r="IXV41" s="296"/>
      <c r="IXW41" s="296"/>
      <c r="IXX41" s="296"/>
      <c r="IXY41" s="296"/>
      <c r="IXZ41" s="296"/>
      <c r="IYA41" s="296"/>
      <c r="IYB41" s="296"/>
      <c r="IYC41" s="296"/>
      <c r="IYD41" s="296"/>
      <c r="IYE41" s="296"/>
      <c r="IYF41" s="296"/>
      <c r="IYG41" s="296"/>
      <c r="IYH41" s="296"/>
      <c r="IYI41" s="296"/>
      <c r="IYJ41" s="296"/>
      <c r="IYK41" s="296"/>
      <c r="IYL41" s="296"/>
      <c r="IYM41" s="296"/>
      <c r="IYN41" s="296"/>
      <c r="IYO41" s="296"/>
      <c r="IYP41" s="296"/>
      <c r="IYQ41" s="296"/>
      <c r="IYR41" s="296"/>
      <c r="IYS41" s="296"/>
      <c r="IYT41" s="296"/>
      <c r="IYU41" s="296"/>
      <c r="IYV41" s="296"/>
      <c r="IYW41" s="296"/>
      <c r="IYX41" s="296"/>
      <c r="IYY41" s="296"/>
      <c r="IYZ41" s="296"/>
      <c r="IZA41" s="296"/>
      <c r="IZB41" s="296"/>
      <c r="IZC41" s="296"/>
      <c r="IZD41" s="296"/>
      <c r="IZE41" s="296"/>
      <c r="IZF41" s="296"/>
      <c r="IZG41" s="296"/>
      <c r="IZH41" s="296"/>
      <c r="IZI41" s="296"/>
      <c r="IZJ41" s="296"/>
      <c r="IZK41" s="296"/>
      <c r="IZL41" s="296"/>
      <c r="IZM41" s="296"/>
      <c r="IZN41" s="296"/>
      <c r="IZO41" s="296"/>
      <c r="IZP41" s="296"/>
      <c r="IZQ41" s="296"/>
      <c r="IZR41" s="296"/>
      <c r="IZS41" s="296"/>
      <c r="IZT41" s="296"/>
      <c r="IZU41" s="296"/>
      <c r="IZV41" s="296"/>
      <c r="IZW41" s="296"/>
      <c r="IZX41" s="296"/>
      <c r="IZY41" s="296"/>
      <c r="IZZ41" s="296"/>
      <c r="JAA41" s="296"/>
      <c r="JAB41" s="296"/>
      <c r="JAC41" s="296"/>
      <c r="JAD41" s="296"/>
      <c r="JAE41" s="296"/>
      <c r="JAF41" s="296"/>
      <c r="JAG41" s="296"/>
      <c r="JAH41" s="296"/>
      <c r="JAI41" s="296"/>
      <c r="JAJ41" s="296"/>
      <c r="JAK41" s="296"/>
      <c r="JAL41" s="296"/>
      <c r="JAM41" s="296"/>
      <c r="JAN41" s="296"/>
      <c r="JAO41" s="296"/>
      <c r="JAP41" s="296"/>
      <c r="JAQ41" s="296"/>
      <c r="JAR41" s="296"/>
      <c r="JAS41" s="296"/>
      <c r="JAT41" s="296"/>
      <c r="JAU41" s="296"/>
      <c r="JAV41" s="296"/>
      <c r="JAW41" s="296"/>
      <c r="JAX41" s="296"/>
      <c r="JAY41" s="296"/>
      <c r="JAZ41" s="296"/>
      <c r="JBA41" s="296"/>
      <c r="JBB41" s="296"/>
      <c r="JBC41" s="296"/>
      <c r="JBD41" s="296"/>
      <c r="JBE41" s="296"/>
      <c r="JBF41" s="296"/>
      <c r="JBG41" s="296"/>
      <c r="JBH41" s="296"/>
      <c r="JBI41" s="296"/>
      <c r="JBJ41" s="296"/>
      <c r="JBK41" s="296"/>
      <c r="JBL41" s="296"/>
      <c r="JBM41" s="296"/>
      <c r="JBN41" s="296"/>
      <c r="JBO41" s="296"/>
      <c r="JBP41" s="296"/>
      <c r="JBQ41" s="296"/>
      <c r="JBR41" s="296"/>
      <c r="JBS41" s="296"/>
      <c r="JBT41" s="296"/>
      <c r="JBU41" s="296"/>
      <c r="JBV41" s="296"/>
      <c r="JBW41" s="296"/>
      <c r="JBX41" s="296"/>
      <c r="JBY41" s="296"/>
      <c r="JBZ41" s="296"/>
      <c r="JCA41" s="296"/>
      <c r="JCB41" s="296"/>
      <c r="JCC41" s="296"/>
      <c r="JCD41" s="296"/>
      <c r="JCE41" s="296"/>
      <c r="JCF41" s="296"/>
      <c r="JCG41" s="296"/>
      <c r="JCH41" s="296"/>
      <c r="JCI41" s="296"/>
      <c r="JCJ41" s="296"/>
      <c r="JCK41" s="296"/>
      <c r="JCL41" s="296"/>
      <c r="JCM41" s="296"/>
      <c r="JCN41" s="296"/>
      <c r="JCO41" s="296"/>
      <c r="JCP41" s="296"/>
      <c r="JCQ41" s="296"/>
      <c r="JCR41" s="296"/>
      <c r="JCS41" s="296"/>
      <c r="JCT41" s="296"/>
      <c r="JCU41" s="296"/>
      <c r="JCV41" s="296"/>
      <c r="JCW41" s="296"/>
      <c r="JCX41" s="296"/>
      <c r="JCY41" s="296"/>
      <c r="JCZ41" s="296"/>
      <c r="JDA41" s="296"/>
      <c r="JDB41" s="296"/>
      <c r="JDC41" s="296"/>
      <c r="JDD41" s="296"/>
      <c r="JDE41" s="296"/>
      <c r="JDF41" s="296"/>
      <c r="JDG41" s="296"/>
      <c r="JDH41" s="296"/>
      <c r="JDI41" s="296"/>
      <c r="JDJ41" s="296"/>
      <c r="JDK41" s="296"/>
      <c r="JDL41" s="296"/>
      <c r="JDM41" s="296"/>
      <c r="JDN41" s="296"/>
      <c r="JDO41" s="296"/>
      <c r="JDP41" s="296"/>
      <c r="JDQ41" s="296"/>
      <c r="JDR41" s="296"/>
      <c r="JDS41" s="296"/>
      <c r="JDT41" s="296"/>
      <c r="JDU41" s="296"/>
      <c r="JDV41" s="296"/>
      <c r="JDW41" s="296"/>
      <c r="JDX41" s="296"/>
      <c r="JDY41" s="296"/>
      <c r="JDZ41" s="296"/>
      <c r="JEA41" s="296"/>
      <c r="JEB41" s="296"/>
      <c r="JEC41" s="296"/>
      <c r="JED41" s="296"/>
      <c r="JEE41" s="296"/>
      <c r="JEF41" s="296"/>
      <c r="JEG41" s="296"/>
      <c r="JEH41" s="296"/>
      <c r="JEI41" s="296"/>
      <c r="JEJ41" s="296"/>
      <c r="JEK41" s="296"/>
      <c r="JEL41" s="296"/>
      <c r="JEM41" s="296"/>
      <c r="JEN41" s="296"/>
      <c r="JEO41" s="296"/>
      <c r="JEP41" s="296"/>
      <c r="JEQ41" s="296"/>
      <c r="JER41" s="296"/>
      <c r="JES41" s="296"/>
      <c r="JET41" s="296"/>
      <c r="JEU41" s="296"/>
      <c r="JEV41" s="296"/>
      <c r="JEW41" s="296"/>
      <c r="JEX41" s="296"/>
      <c r="JEY41" s="296"/>
      <c r="JEZ41" s="296"/>
      <c r="JFA41" s="296"/>
      <c r="JFB41" s="296"/>
      <c r="JFC41" s="296"/>
      <c r="JFD41" s="296"/>
      <c r="JFE41" s="296"/>
      <c r="JFF41" s="296"/>
      <c r="JFG41" s="296"/>
      <c r="JFH41" s="296"/>
      <c r="JFI41" s="296"/>
      <c r="JFJ41" s="296"/>
      <c r="JFK41" s="296"/>
      <c r="JFL41" s="296"/>
      <c r="JFM41" s="296"/>
      <c r="JFN41" s="296"/>
      <c r="JFO41" s="296"/>
      <c r="JFP41" s="296"/>
      <c r="JFQ41" s="296"/>
      <c r="JFR41" s="296"/>
      <c r="JFS41" s="296"/>
      <c r="JFT41" s="296"/>
      <c r="JFU41" s="296"/>
      <c r="JFV41" s="296"/>
      <c r="JFW41" s="296"/>
      <c r="JFX41" s="296"/>
      <c r="JFY41" s="296"/>
      <c r="JFZ41" s="296"/>
      <c r="JGA41" s="296"/>
      <c r="JGB41" s="296"/>
      <c r="JGC41" s="296"/>
      <c r="JGD41" s="296"/>
      <c r="JGE41" s="296"/>
      <c r="JGF41" s="296"/>
      <c r="JGG41" s="296"/>
      <c r="JGH41" s="296"/>
      <c r="JGI41" s="296"/>
      <c r="JGJ41" s="296"/>
      <c r="JGK41" s="296"/>
      <c r="JGL41" s="296"/>
      <c r="JGM41" s="296"/>
      <c r="JGN41" s="296"/>
      <c r="JGO41" s="296"/>
      <c r="JGP41" s="296"/>
      <c r="JGQ41" s="296"/>
      <c r="JGR41" s="296"/>
      <c r="JGS41" s="296"/>
      <c r="JGT41" s="296"/>
      <c r="JGU41" s="296"/>
      <c r="JGV41" s="296"/>
      <c r="JGW41" s="296"/>
      <c r="JGX41" s="296"/>
      <c r="JGY41" s="296"/>
      <c r="JGZ41" s="296"/>
      <c r="JHA41" s="296"/>
      <c r="JHB41" s="296"/>
      <c r="JHC41" s="296"/>
      <c r="JHD41" s="296"/>
      <c r="JHE41" s="296"/>
      <c r="JHF41" s="296"/>
      <c r="JHG41" s="296"/>
      <c r="JHH41" s="296"/>
      <c r="JHI41" s="296"/>
      <c r="JHJ41" s="296"/>
      <c r="JHK41" s="296"/>
      <c r="JHL41" s="296"/>
      <c r="JHM41" s="296"/>
      <c r="JHN41" s="296"/>
      <c r="JHO41" s="296"/>
      <c r="JHP41" s="296"/>
      <c r="JHQ41" s="296"/>
      <c r="JHR41" s="296"/>
      <c r="JHS41" s="296"/>
      <c r="JHT41" s="296"/>
      <c r="JHU41" s="296"/>
      <c r="JHV41" s="296"/>
      <c r="JHW41" s="296"/>
      <c r="JHX41" s="296"/>
      <c r="JHY41" s="296"/>
      <c r="JHZ41" s="296"/>
      <c r="JIA41" s="296"/>
      <c r="JIB41" s="296"/>
      <c r="JIC41" s="296"/>
      <c r="JID41" s="296"/>
      <c r="JIE41" s="296"/>
      <c r="JIF41" s="296"/>
      <c r="JIG41" s="296"/>
      <c r="JIH41" s="296"/>
      <c r="JII41" s="296"/>
      <c r="JIJ41" s="296"/>
      <c r="JIK41" s="296"/>
      <c r="JIL41" s="296"/>
      <c r="JIM41" s="296"/>
      <c r="JIN41" s="296"/>
      <c r="JIO41" s="296"/>
      <c r="JIP41" s="296"/>
      <c r="JIQ41" s="296"/>
      <c r="JIR41" s="296"/>
      <c r="JIS41" s="296"/>
      <c r="JIT41" s="296"/>
      <c r="JIU41" s="296"/>
      <c r="JIV41" s="296"/>
      <c r="JIW41" s="296"/>
      <c r="JIX41" s="296"/>
      <c r="JIY41" s="296"/>
      <c r="JIZ41" s="296"/>
      <c r="JJA41" s="296"/>
      <c r="JJB41" s="296"/>
      <c r="JJC41" s="296"/>
      <c r="JJD41" s="296"/>
      <c r="JJE41" s="296"/>
      <c r="JJF41" s="296"/>
      <c r="JJG41" s="296"/>
      <c r="JJH41" s="296"/>
      <c r="JJI41" s="296"/>
      <c r="JJJ41" s="296"/>
      <c r="JJK41" s="296"/>
      <c r="JJL41" s="296"/>
      <c r="JJM41" s="296"/>
      <c r="JJN41" s="296"/>
      <c r="JJO41" s="296"/>
      <c r="JJP41" s="296"/>
      <c r="JJQ41" s="296"/>
      <c r="JJR41" s="296"/>
      <c r="JJS41" s="296"/>
      <c r="JJT41" s="296"/>
      <c r="JJU41" s="296"/>
      <c r="JJV41" s="296"/>
      <c r="JJW41" s="296"/>
      <c r="JJX41" s="296"/>
      <c r="JJY41" s="296"/>
      <c r="JJZ41" s="296"/>
      <c r="JKA41" s="296"/>
      <c r="JKB41" s="296"/>
      <c r="JKC41" s="296"/>
      <c r="JKD41" s="296"/>
      <c r="JKE41" s="296"/>
      <c r="JKF41" s="296"/>
      <c r="JKG41" s="296"/>
      <c r="JKH41" s="296"/>
      <c r="JKI41" s="296"/>
      <c r="JKJ41" s="296"/>
      <c r="JKK41" s="296"/>
      <c r="JKL41" s="296"/>
      <c r="JKM41" s="296"/>
      <c r="JKN41" s="296"/>
      <c r="JKO41" s="296"/>
      <c r="JKP41" s="296"/>
      <c r="JKQ41" s="296"/>
      <c r="JKR41" s="296"/>
      <c r="JKS41" s="296"/>
      <c r="JKT41" s="296"/>
      <c r="JKU41" s="296"/>
      <c r="JKV41" s="296"/>
      <c r="JKW41" s="296"/>
      <c r="JKX41" s="296"/>
      <c r="JKY41" s="296"/>
      <c r="JKZ41" s="296"/>
      <c r="JLA41" s="296"/>
      <c r="JLB41" s="296"/>
      <c r="JLC41" s="296"/>
      <c r="JLD41" s="296"/>
      <c r="JLE41" s="296"/>
      <c r="JLF41" s="296"/>
      <c r="JLG41" s="296"/>
      <c r="JLH41" s="296"/>
      <c r="JLI41" s="296"/>
      <c r="JLJ41" s="296"/>
      <c r="JLK41" s="296"/>
      <c r="JLL41" s="296"/>
      <c r="JLM41" s="296"/>
      <c r="JLN41" s="296"/>
      <c r="JLO41" s="296"/>
      <c r="JLP41" s="296"/>
      <c r="JLQ41" s="296"/>
      <c r="JLR41" s="296"/>
      <c r="JLS41" s="296"/>
      <c r="JLT41" s="296"/>
      <c r="JLU41" s="296"/>
      <c r="JLV41" s="296"/>
      <c r="JLW41" s="296"/>
      <c r="JLX41" s="296"/>
      <c r="JLY41" s="296"/>
      <c r="JLZ41" s="296"/>
      <c r="JMA41" s="296"/>
      <c r="JMB41" s="296"/>
      <c r="JMC41" s="296"/>
      <c r="JMD41" s="296"/>
      <c r="JME41" s="296"/>
      <c r="JMF41" s="296"/>
      <c r="JMG41" s="296"/>
      <c r="JMH41" s="296"/>
      <c r="JMI41" s="296"/>
      <c r="JMJ41" s="296"/>
      <c r="JMK41" s="296"/>
      <c r="JML41" s="296"/>
      <c r="JMM41" s="296"/>
      <c r="JMN41" s="296"/>
      <c r="JMO41" s="296"/>
      <c r="JMP41" s="296"/>
      <c r="JMQ41" s="296"/>
      <c r="JMR41" s="296"/>
      <c r="JMS41" s="296"/>
      <c r="JMT41" s="296"/>
      <c r="JMU41" s="296"/>
      <c r="JMV41" s="296"/>
      <c r="JMW41" s="296"/>
      <c r="JMX41" s="296"/>
      <c r="JMY41" s="296"/>
      <c r="JMZ41" s="296"/>
      <c r="JNA41" s="296"/>
      <c r="JNB41" s="296"/>
      <c r="JNC41" s="296"/>
      <c r="JND41" s="296"/>
      <c r="JNE41" s="296"/>
      <c r="JNF41" s="296"/>
      <c r="JNG41" s="296"/>
      <c r="JNH41" s="296"/>
      <c r="JNI41" s="296"/>
      <c r="JNJ41" s="296"/>
      <c r="JNK41" s="296"/>
      <c r="JNL41" s="296"/>
      <c r="JNM41" s="296"/>
      <c r="JNN41" s="296"/>
      <c r="JNO41" s="296"/>
      <c r="JNP41" s="296"/>
      <c r="JNQ41" s="296"/>
      <c r="JNR41" s="296"/>
      <c r="JNS41" s="296"/>
      <c r="JNT41" s="296"/>
      <c r="JNU41" s="296"/>
      <c r="JNV41" s="296"/>
      <c r="JNW41" s="296"/>
      <c r="JNX41" s="296"/>
      <c r="JNY41" s="296"/>
      <c r="JNZ41" s="296"/>
      <c r="JOA41" s="296"/>
      <c r="JOB41" s="296"/>
      <c r="JOC41" s="296"/>
      <c r="JOD41" s="296"/>
      <c r="JOE41" s="296"/>
      <c r="JOF41" s="296"/>
      <c r="JOG41" s="296"/>
      <c r="JOH41" s="296"/>
      <c r="JOI41" s="296"/>
      <c r="JOJ41" s="296"/>
      <c r="JOK41" s="296"/>
      <c r="JOL41" s="296"/>
      <c r="JOM41" s="296"/>
      <c r="JON41" s="296"/>
      <c r="JOO41" s="296"/>
      <c r="JOP41" s="296"/>
      <c r="JOQ41" s="296"/>
      <c r="JOR41" s="296"/>
      <c r="JOS41" s="296"/>
      <c r="JOT41" s="296"/>
      <c r="JOU41" s="296"/>
      <c r="JOV41" s="296"/>
      <c r="JOW41" s="296"/>
      <c r="JOX41" s="296"/>
      <c r="JOY41" s="296"/>
      <c r="JOZ41" s="296"/>
      <c r="JPA41" s="296"/>
      <c r="JPB41" s="296"/>
      <c r="JPC41" s="296"/>
      <c r="JPD41" s="296"/>
      <c r="JPE41" s="296"/>
      <c r="JPF41" s="296"/>
      <c r="JPG41" s="296"/>
      <c r="JPH41" s="296"/>
      <c r="JPI41" s="296"/>
      <c r="JPJ41" s="296"/>
      <c r="JPK41" s="296"/>
      <c r="JPL41" s="296"/>
      <c r="JPM41" s="296"/>
      <c r="JPN41" s="296"/>
      <c r="JPO41" s="296"/>
      <c r="JPP41" s="296"/>
      <c r="JPQ41" s="296"/>
      <c r="JPR41" s="296"/>
      <c r="JPS41" s="296"/>
      <c r="JPT41" s="296"/>
      <c r="JPU41" s="296"/>
      <c r="JPV41" s="296"/>
      <c r="JPW41" s="296"/>
      <c r="JPX41" s="296"/>
      <c r="JPY41" s="296"/>
      <c r="JPZ41" s="296"/>
      <c r="JQA41" s="296"/>
      <c r="JQB41" s="296"/>
      <c r="JQC41" s="296"/>
      <c r="JQD41" s="296"/>
      <c r="JQE41" s="296"/>
      <c r="JQF41" s="296"/>
      <c r="JQG41" s="296"/>
      <c r="JQH41" s="296"/>
      <c r="JQI41" s="296"/>
      <c r="JQJ41" s="296"/>
      <c r="JQK41" s="296"/>
      <c r="JQL41" s="296"/>
      <c r="JQM41" s="296"/>
      <c r="JQN41" s="296"/>
      <c r="JQO41" s="296"/>
      <c r="JQP41" s="296"/>
      <c r="JQQ41" s="296"/>
      <c r="JQR41" s="296"/>
      <c r="JQS41" s="296"/>
      <c r="JQT41" s="296"/>
      <c r="JQU41" s="296"/>
      <c r="JQV41" s="296"/>
      <c r="JQW41" s="296"/>
      <c r="JQX41" s="296"/>
      <c r="JQY41" s="296"/>
      <c r="JQZ41" s="296"/>
      <c r="JRA41" s="296"/>
      <c r="JRB41" s="296"/>
      <c r="JRC41" s="296"/>
      <c r="JRD41" s="296"/>
      <c r="JRE41" s="296"/>
      <c r="JRF41" s="296"/>
      <c r="JRG41" s="296"/>
      <c r="JRH41" s="296"/>
      <c r="JRI41" s="296"/>
      <c r="JRJ41" s="296"/>
      <c r="JRK41" s="296"/>
      <c r="JRL41" s="296"/>
      <c r="JRM41" s="296"/>
      <c r="JRN41" s="296"/>
      <c r="JRO41" s="296"/>
      <c r="JRP41" s="296"/>
      <c r="JRQ41" s="296"/>
      <c r="JRR41" s="296"/>
      <c r="JRS41" s="296"/>
      <c r="JRT41" s="296"/>
      <c r="JRU41" s="296"/>
      <c r="JRV41" s="296"/>
      <c r="JRW41" s="296"/>
      <c r="JRX41" s="296"/>
      <c r="JRY41" s="296"/>
      <c r="JRZ41" s="296"/>
      <c r="JSA41" s="296"/>
      <c r="JSB41" s="296"/>
      <c r="JSC41" s="296"/>
      <c r="JSD41" s="296"/>
      <c r="JSE41" s="296"/>
      <c r="JSF41" s="296"/>
      <c r="JSG41" s="296"/>
      <c r="JSH41" s="296"/>
      <c r="JSI41" s="296"/>
      <c r="JSJ41" s="296"/>
      <c r="JSK41" s="296"/>
      <c r="JSL41" s="296"/>
      <c r="JSM41" s="296"/>
      <c r="JSN41" s="296"/>
      <c r="JSO41" s="296"/>
      <c r="JSP41" s="296"/>
      <c r="JSQ41" s="296"/>
      <c r="JSR41" s="296"/>
      <c r="JSS41" s="296"/>
      <c r="JST41" s="296"/>
      <c r="JSU41" s="296"/>
      <c r="JSV41" s="296"/>
      <c r="JSW41" s="296"/>
      <c r="JSX41" s="296"/>
      <c r="JSY41" s="296"/>
      <c r="JSZ41" s="296"/>
      <c r="JTA41" s="296"/>
      <c r="JTB41" s="296"/>
      <c r="JTC41" s="296"/>
      <c r="JTD41" s="296"/>
      <c r="JTE41" s="296"/>
      <c r="JTF41" s="296"/>
      <c r="JTG41" s="296"/>
      <c r="JTH41" s="296"/>
      <c r="JTI41" s="296"/>
      <c r="JTJ41" s="296"/>
      <c r="JTK41" s="296"/>
      <c r="JTL41" s="296"/>
      <c r="JTM41" s="296"/>
      <c r="JTN41" s="296"/>
      <c r="JTO41" s="296"/>
      <c r="JTP41" s="296"/>
      <c r="JTQ41" s="296"/>
      <c r="JTR41" s="296"/>
      <c r="JTS41" s="296"/>
      <c r="JTT41" s="296"/>
      <c r="JTU41" s="296"/>
      <c r="JTV41" s="296"/>
      <c r="JTW41" s="296"/>
      <c r="JTX41" s="296"/>
      <c r="JTY41" s="296"/>
      <c r="JTZ41" s="296"/>
      <c r="JUA41" s="296"/>
      <c r="JUB41" s="296"/>
      <c r="JUC41" s="296"/>
      <c r="JUD41" s="296"/>
      <c r="JUE41" s="296"/>
      <c r="JUF41" s="296"/>
      <c r="JUG41" s="296"/>
      <c r="JUH41" s="296"/>
      <c r="JUI41" s="296"/>
      <c r="JUJ41" s="296"/>
      <c r="JUK41" s="296"/>
      <c r="JUL41" s="296"/>
      <c r="JUM41" s="296"/>
      <c r="JUN41" s="296"/>
      <c r="JUO41" s="296"/>
      <c r="JUP41" s="296"/>
      <c r="JUQ41" s="296"/>
      <c r="JUR41" s="296"/>
      <c r="JUS41" s="296"/>
      <c r="JUT41" s="296"/>
      <c r="JUU41" s="296"/>
      <c r="JUV41" s="296"/>
      <c r="JUW41" s="296"/>
      <c r="JUX41" s="296"/>
      <c r="JUY41" s="296"/>
      <c r="JUZ41" s="296"/>
      <c r="JVA41" s="296"/>
      <c r="JVB41" s="296"/>
      <c r="JVC41" s="296"/>
      <c r="JVD41" s="296"/>
      <c r="JVE41" s="296"/>
      <c r="JVF41" s="296"/>
      <c r="JVG41" s="296"/>
      <c r="JVH41" s="296"/>
      <c r="JVI41" s="296"/>
      <c r="JVJ41" s="296"/>
      <c r="JVK41" s="296"/>
      <c r="JVL41" s="296"/>
      <c r="JVM41" s="296"/>
      <c r="JVN41" s="296"/>
      <c r="JVO41" s="296"/>
      <c r="JVP41" s="296"/>
      <c r="JVQ41" s="296"/>
      <c r="JVR41" s="296"/>
      <c r="JVS41" s="296"/>
      <c r="JVT41" s="296"/>
      <c r="JVU41" s="296"/>
      <c r="JVV41" s="296"/>
      <c r="JVW41" s="296"/>
      <c r="JVX41" s="296"/>
      <c r="JVY41" s="296"/>
      <c r="JVZ41" s="296"/>
      <c r="JWA41" s="296"/>
      <c r="JWB41" s="296"/>
      <c r="JWC41" s="296"/>
      <c r="JWD41" s="296"/>
      <c r="JWE41" s="296"/>
      <c r="JWF41" s="296"/>
      <c r="JWG41" s="296"/>
      <c r="JWH41" s="296"/>
      <c r="JWI41" s="296"/>
      <c r="JWJ41" s="296"/>
      <c r="JWK41" s="296"/>
      <c r="JWL41" s="296"/>
      <c r="JWM41" s="296"/>
      <c r="JWN41" s="296"/>
      <c r="JWO41" s="296"/>
      <c r="JWP41" s="296"/>
      <c r="JWQ41" s="296"/>
      <c r="JWR41" s="296"/>
      <c r="JWS41" s="296"/>
      <c r="JWT41" s="296"/>
      <c r="JWU41" s="296"/>
      <c r="JWV41" s="296"/>
      <c r="JWW41" s="296"/>
      <c r="JWX41" s="296"/>
      <c r="JWY41" s="296"/>
      <c r="JWZ41" s="296"/>
      <c r="JXA41" s="296"/>
      <c r="JXB41" s="296"/>
      <c r="JXC41" s="296"/>
      <c r="JXD41" s="296"/>
      <c r="JXE41" s="296"/>
      <c r="JXF41" s="296"/>
      <c r="JXG41" s="296"/>
      <c r="JXH41" s="296"/>
      <c r="JXI41" s="296"/>
      <c r="JXJ41" s="296"/>
      <c r="JXK41" s="296"/>
      <c r="JXL41" s="296"/>
      <c r="JXM41" s="296"/>
      <c r="JXN41" s="296"/>
      <c r="JXO41" s="296"/>
      <c r="JXP41" s="296"/>
      <c r="JXQ41" s="296"/>
      <c r="JXR41" s="296"/>
      <c r="JXS41" s="296"/>
      <c r="JXT41" s="296"/>
      <c r="JXU41" s="296"/>
      <c r="JXV41" s="296"/>
      <c r="JXW41" s="296"/>
      <c r="JXX41" s="296"/>
      <c r="JXY41" s="296"/>
      <c r="JXZ41" s="296"/>
      <c r="JYA41" s="296"/>
      <c r="JYB41" s="296"/>
      <c r="JYC41" s="296"/>
      <c r="JYD41" s="296"/>
      <c r="JYE41" s="296"/>
      <c r="JYF41" s="296"/>
      <c r="JYG41" s="296"/>
      <c r="JYH41" s="296"/>
      <c r="JYI41" s="296"/>
      <c r="JYJ41" s="296"/>
      <c r="JYK41" s="296"/>
      <c r="JYL41" s="296"/>
      <c r="JYM41" s="296"/>
      <c r="JYN41" s="296"/>
      <c r="JYO41" s="296"/>
      <c r="JYP41" s="296"/>
      <c r="JYQ41" s="296"/>
      <c r="JYR41" s="296"/>
      <c r="JYS41" s="296"/>
      <c r="JYT41" s="296"/>
      <c r="JYU41" s="296"/>
      <c r="JYV41" s="296"/>
      <c r="JYW41" s="296"/>
      <c r="JYX41" s="296"/>
      <c r="JYY41" s="296"/>
      <c r="JYZ41" s="296"/>
      <c r="JZA41" s="296"/>
      <c r="JZB41" s="296"/>
      <c r="JZC41" s="296"/>
      <c r="JZD41" s="296"/>
      <c r="JZE41" s="296"/>
      <c r="JZF41" s="296"/>
      <c r="JZG41" s="296"/>
      <c r="JZH41" s="296"/>
      <c r="JZI41" s="296"/>
      <c r="JZJ41" s="296"/>
      <c r="JZK41" s="296"/>
      <c r="JZL41" s="296"/>
      <c r="JZM41" s="296"/>
      <c r="JZN41" s="296"/>
      <c r="JZO41" s="296"/>
      <c r="JZP41" s="296"/>
      <c r="JZQ41" s="296"/>
      <c r="JZR41" s="296"/>
      <c r="JZS41" s="296"/>
      <c r="JZT41" s="296"/>
      <c r="JZU41" s="296"/>
      <c r="JZV41" s="296"/>
      <c r="JZW41" s="296"/>
      <c r="JZX41" s="296"/>
      <c r="JZY41" s="296"/>
      <c r="JZZ41" s="296"/>
      <c r="KAA41" s="296"/>
      <c r="KAB41" s="296"/>
      <c r="KAC41" s="296"/>
      <c r="KAD41" s="296"/>
      <c r="KAE41" s="296"/>
      <c r="KAF41" s="296"/>
      <c r="KAG41" s="296"/>
      <c r="KAH41" s="296"/>
      <c r="KAI41" s="296"/>
      <c r="KAJ41" s="296"/>
      <c r="KAK41" s="296"/>
      <c r="KAL41" s="296"/>
      <c r="KAM41" s="296"/>
      <c r="KAN41" s="296"/>
      <c r="KAO41" s="296"/>
      <c r="KAP41" s="296"/>
      <c r="KAQ41" s="296"/>
      <c r="KAR41" s="296"/>
      <c r="KAS41" s="296"/>
      <c r="KAT41" s="296"/>
      <c r="KAU41" s="296"/>
      <c r="KAV41" s="296"/>
      <c r="KAW41" s="296"/>
      <c r="KAX41" s="296"/>
      <c r="KAY41" s="296"/>
      <c r="KAZ41" s="296"/>
      <c r="KBA41" s="296"/>
      <c r="KBB41" s="296"/>
      <c r="KBC41" s="296"/>
      <c r="KBD41" s="296"/>
      <c r="KBE41" s="296"/>
      <c r="KBF41" s="296"/>
      <c r="KBG41" s="296"/>
      <c r="KBH41" s="296"/>
      <c r="KBI41" s="296"/>
      <c r="KBJ41" s="296"/>
      <c r="KBK41" s="296"/>
      <c r="KBL41" s="296"/>
      <c r="KBM41" s="296"/>
      <c r="KBN41" s="296"/>
      <c r="KBO41" s="296"/>
      <c r="KBP41" s="296"/>
      <c r="KBQ41" s="296"/>
      <c r="KBR41" s="296"/>
      <c r="KBS41" s="296"/>
      <c r="KBT41" s="296"/>
      <c r="KBU41" s="296"/>
      <c r="KBV41" s="296"/>
      <c r="KBW41" s="296"/>
      <c r="KBX41" s="296"/>
      <c r="KBY41" s="296"/>
      <c r="KBZ41" s="296"/>
      <c r="KCA41" s="296"/>
      <c r="KCB41" s="296"/>
      <c r="KCC41" s="296"/>
      <c r="KCD41" s="296"/>
      <c r="KCE41" s="296"/>
      <c r="KCF41" s="296"/>
      <c r="KCG41" s="296"/>
      <c r="KCH41" s="296"/>
      <c r="KCI41" s="296"/>
      <c r="KCJ41" s="296"/>
      <c r="KCK41" s="296"/>
      <c r="KCL41" s="296"/>
      <c r="KCM41" s="296"/>
      <c r="KCN41" s="296"/>
      <c r="KCO41" s="296"/>
      <c r="KCP41" s="296"/>
      <c r="KCQ41" s="296"/>
      <c r="KCR41" s="296"/>
      <c r="KCS41" s="296"/>
      <c r="KCT41" s="296"/>
      <c r="KCU41" s="296"/>
      <c r="KCV41" s="296"/>
      <c r="KCW41" s="296"/>
      <c r="KCX41" s="296"/>
      <c r="KCY41" s="296"/>
      <c r="KCZ41" s="296"/>
      <c r="KDA41" s="296"/>
      <c r="KDB41" s="296"/>
      <c r="KDC41" s="296"/>
      <c r="KDD41" s="296"/>
      <c r="KDE41" s="296"/>
      <c r="KDF41" s="296"/>
      <c r="KDG41" s="296"/>
      <c r="KDH41" s="296"/>
      <c r="KDI41" s="296"/>
      <c r="KDJ41" s="296"/>
      <c r="KDK41" s="296"/>
      <c r="KDL41" s="296"/>
      <c r="KDM41" s="296"/>
      <c r="KDN41" s="296"/>
      <c r="KDO41" s="296"/>
      <c r="KDP41" s="296"/>
      <c r="KDQ41" s="296"/>
      <c r="KDR41" s="296"/>
      <c r="KDS41" s="296"/>
      <c r="KDT41" s="296"/>
      <c r="KDU41" s="296"/>
      <c r="KDV41" s="296"/>
      <c r="KDW41" s="296"/>
      <c r="KDX41" s="296"/>
      <c r="KDY41" s="296"/>
      <c r="KDZ41" s="296"/>
      <c r="KEA41" s="296"/>
      <c r="KEB41" s="296"/>
      <c r="KEC41" s="296"/>
      <c r="KED41" s="296"/>
      <c r="KEE41" s="296"/>
      <c r="KEF41" s="296"/>
      <c r="KEG41" s="296"/>
      <c r="KEH41" s="296"/>
      <c r="KEI41" s="296"/>
      <c r="KEJ41" s="296"/>
      <c r="KEK41" s="296"/>
      <c r="KEL41" s="296"/>
      <c r="KEM41" s="296"/>
      <c r="KEN41" s="296"/>
      <c r="KEO41" s="296"/>
      <c r="KEP41" s="296"/>
      <c r="KEQ41" s="296"/>
      <c r="KER41" s="296"/>
      <c r="KES41" s="296"/>
      <c r="KET41" s="296"/>
      <c r="KEU41" s="296"/>
      <c r="KEV41" s="296"/>
      <c r="KEW41" s="296"/>
      <c r="KEX41" s="296"/>
      <c r="KEY41" s="296"/>
      <c r="KEZ41" s="296"/>
      <c r="KFA41" s="296"/>
      <c r="KFB41" s="296"/>
      <c r="KFC41" s="296"/>
      <c r="KFD41" s="296"/>
      <c r="KFE41" s="296"/>
      <c r="KFF41" s="296"/>
      <c r="KFG41" s="296"/>
      <c r="KFH41" s="296"/>
      <c r="KFI41" s="296"/>
      <c r="KFJ41" s="296"/>
      <c r="KFK41" s="296"/>
      <c r="KFL41" s="296"/>
      <c r="KFM41" s="296"/>
      <c r="KFN41" s="296"/>
      <c r="KFO41" s="296"/>
      <c r="KFP41" s="296"/>
      <c r="KFQ41" s="296"/>
      <c r="KFR41" s="296"/>
      <c r="KFS41" s="296"/>
      <c r="KFT41" s="296"/>
      <c r="KFU41" s="296"/>
      <c r="KFV41" s="296"/>
      <c r="KFW41" s="296"/>
      <c r="KFX41" s="296"/>
      <c r="KFY41" s="296"/>
      <c r="KFZ41" s="296"/>
      <c r="KGA41" s="296"/>
      <c r="KGB41" s="296"/>
      <c r="KGC41" s="296"/>
      <c r="KGD41" s="296"/>
      <c r="KGE41" s="296"/>
      <c r="KGF41" s="296"/>
      <c r="KGG41" s="296"/>
      <c r="KGH41" s="296"/>
      <c r="KGI41" s="296"/>
      <c r="KGJ41" s="296"/>
      <c r="KGK41" s="296"/>
      <c r="KGL41" s="296"/>
      <c r="KGM41" s="296"/>
      <c r="KGN41" s="296"/>
      <c r="KGO41" s="296"/>
      <c r="KGP41" s="296"/>
      <c r="KGQ41" s="296"/>
      <c r="KGR41" s="296"/>
      <c r="KGS41" s="296"/>
      <c r="KGT41" s="296"/>
      <c r="KGU41" s="296"/>
      <c r="KGV41" s="296"/>
      <c r="KGW41" s="296"/>
      <c r="KGX41" s="296"/>
      <c r="KGY41" s="296"/>
      <c r="KGZ41" s="296"/>
      <c r="KHA41" s="296"/>
      <c r="KHB41" s="296"/>
      <c r="KHC41" s="296"/>
      <c r="KHD41" s="296"/>
      <c r="KHE41" s="296"/>
      <c r="KHF41" s="296"/>
      <c r="KHG41" s="296"/>
      <c r="KHH41" s="296"/>
      <c r="KHI41" s="296"/>
      <c r="KHJ41" s="296"/>
      <c r="KHK41" s="296"/>
      <c r="KHL41" s="296"/>
      <c r="KHM41" s="296"/>
      <c r="KHN41" s="296"/>
      <c r="KHO41" s="296"/>
      <c r="KHP41" s="296"/>
      <c r="KHQ41" s="296"/>
      <c r="KHR41" s="296"/>
      <c r="KHS41" s="296"/>
      <c r="KHT41" s="296"/>
      <c r="KHU41" s="296"/>
      <c r="KHV41" s="296"/>
      <c r="KHW41" s="296"/>
      <c r="KHX41" s="296"/>
      <c r="KHY41" s="296"/>
      <c r="KHZ41" s="296"/>
      <c r="KIA41" s="296"/>
      <c r="KIB41" s="296"/>
      <c r="KIC41" s="296"/>
      <c r="KID41" s="296"/>
      <c r="KIE41" s="296"/>
      <c r="KIF41" s="296"/>
      <c r="KIG41" s="296"/>
      <c r="KIH41" s="296"/>
      <c r="KII41" s="296"/>
      <c r="KIJ41" s="296"/>
      <c r="KIK41" s="296"/>
      <c r="KIL41" s="296"/>
      <c r="KIM41" s="296"/>
      <c r="KIN41" s="296"/>
      <c r="KIO41" s="296"/>
      <c r="KIP41" s="296"/>
      <c r="KIQ41" s="296"/>
      <c r="KIR41" s="296"/>
      <c r="KIS41" s="296"/>
      <c r="KIT41" s="296"/>
      <c r="KIU41" s="296"/>
      <c r="KIV41" s="296"/>
      <c r="KIW41" s="296"/>
      <c r="KIX41" s="296"/>
      <c r="KIY41" s="296"/>
      <c r="KIZ41" s="296"/>
      <c r="KJA41" s="296"/>
      <c r="KJB41" s="296"/>
      <c r="KJC41" s="296"/>
      <c r="KJD41" s="296"/>
      <c r="KJE41" s="296"/>
      <c r="KJF41" s="296"/>
      <c r="KJG41" s="296"/>
      <c r="KJH41" s="296"/>
      <c r="KJI41" s="296"/>
      <c r="KJJ41" s="296"/>
      <c r="KJK41" s="296"/>
      <c r="KJL41" s="296"/>
      <c r="KJM41" s="296"/>
      <c r="KJN41" s="296"/>
      <c r="KJO41" s="296"/>
      <c r="KJP41" s="296"/>
      <c r="KJQ41" s="296"/>
      <c r="KJR41" s="296"/>
      <c r="KJS41" s="296"/>
      <c r="KJT41" s="296"/>
      <c r="KJU41" s="296"/>
      <c r="KJV41" s="296"/>
      <c r="KJW41" s="296"/>
      <c r="KJX41" s="296"/>
      <c r="KJY41" s="296"/>
      <c r="KJZ41" s="296"/>
      <c r="KKA41" s="296"/>
      <c r="KKB41" s="296"/>
      <c r="KKC41" s="296"/>
      <c r="KKD41" s="296"/>
      <c r="KKE41" s="296"/>
      <c r="KKF41" s="296"/>
      <c r="KKG41" s="296"/>
      <c r="KKH41" s="296"/>
      <c r="KKI41" s="296"/>
      <c r="KKJ41" s="296"/>
      <c r="KKK41" s="296"/>
      <c r="KKL41" s="296"/>
      <c r="KKM41" s="296"/>
      <c r="KKN41" s="296"/>
      <c r="KKO41" s="296"/>
      <c r="KKP41" s="296"/>
      <c r="KKQ41" s="296"/>
      <c r="KKR41" s="296"/>
      <c r="KKS41" s="296"/>
      <c r="KKT41" s="296"/>
      <c r="KKU41" s="296"/>
      <c r="KKV41" s="296"/>
      <c r="KKW41" s="296"/>
      <c r="KKX41" s="296"/>
      <c r="KKY41" s="296"/>
      <c r="KKZ41" s="296"/>
      <c r="KLA41" s="296"/>
      <c r="KLB41" s="296"/>
      <c r="KLC41" s="296"/>
      <c r="KLD41" s="296"/>
      <c r="KLE41" s="296"/>
      <c r="KLF41" s="296"/>
      <c r="KLG41" s="296"/>
      <c r="KLH41" s="296"/>
      <c r="KLI41" s="296"/>
      <c r="KLJ41" s="296"/>
      <c r="KLK41" s="296"/>
      <c r="KLL41" s="296"/>
      <c r="KLM41" s="296"/>
      <c r="KLN41" s="296"/>
      <c r="KLO41" s="296"/>
      <c r="KLP41" s="296"/>
      <c r="KLQ41" s="296"/>
      <c r="KLR41" s="296"/>
      <c r="KLS41" s="296"/>
      <c r="KLT41" s="296"/>
      <c r="KLU41" s="296"/>
      <c r="KLV41" s="296"/>
      <c r="KLW41" s="296"/>
      <c r="KLX41" s="296"/>
      <c r="KLY41" s="296"/>
      <c r="KLZ41" s="296"/>
      <c r="KMA41" s="296"/>
      <c r="KMB41" s="296"/>
      <c r="KMC41" s="296"/>
      <c r="KMD41" s="296"/>
      <c r="KME41" s="296"/>
      <c r="KMF41" s="296"/>
      <c r="KMG41" s="296"/>
      <c r="KMH41" s="296"/>
      <c r="KMI41" s="296"/>
      <c r="KMJ41" s="296"/>
      <c r="KMK41" s="296"/>
      <c r="KML41" s="296"/>
      <c r="KMM41" s="296"/>
      <c r="KMN41" s="296"/>
      <c r="KMO41" s="296"/>
      <c r="KMP41" s="296"/>
      <c r="KMQ41" s="296"/>
      <c r="KMR41" s="296"/>
      <c r="KMS41" s="296"/>
      <c r="KMT41" s="296"/>
      <c r="KMU41" s="296"/>
      <c r="KMV41" s="296"/>
      <c r="KMW41" s="296"/>
      <c r="KMX41" s="296"/>
      <c r="KMY41" s="296"/>
      <c r="KMZ41" s="296"/>
      <c r="KNA41" s="296"/>
      <c r="KNB41" s="296"/>
      <c r="KNC41" s="296"/>
      <c r="KND41" s="296"/>
      <c r="KNE41" s="296"/>
      <c r="KNF41" s="296"/>
      <c r="KNG41" s="296"/>
      <c r="KNH41" s="296"/>
      <c r="KNI41" s="296"/>
      <c r="KNJ41" s="296"/>
      <c r="KNK41" s="296"/>
      <c r="KNL41" s="296"/>
      <c r="KNM41" s="296"/>
      <c r="KNN41" s="296"/>
      <c r="KNO41" s="296"/>
      <c r="KNP41" s="296"/>
      <c r="KNQ41" s="296"/>
      <c r="KNR41" s="296"/>
      <c r="KNS41" s="296"/>
      <c r="KNT41" s="296"/>
      <c r="KNU41" s="296"/>
      <c r="KNV41" s="296"/>
      <c r="KNW41" s="296"/>
      <c r="KNX41" s="296"/>
      <c r="KNY41" s="296"/>
      <c r="KNZ41" s="296"/>
      <c r="KOA41" s="296"/>
      <c r="KOB41" s="296"/>
      <c r="KOC41" s="296"/>
      <c r="KOD41" s="296"/>
      <c r="KOE41" s="296"/>
      <c r="KOF41" s="296"/>
      <c r="KOG41" s="296"/>
      <c r="KOH41" s="296"/>
      <c r="KOI41" s="296"/>
      <c r="KOJ41" s="296"/>
      <c r="KOK41" s="296"/>
      <c r="KOL41" s="296"/>
      <c r="KOM41" s="296"/>
      <c r="KON41" s="296"/>
      <c r="KOO41" s="296"/>
      <c r="KOP41" s="296"/>
      <c r="KOQ41" s="296"/>
      <c r="KOR41" s="296"/>
      <c r="KOS41" s="296"/>
      <c r="KOT41" s="296"/>
      <c r="KOU41" s="296"/>
      <c r="KOV41" s="296"/>
      <c r="KOW41" s="296"/>
      <c r="KOX41" s="296"/>
      <c r="KOY41" s="296"/>
      <c r="KOZ41" s="296"/>
      <c r="KPA41" s="296"/>
      <c r="KPB41" s="296"/>
      <c r="KPC41" s="296"/>
      <c r="KPD41" s="296"/>
      <c r="KPE41" s="296"/>
      <c r="KPF41" s="296"/>
      <c r="KPG41" s="296"/>
      <c r="KPH41" s="296"/>
      <c r="KPI41" s="296"/>
      <c r="KPJ41" s="296"/>
      <c r="KPK41" s="296"/>
      <c r="KPL41" s="296"/>
      <c r="KPM41" s="296"/>
      <c r="KPN41" s="296"/>
      <c r="KPO41" s="296"/>
      <c r="KPP41" s="296"/>
      <c r="KPQ41" s="296"/>
      <c r="KPR41" s="296"/>
      <c r="KPS41" s="296"/>
      <c r="KPT41" s="296"/>
      <c r="KPU41" s="296"/>
      <c r="KPV41" s="296"/>
      <c r="KPW41" s="296"/>
      <c r="KPX41" s="296"/>
      <c r="KPY41" s="296"/>
      <c r="KPZ41" s="296"/>
      <c r="KQA41" s="296"/>
      <c r="KQB41" s="296"/>
      <c r="KQC41" s="296"/>
      <c r="KQD41" s="296"/>
      <c r="KQE41" s="296"/>
      <c r="KQF41" s="296"/>
      <c r="KQG41" s="296"/>
      <c r="KQH41" s="296"/>
      <c r="KQI41" s="296"/>
      <c r="KQJ41" s="296"/>
      <c r="KQK41" s="296"/>
      <c r="KQL41" s="296"/>
      <c r="KQM41" s="296"/>
      <c r="KQN41" s="296"/>
      <c r="KQO41" s="296"/>
      <c r="KQP41" s="296"/>
      <c r="KQQ41" s="296"/>
      <c r="KQR41" s="296"/>
      <c r="KQS41" s="296"/>
      <c r="KQT41" s="296"/>
      <c r="KQU41" s="296"/>
      <c r="KQV41" s="296"/>
      <c r="KQW41" s="296"/>
      <c r="KQX41" s="296"/>
      <c r="KQY41" s="296"/>
      <c r="KQZ41" s="296"/>
      <c r="KRA41" s="296"/>
      <c r="KRB41" s="296"/>
      <c r="KRC41" s="296"/>
      <c r="KRD41" s="296"/>
      <c r="KRE41" s="296"/>
      <c r="KRF41" s="296"/>
      <c r="KRG41" s="296"/>
      <c r="KRH41" s="296"/>
      <c r="KRI41" s="296"/>
      <c r="KRJ41" s="296"/>
      <c r="KRK41" s="296"/>
      <c r="KRL41" s="296"/>
      <c r="KRM41" s="296"/>
      <c r="KRN41" s="296"/>
      <c r="KRO41" s="296"/>
      <c r="KRP41" s="296"/>
      <c r="KRQ41" s="296"/>
      <c r="KRR41" s="296"/>
      <c r="KRS41" s="296"/>
      <c r="KRT41" s="296"/>
      <c r="KRU41" s="296"/>
      <c r="KRV41" s="296"/>
      <c r="KRW41" s="296"/>
      <c r="KRX41" s="296"/>
      <c r="KRY41" s="296"/>
      <c r="KRZ41" s="296"/>
      <c r="KSA41" s="296"/>
      <c r="KSB41" s="296"/>
      <c r="KSC41" s="296"/>
      <c r="KSD41" s="296"/>
      <c r="KSE41" s="296"/>
      <c r="KSF41" s="296"/>
      <c r="KSG41" s="296"/>
      <c r="KSH41" s="296"/>
      <c r="KSI41" s="296"/>
      <c r="KSJ41" s="296"/>
      <c r="KSK41" s="296"/>
      <c r="KSL41" s="296"/>
      <c r="KSM41" s="296"/>
      <c r="KSN41" s="296"/>
      <c r="KSO41" s="296"/>
      <c r="KSP41" s="296"/>
      <c r="KSQ41" s="296"/>
      <c r="KSR41" s="296"/>
      <c r="KSS41" s="296"/>
      <c r="KST41" s="296"/>
      <c r="KSU41" s="296"/>
      <c r="KSV41" s="296"/>
      <c r="KSW41" s="296"/>
      <c r="KSX41" s="296"/>
      <c r="KSY41" s="296"/>
      <c r="KSZ41" s="296"/>
      <c r="KTA41" s="296"/>
      <c r="KTB41" s="296"/>
      <c r="KTC41" s="296"/>
      <c r="KTD41" s="296"/>
      <c r="KTE41" s="296"/>
      <c r="KTF41" s="296"/>
      <c r="KTG41" s="296"/>
      <c r="KTH41" s="296"/>
      <c r="KTI41" s="296"/>
      <c r="KTJ41" s="296"/>
      <c r="KTK41" s="296"/>
      <c r="KTL41" s="296"/>
      <c r="KTM41" s="296"/>
      <c r="KTN41" s="296"/>
      <c r="KTO41" s="296"/>
      <c r="KTP41" s="296"/>
      <c r="KTQ41" s="296"/>
      <c r="KTR41" s="296"/>
      <c r="KTS41" s="296"/>
      <c r="KTT41" s="296"/>
      <c r="KTU41" s="296"/>
      <c r="KTV41" s="296"/>
      <c r="KTW41" s="296"/>
      <c r="KTX41" s="296"/>
      <c r="KTY41" s="296"/>
      <c r="KTZ41" s="296"/>
      <c r="KUA41" s="296"/>
      <c r="KUB41" s="296"/>
      <c r="KUC41" s="296"/>
      <c r="KUD41" s="296"/>
      <c r="KUE41" s="296"/>
      <c r="KUF41" s="296"/>
      <c r="KUG41" s="296"/>
      <c r="KUH41" s="296"/>
      <c r="KUI41" s="296"/>
      <c r="KUJ41" s="296"/>
      <c r="KUK41" s="296"/>
      <c r="KUL41" s="296"/>
      <c r="KUM41" s="296"/>
      <c r="KUN41" s="296"/>
      <c r="KUO41" s="296"/>
      <c r="KUP41" s="296"/>
      <c r="KUQ41" s="296"/>
      <c r="KUR41" s="296"/>
      <c r="KUS41" s="296"/>
      <c r="KUT41" s="296"/>
      <c r="KUU41" s="296"/>
      <c r="KUV41" s="296"/>
      <c r="KUW41" s="296"/>
      <c r="KUX41" s="296"/>
      <c r="KUY41" s="296"/>
      <c r="KUZ41" s="296"/>
      <c r="KVA41" s="296"/>
      <c r="KVB41" s="296"/>
      <c r="KVC41" s="296"/>
      <c r="KVD41" s="296"/>
      <c r="KVE41" s="296"/>
      <c r="KVF41" s="296"/>
      <c r="KVG41" s="296"/>
      <c r="KVH41" s="296"/>
      <c r="KVI41" s="296"/>
      <c r="KVJ41" s="296"/>
      <c r="KVK41" s="296"/>
      <c r="KVL41" s="296"/>
      <c r="KVM41" s="296"/>
      <c r="KVN41" s="296"/>
      <c r="KVO41" s="296"/>
      <c r="KVP41" s="296"/>
      <c r="KVQ41" s="296"/>
      <c r="KVR41" s="296"/>
      <c r="KVS41" s="296"/>
      <c r="KVT41" s="296"/>
      <c r="KVU41" s="296"/>
      <c r="KVV41" s="296"/>
      <c r="KVW41" s="296"/>
      <c r="KVX41" s="296"/>
      <c r="KVY41" s="296"/>
      <c r="KVZ41" s="296"/>
      <c r="KWA41" s="296"/>
      <c r="KWB41" s="296"/>
      <c r="KWC41" s="296"/>
      <c r="KWD41" s="296"/>
      <c r="KWE41" s="296"/>
      <c r="KWF41" s="296"/>
      <c r="KWG41" s="296"/>
      <c r="KWH41" s="296"/>
      <c r="KWI41" s="296"/>
      <c r="KWJ41" s="296"/>
      <c r="KWK41" s="296"/>
      <c r="KWL41" s="296"/>
      <c r="KWM41" s="296"/>
      <c r="KWN41" s="296"/>
      <c r="KWO41" s="296"/>
      <c r="KWP41" s="296"/>
      <c r="KWQ41" s="296"/>
      <c r="KWR41" s="296"/>
      <c r="KWS41" s="296"/>
      <c r="KWT41" s="296"/>
      <c r="KWU41" s="296"/>
      <c r="KWV41" s="296"/>
      <c r="KWW41" s="296"/>
      <c r="KWX41" s="296"/>
      <c r="KWY41" s="296"/>
      <c r="KWZ41" s="296"/>
      <c r="KXA41" s="296"/>
      <c r="KXB41" s="296"/>
      <c r="KXC41" s="296"/>
      <c r="KXD41" s="296"/>
      <c r="KXE41" s="296"/>
      <c r="KXF41" s="296"/>
      <c r="KXG41" s="296"/>
      <c r="KXH41" s="296"/>
      <c r="KXI41" s="296"/>
      <c r="KXJ41" s="296"/>
      <c r="KXK41" s="296"/>
      <c r="KXL41" s="296"/>
      <c r="KXM41" s="296"/>
      <c r="KXN41" s="296"/>
      <c r="KXO41" s="296"/>
      <c r="KXP41" s="296"/>
      <c r="KXQ41" s="296"/>
      <c r="KXR41" s="296"/>
      <c r="KXS41" s="296"/>
      <c r="KXT41" s="296"/>
      <c r="KXU41" s="296"/>
      <c r="KXV41" s="296"/>
      <c r="KXW41" s="296"/>
      <c r="KXX41" s="296"/>
      <c r="KXY41" s="296"/>
      <c r="KXZ41" s="296"/>
      <c r="KYA41" s="296"/>
      <c r="KYB41" s="296"/>
      <c r="KYC41" s="296"/>
      <c r="KYD41" s="296"/>
      <c r="KYE41" s="296"/>
      <c r="KYF41" s="296"/>
      <c r="KYG41" s="296"/>
      <c r="KYH41" s="296"/>
      <c r="KYI41" s="296"/>
      <c r="KYJ41" s="296"/>
      <c r="KYK41" s="296"/>
      <c r="KYL41" s="296"/>
      <c r="KYM41" s="296"/>
      <c r="KYN41" s="296"/>
      <c r="KYO41" s="296"/>
      <c r="KYP41" s="296"/>
      <c r="KYQ41" s="296"/>
      <c r="KYR41" s="296"/>
      <c r="KYS41" s="296"/>
      <c r="KYT41" s="296"/>
      <c r="KYU41" s="296"/>
      <c r="KYV41" s="296"/>
      <c r="KYW41" s="296"/>
      <c r="KYX41" s="296"/>
      <c r="KYY41" s="296"/>
      <c r="KYZ41" s="296"/>
      <c r="KZA41" s="296"/>
      <c r="KZB41" s="296"/>
      <c r="KZC41" s="296"/>
      <c r="KZD41" s="296"/>
      <c r="KZE41" s="296"/>
      <c r="KZF41" s="296"/>
      <c r="KZG41" s="296"/>
      <c r="KZH41" s="296"/>
      <c r="KZI41" s="296"/>
      <c r="KZJ41" s="296"/>
      <c r="KZK41" s="296"/>
      <c r="KZL41" s="296"/>
      <c r="KZM41" s="296"/>
      <c r="KZN41" s="296"/>
      <c r="KZO41" s="296"/>
      <c r="KZP41" s="296"/>
      <c r="KZQ41" s="296"/>
      <c r="KZR41" s="296"/>
      <c r="KZS41" s="296"/>
      <c r="KZT41" s="296"/>
      <c r="KZU41" s="296"/>
      <c r="KZV41" s="296"/>
      <c r="KZW41" s="296"/>
      <c r="KZX41" s="296"/>
      <c r="KZY41" s="296"/>
      <c r="KZZ41" s="296"/>
      <c r="LAA41" s="296"/>
      <c r="LAB41" s="296"/>
      <c r="LAC41" s="296"/>
      <c r="LAD41" s="296"/>
      <c r="LAE41" s="296"/>
      <c r="LAF41" s="296"/>
      <c r="LAG41" s="296"/>
      <c r="LAH41" s="296"/>
      <c r="LAI41" s="296"/>
      <c r="LAJ41" s="296"/>
      <c r="LAK41" s="296"/>
      <c r="LAL41" s="296"/>
      <c r="LAM41" s="296"/>
      <c r="LAN41" s="296"/>
      <c r="LAO41" s="296"/>
      <c r="LAP41" s="296"/>
      <c r="LAQ41" s="296"/>
      <c r="LAR41" s="296"/>
      <c r="LAS41" s="296"/>
      <c r="LAT41" s="296"/>
      <c r="LAU41" s="296"/>
      <c r="LAV41" s="296"/>
      <c r="LAW41" s="296"/>
      <c r="LAX41" s="296"/>
      <c r="LAY41" s="296"/>
      <c r="LAZ41" s="296"/>
      <c r="LBA41" s="296"/>
      <c r="LBB41" s="296"/>
      <c r="LBC41" s="296"/>
      <c r="LBD41" s="296"/>
      <c r="LBE41" s="296"/>
      <c r="LBF41" s="296"/>
      <c r="LBG41" s="296"/>
      <c r="LBH41" s="296"/>
      <c r="LBI41" s="296"/>
      <c r="LBJ41" s="296"/>
      <c r="LBK41" s="296"/>
      <c r="LBL41" s="296"/>
      <c r="LBM41" s="296"/>
      <c r="LBN41" s="296"/>
      <c r="LBO41" s="296"/>
      <c r="LBP41" s="296"/>
      <c r="LBQ41" s="296"/>
      <c r="LBR41" s="296"/>
      <c r="LBS41" s="296"/>
      <c r="LBT41" s="296"/>
      <c r="LBU41" s="296"/>
      <c r="LBV41" s="296"/>
      <c r="LBW41" s="296"/>
      <c r="LBX41" s="296"/>
      <c r="LBY41" s="296"/>
      <c r="LBZ41" s="296"/>
      <c r="LCA41" s="296"/>
      <c r="LCB41" s="296"/>
      <c r="LCC41" s="296"/>
      <c r="LCD41" s="296"/>
      <c r="LCE41" s="296"/>
      <c r="LCF41" s="296"/>
      <c r="LCG41" s="296"/>
      <c r="LCH41" s="296"/>
      <c r="LCI41" s="296"/>
      <c r="LCJ41" s="296"/>
      <c r="LCK41" s="296"/>
      <c r="LCL41" s="296"/>
      <c r="LCM41" s="296"/>
      <c r="LCN41" s="296"/>
      <c r="LCO41" s="296"/>
      <c r="LCP41" s="296"/>
      <c r="LCQ41" s="296"/>
      <c r="LCR41" s="296"/>
      <c r="LCS41" s="296"/>
      <c r="LCT41" s="296"/>
      <c r="LCU41" s="296"/>
      <c r="LCV41" s="296"/>
      <c r="LCW41" s="296"/>
      <c r="LCX41" s="296"/>
      <c r="LCY41" s="296"/>
      <c r="LCZ41" s="296"/>
      <c r="LDA41" s="296"/>
      <c r="LDB41" s="296"/>
      <c r="LDC41" s="296"/>
      <c r="LDD41" s="296"/>
      <c r="LDE41" s="296"/>
      <c r="LDF41" s="296"/>
      <c r="LDG41" s="296"/>
      <c r="LDH41" s="296"/>
      <c r="LDI41" s="296"/>
      <c r="LDJ41" s="296"/>
      <c r="LDK41" s="296"/>
      <c r="LDL41" s="296"/>
      <c r="LDM41" s="296"/>
      <c r="LDN41" s="296"/>
      <c r="LDO41" s="296"/>
      <c r="LDP41" s="296"/>
      <c r="LDQ41" s="296"/>
      <c r="LDR41" s="296"/>
      <c r="LDS41" s="296"/>
      <c r="LDT41" s="296"/>
      <c r="LDU41" s="296"/>
      <c r="LDV41" s="296"/>
      <c r="LDW41" s="296"/>
      <c r="LDX41" s="296"/>
      <c r="LDY41" s="296"/>
      <c r="LDZ41" s="296"/>
      <c r="LEA41" s="296"/>
      <c r="LEB41" s="296"/>
      <c r="LEC41" s="296"/>
      <c r="LED41" s="296"/>
      <c r="LEE41" s="296"/>
      <c r="LEF41" s="296"/>
      <c r="LEG41" s="296"/>
      <c r="LEH41" s="296"/>
      <c r="LEI41" s="296"/>
      <c r="LEJ41" s="296"/>
      <c r="LEK41" s="296"/>
      <c r="LEL41" s="296"/>
      <c r="LEM41" s="296"/>
      <c r="LEN41" s="296"/>
      <c r="LEO41" s="296"/>
      <c r="LEP41" s="296"/>
      <c r="LEQ41" s="296"/>
      <c r="LER41" s="296"/>
      <c r="LES41" s="296"/>
      <c r="LET41" s="296"/>
      <c r="LEU41" s="296"/>
      <c r="LEV41" s="296"/>
      <c r="LEW41" s="296"/>
      <c r="LEX41" s="296"/>
      <c r="LEY41" s="296"/>
      <c r="LEZ41" s="296"/>
      <c r="LFA41" s="296"/>
      <c r="LFB41" s="296"/>
      <c r="LFC41" s="296"/>
      <c r="LFD41" s="296"/>
      <c r="LFE41" s="296"/>
      <c r="LFF41" s="296"/>
      <c r="LFG41" s="296"/>
      <c r="LFH41" s="296"/>
      <c r="LFI41" s="296"/>
      <c r="LFJ41" s="296"/>
      <c r="LFK41" s="296"/>
      <c r="LFL41" s="296"/>
      <c r="LFM41" s="296"/>
      <c r="LFN41" s="296"/>
      <c r="LFO41" s="296"/>
      <c r="LFP41" s="296"/>
      <c r="LFQ41" s="296"/>
      <c r="LFR41" s="296"/>
      <c r="LFS41" s="296"/>
      <c r="LFT41" s="296"/>
      <c r="LFU41" s="296"/>
      <c r="LFV41" s="296"/>
      <c r="LFW41" s="296"/>
      <c r="LFX41" s="296"/>
      <c r="LFY41" s="296"/>
      <c r="LFZ41" s="296"/>
      <c r="LGA41" s="296"/>
      <c r="LGB41" s="296"/>
      <c r="LGC41" s="296"/>
      <c r="LGD41" s="296"/>
      <c r="LGE41" s="296"/>
      <c r="LGF41" s="296"/>
      <c r="LGG41" s="296"/>
      <c r="LGH41" s="296"/>
      <c r="LGI41" s="296"/>
      <c r="LGJ41" s="296"/>
      <c r="LGK41" s="296"/>
      <c r="LGL41" s="296"/>
      <c r="LGM41" s="296"/>
      <c r="LGN41" s="296"/>
      <c r="LGO41" s="296"/>
      <c r="LGP41" s="296"/>
      <c r="LGQ41" s="296"/>
      <c r="LGR41" s="296"/>
      <c r="LGS41" s="296"/>
      <c r="LGT41" s="296"/>
      <c r="LGU41" s="296"/>
      <c r="LGV41" s="296"/>
      <c r="LGW41" s="296"/>
      <c r="LGX41" s="296"/>
      <c r="LGY41" s="296"/>
      <c r="LGZ41" s="296"/>
      <c r="LHA41" s="296"/>
      <c r="LHB41" s="296"/>
      <c r="LHC41" s="296"/>
      <c r="LHD41" s="296"/>
      <c r="LHE41" s="296"/>
      <c r="LHF41" s="296"/>
      <c r="LHG41" s="296"/>
      <c r="LHH41" s="296"/>
      <c r="LHI41" s="296"/>
      <c r="LHJ41" s="296"/>
      <c r="LHK41" s="296"/>
      <c r="LHL41" s="296"/>
      <c r="LHM41" s="296"/>
      <c r="LHN41" s="296"/>
      <c r="LHO41" s="296"/>
      <c r="LHP41" s="296"/>
      <c r="LHQ41" s="296"/>
      <c r="LHR41" s="296"/>
      <c r="LHS41" s="296"/>
      <c r="LHT41" s="296"/>
      <c r="LHU41" s="296"/>
      <c r="LHV41" s="296"/>
      <c r="LHW41" s="296"/>
      <c r="LHX41" s="296"/>
      <c r="LHY41" s="296"/>
      <c r="LHZ41" s="296"/>
      <c r="LIA41" s="296"/>
      <c r="LIB41" s="296"/>
      <c r="LIC41" s="296"/>
      <c r="LID41" s="296"/>
      <c r="LIE41" s="296"/>
      <c r="LIF41" s="296"/>
      <c r="LIG41" s="296"/>
      <c r="LIH41" s="296"/>
      <c r="LII41" s="296"/>
      <c r="LIJ41" s="296"/>
      <c r="LIK41" s="296"/>
      <c r="LIL41" s="296"/>
      <c r="LIM41" s="296"/>
      <c r="LIN41" s="296"/>
      <c r="LIO41" s="296"/>
      <c r="LIP41" s="296"/>
      <c r="LIQ41" s="296"/>
      <c r="LIR41" s="296"/>
      <c r="LIS41" s="296"/>
      <c r="LIT41" s="296"/>
      <c r="LIU41" s="296"/>
      <c r="LIV41" s="296"/>
      <c r="LIW41" s="296"/>
      <c r="LIX41" s="296"/>
      <c r="LIY41" s="296"/>
      <c r="LIZ41" s="296"/>
      <c r="LJA41" s="296"/>
      <c r="LJB41" s="296"/>
      <c r="LJC41" s="296"/>
      <c r="LJD41" s="296"/>
      <c r="LJE41" s="296"/>
      <c r="LJF41" s="296"/>
      <c r="LJG41" s="296"/>
      <c r="LJH41" s="296"/>
      <c r="LJI41" s="296"/>
      <c r="LJJ41" s="296"/>
      <c r="LJK41" s="296"/>
      <c r="LJL41" s="296"/>
      <c r="LJM41" s="296"/>
      <c r="LJN41" s="296"/>
      <c r="LJO41" s="296"/>
      <c r="LJP41" s="296"/>
      <c r="LJQ41" s="296"/>
      <c r="LJR41" s="296"/>
      <c r="LJS41" s="296"/>
      <c r="LJT41" s="296"/>
      <c r="LJU41" s="296"/>
      <c r="LJV41" s="296"/>
      <c r="LJW41" s="296"/>
      <c r="LJX41" s="296"/>
      <c r="LJY41" s="296"/>
      <c r="LJZ41" s="296"/>
      <c r="LKA41" s="296"/>
      <c r="LKB41" s="296"/>
      <c r="LKC41" s="296"/>
      <c r="LKD41" s="296"/>
      <c r="LKE41" s="296"/>
      <c r="LKF41" s="296"/>
      <c r="LKG41" s="296"/>
      <c r="LKH41" s="296"/>
      <c r="LKI41" s="296"/>
      <c r="LKJ41" s="296"/>
      <c r="LKK41" s="296"/>
      <c r="LKL41" s="296"/>
      <c r="LKM41" s="296"/>
      <c r="LKN41" s="296"/>
      <c r="LKO41" s="296"/>
      <c r="LKP41" s="296"/>
      <c r="LKQ41" s="296"/>
      <c r="LKR41" s="296"/>
      <c r="LKS41" s="296"/>
      <c r="LKT41" s="296"/>
      <c r="LKU41" s="296"/>
      <c r="LKV41" s="296"/>
      <c r="LKW41" s="296"/>
      <c r="LKX41" s="296"/>
      <c r="LKY41" s="296"/>
      <c r="LKZ41" s="296"/>
      <c r="LLA41" s="296"/>
      <c r="LLB41" s="296"/>
      <c r="LLC41" s="296"/>
      <c r="LLD41" s="296"/>
      <c r="LLE41" s="296"/>
      <c r="LLF41" s="296"/>
      <c r="LLG41" s="296"/>
      <c r="LLH41" s="296"/>
      <c r="LLI41" s="296"/>
      <c r="LLJ41" s="296"/>
      <c r="LLK41" s="296"/>
      <c r="LLL41" s="296"/>
      <c r="LLM41" s="296"/>
      <c r="LLN41" s="296"/>
      <c r="LLO41" s="296"/>
      <c r="LLP41" s="296"/>
      <c r="LLQ41" s="296"/>
      <c r="LLR41" s="296"/>
      <c r="LLS41" s="296"/>
      <c r="LLT41" s="296"/>
      <c r="LLU41" s="296"/>
      <c r="LLV41" s="296"/>
      <c r="LLW41" s="296"/>
      <c r="LLX41" s="296"/>
      <c r="LLY41" s="296"/>
      <c r="LLZ41" s="296"/>
      <c r="LMA41" s="296"/>
      <c r="LMB41" s="296"/>
      <c r="LMC41" s="296"/>
      <c r="LMD41" s="296"/>
      <c r="LME41" s="296"/>
      <c r="LMF41" s="296"/>
      <c r="LMG41" s="296"/>
      <c r="LMH41" s="296"/>
      <c r="LMI41" s="296"/>
      <c r="LMJ41" s="296"/>
      <c r="LMK41" s="296"/>
      <c r="LML41" s="296"/>
      <c r="LMM41" s="296"/>
      <c r="LMN41" s="296"/>
      <c r="LMO41" s="296"/>
      <c r="LMP41" s="296"/>
      <c r="LMQ41" s="296"/>
      <c r="LMR41" s="296"/>
      <c r="LMS41" s="296"/>
      <c r="LMT41" s="296"/>
      <c r="LMU41" s="296"/>
      <c r="LMV41" s="296"/>
      <c r="LMW41" s="296"/>
      <c r="LMX41" s="296"/>
      <c r="LMY41" s="296"/>
      <c r="LMZ41" s="296"/>
      <c r="LNA41" s="296"/>
      <c r="LNB41" s="296"/>
      <c r="LNC41" s="296"/>
      <c r="LND41" s="296"/>
      <c r="LNE41" s="296"/>
      <c r="LNF41" s="296"/>
      <c r="LNG41" s="296"/>
      <c r="LNH41" s="296"/>
      <c r="LNI41" s="296"/>
      <c r="LNJ41" s="296"/>
      <c r="LNK41" s="296"/>
      <c r="LNL41" s="296"/>
      <c r="LNM41" s="296"/>
      <c r="LNN41" s="296"/>
      <c r="LNO41" s="296"/>
      <c r="LNP41" s="296"/>
      <c r="LNQ41" s="296"/>
      <c r="LNR41" s="296"/>
      <c r="LNS41" s="296"/>
      <c r="LNT41" s="296"/>
      <c r="LNU41" s="296"/>
      <c r="LNV41" s="296"/>
      <c r="LNW41" s="296"/>
      <c r="LNX41" s="296"/>
      <c r="LNY41" s="296"/>
      <c r="LNZ41" s="296"/>
      <c r="LOA41" s="296"/>
      <c r="LOB41" s="296"/>
      <c r="LOC41" s="296"/>
      <c r="LOD41" s="296"/>
      <c r="LOE41" s="296"/>
      <c r="LOF41" s="296"/>
      <c r="LOG41" s="296"/>
      <c r="LOH41" s="296"/>
      <c r="LOI41" s="296"/>
      <c r="LOJ41" s="296"/>
      <c r="LOK41" s="296"/>
      <c r="LOL41" s="296"/>
      <c r="LOM41" s="296"/>
      <c r="LON41" s="296"/>
      <c r="LOO41" s="296"/>
      <c r="LOP41" s="296"/>
      <c r="LOQ41" s="296"/>
      <c r="LOR41" s="296"/>
      <c r="LOS41" s="296"/>
      <c r="LOT41" s="296"/>
      <c r="LOU41" s="296"/>
      <c r="LOV41" s="296"/>
      <c r="LOW41" s="296"/>
      <c r="LOX41" s="296"/>
      <c r="LOY41" s="296"/>
      <c r="LOZ41" s="296"/>
      <c r="LPA41" s="296"/>
      <c r="LPB41" s="296"/>
      <c r="LPC41" s="296"/>
      <c r="LPD41" s="296"/>
      <c r="LPE41" s="296"/>
      <c r="LPF41" s="296"/>
      <c r="LPG41" s="296"/>
      <c r="LPH41" s="296"/>
      <c r="LPI41" s="296"/>
      <c r="LPJ41" s="296"/>
      <c r="LPK41" s="296"/>
      <c r="LPL41" s="296"/>
      <c r="LPM41" s="296"/>
      <c r="LPN41" s="296"/>
      <c r="LPO41" s="296"/>
      <c r="LPP41" s="296"/>
      <c r="LPQ41" s="296"/>
      <c r="LPR41" s="296"/>
      <c r="LPS41" s="296"/>
      <c r="LPT41" s="296"/>
      <c r="LPU41" s="296"/>
      <c r="LPV41" s="296"/>
      <c r="LPW41" s="296"/>
      <c r="LPX41" s="296"/>
      <c r="LPY41" s="296"/>
      <c r="LPZ41" s="296"/>
      <c r="LQA41" s="296"/>
      <c r="LQB41" s="296"/>
      <c r="LQC41" s="296"/>
      <c r="LQD41" s="296"/>
      <c r="LQE41" s="296"/>
      <c r="LQF41" s="296"/>
      <c r="LQG41" s="296"/>
      <c r="LQH41" s="296"/>
      <c r="LQI41" s="296"/>
      <c r="LQJ41" s="296"/>
      <c r="LQK41" s="296"/>
      <c r="LQL41" s="296"/>
      <c r="LQM41" s="296"/>
      <c r="LQN41" s="296"/>
      <c r="LQO41" s="296"/>
      <c r="LQP41" s="296"/>
      <c r="LQQ41" s="296"/>
      <c r="LQR41" s="296"/>
      <c r="LQS41" s="296"/>
      <c r="LQT41" s="296"/>
      <c r="LQU41" s="296"/>
      <c r="LQV41" s="296"/>
      <c r="LQW41" s="296"/>
      <c r="LQX41" s="296"/>
      <c r="LQY41" s="296"/>
      <c r="LQZ41" s="296"/>
      <c r="LRA41" s="296"/>
      <c r="LRB41" s="296"/>
      <c r="LRC41" s="296"/>
      <c r="LRD41" s="296"/>
      <c r="LRE41" s="296"/>
      <c r="LRF41" s="296"/>
      <c r="LRG41" s="296"/>
      <c r="LRH41" s="296"/>
      <c r="LRI41" s="296"/>
      <c r="LRJ41" s="296"/>
      <c r="LRK41" s="296"/>
      <c r="LRL41" s="296"/>
      <c r="LRM41" s="296"/>
      <c r="LRN41" s="296"/>
      <c r="LRO41" s="296"/>
      <c r="LRP41" s="296"/>
      <c r="LRQ41" s="296"/>
      <c r="LRR41" s="296"/>
      <c r="LRS41" s="296"/>
      <c r="LRT41" s="296"/>
      <c r="LRU41" s="296"/>
      <c r="LRV41" s="296"/>
      <c r="LRW41" s="296"/>
      <c r="LRX41" s="296"/>
      <c r="LRY41" s="296"/>
      <c r="LRZ41" s="296"/>
      <c r="LSA41" s="296"/>
      <c r="LSB41" s="296"/>
      <c r="LSC41" s="296"/>
      <c r="LSD41" s="296"/>
      <c r="LSE41" s="296"/>
      <c r="LSF41" s="296"/>
      <c r="LSG41" s="296"/>
      <c r="LSH41" s="296"/>
      <c r="LSI41" s="296"/>
      <c r="LSJ41" s="296"/>
      <c r="LSK41" s="296"/>
      <c r="LSL41" s="296"/>
      <c r="LSM41" s="296"/>
      <c r="LSN41" s="296"/>
      <c r="LSO41" s="296"/>
      <c r="LSP41" s="296"/>
      <c r="LSQ41" s="296"/>
      <c r="LSR41" s="296"/>
      <c r="LSS41" s="296"/>
      <c r="LST41" s="296"/>
      <c r="LSU41" s="296"/>
      <c r="LSV41" s="296"/>
      <c r="LSW41" s="296"/>
      <c r="LSX41" s="296"/>
      <c r="LSY41" s="296"/>
      <c r="LSZ41" s="296"/>
      <c r="LTA41" s="296"/>
      <c r="LTB41" s="296"/>
      <c r="LTC41" s="296"/>
      <c r="LTD41" s="296"/>
      <c r="LTE41" s="296"/>
      <c r="LTF41" s="296"/>
      <c r="LTG41" s="296"/>
      <c r="LTH41" s="296"/>
      <c r="LTI41" s="296"/>
      <c r="LTJ41" s="296"/>
      <c r="LTK41" s="296"/>
      <c r="LTL41" s="296"/>
      <c r="LTM41" s="296"/>
      <c r="LTN41" s="296"/>
      <c r="LTO41" s="296"/>
      <c r="LTP41" s="296"/>
      <c r="LTQ41" s="296"/>
      <c r="LTR41" s="296"/>
      <c r="LTS41" s="296"/>
      <c r="LTT41" s="296"/>
      <c r="LTU41" s="296"/>
      <c r="LTV41" s="296"/>
      <c r="LTW41" s="296"/>
      <c r="LTX41" s="296"/>
      <c r="LTY41" s="296"/>
      <c r="LTZ41" s="296"/>
      <c r="LUA41" s="296"/>
      <c r="LUB41" s="296"/>
      <c r="LUC41" s="296"/>
      <c r="LUD41" s="296"/>
      <c r="LUE41" s="296"/>
      <c r="LUF41" s="296"/>
      <c r="LUG41" s="296"/>
      <c r="LUH41" s="296"/>
      <c r="LUI41" s="296"/>
      <c r="LUJ41" s="296"/>
      <c r="LUK41" s="296"/>
      <c r="LUL41" s="296"/>
      <c r="LUM41" s="296"/>
      <c r="LUN41" s="296"/>
      <c r="LUO41" s="296"/>
      <c r="LUP41" s="296"/>
      <c r="LUQ41" s="296"/>
      <c r="LUR41" s="296"/>
      <c r="LUS41" s="296"/>
      <c r="LUT41" s="296"/>
      <c r="LUU41" s="296"/>
      <c r="LUV41" s="296"/>
      <c r="LUW41" s="296"/>
      <c r="LUX41" s="296"/>
      <c r="LUY41" s="296"/>
      <c r="LUZ41" s="296"/>
      <c r="LVA41" s="296"/>
      <c r="LVB41" s="296"/>
      <c r="LVC41" s="296"/>
      <c r="LVD41" s="296"/>
      <c r="LVE41" s="296"/>
      <c r="LVF41" s="296"/>
      <c r="LVG41" s="296"/>
      <c r="LVH41" s="296"/>
      <c r="LVI41" s="296"/>
      <c r="LVJ41" s="296"/>
      <c r="LVK41" s="296"/>
      <c r="LVL41" s="296"/>
      <c r="LVM41" s="296"/>
      <c r="LVN41" s="296"/>
      <c r="LVO41" s="296"/>
      <c r="LVP41" s="296"/>
      <c r="LVQ41" s="296"/>
      <c r="LVR41" s="296"/>
      <c r="LVS41" s="296"/>
      <c r="LVT41" s="296"/>
      <c r="LVU41" s="296"/>
      <c r="LVV41" s="296"/>
      <c r="LVW41" s="296"/>
      <c r="LVX41" s="296"/>
      <c r="LVY41" s="296"/>
      <c r="LVZ41" s="296"/>
      <c r="LWA41" s="296"/>
      <c r="LWB41" s="296"/>
      <c r="LWC41" s="296"/>
      <c r="LWD41" s="296"/>
      <c r="LWE41" s="296"/>
      <c r="LWF41" s="296"/>
      <c r="LWG41" s="296"/>
      <c r="LWH41" s="296"/>
      <c r="LWI41" s="296"/>
      <c r="LWJ41" s="296"/>
      <c r="LWK41" s="296"/>
      <c r="LWL41" s="296"/>
      <c r="LWM41" s="296"/>
      <c r="LWN41" s="296"/>
      <c r="LWO41" s="296"/>
      <c r="LWP41" s="296"/>
      <c r="LWQ41" s="296"/>
      <c r="LWR41" s="296"/>
      <c r="LWS41" s="296"/>
      <c r="LWT41" s="296"/>
      <c r="LWU41" s="296"/>
      <c r="LWV41" s="296"/>
      <c r="LWW41" s="296"/>
      <c r="LWX41" s="296"/>
      <c r="LWY41" s="296"/>
      <c r="LWZ41" s="296"/>
      <c r="LXA41" s="296"/>
      <c r="LXB41" s="296"/>
      <c r="LXC41" s="296"/>
      <c r="LXD41" s="296"/>
      <c r="LXE41" s="296"/>
      <c r="LXF41" s="296"/>
      <c r="LXG41" s="296"/>
      <c r="LXH41" s="296"/>
      <c r="LXI41" s="296"/>
      <c r="LXJ41" s="296"/>
      <c r="LXK41" s="296"/>
      <c r="LXL41" s="296"/>
      <c r="LXM41" s="296"/>
      <c r="LXN41" s="296"/>
      <c r="LXO41" s="296"/>
      <c r="LXP41" s="296"/>
      <c r="LXQ41" s="296"/>
      <c r="LXR41" s="296"/>
      <c r="LXS41" s="296"/>
      <c r="LXT41" s="296"/>
      <c r="LXU41" s="296"/>
      <c r="LXV41" s="296"/>
      <c r="LXW41" s="296"/>
      <c r="LXX41" s="296"/>
      <c r="LXY41" s="296"/>
      <c r="LXZ41" s="296"/>
      <c r="LYA41" s="296"/>
      <c r="LYB41" s="296"/>
      <c r="LYC41" s="296"/>
      <c r="LYD41" s="296"/>
      <c r="LYE41" s="296"/>
      <c r="LYF41" s="296"/>
      <c r="LYG41" s="296"/>
      <c r="LYH41" s="296"/>
      <c r="LYI41" s="296"/>
      <c r="LYJ41" s="296"/>
      <c r="LYK41" s="296"/>
      <c r="LYL41" s="296"/>
      <c r="LYM41" s="296"/>
      <c r="LYN41" s="296"/>
      <c r="LYO41" s="296"/>
      <c r="LYP41" s="296"/>
      <c r="LYQ41" s="296"/>
      <c r="LYR41" s="296"/>
      <c r="LYS41" s="296"/>
      <c r="LYT41" s="296"/>
      <c r="LYU41" s="296"/>
      <c r="LYV41" s="296"/>
      <c r="LYW41" s="296"/>
      <c r="LYX41" s="296"/>
      <c r="LYY41" s="296"/>
      <c r="LYZ41" s="296"/>
      <c r="LZA41" s="296"/>
      <c r="LZB41" s="296"/>
      <c r="LZC41" s="296"/>
      <c r="LZD41" s="296"/>
      <c r="LZE41" s="296"/>
      <c r="LZF41" s="296"/>
      <c r="LZG41" s="296"/>
      <c r="LZH41" s="296"/>
      <c r="LZI41" s="296"/>
      <c r="LZJ41" s="296"/>
      <c r="LZK41" s="296"/>
      <c r="LZL41" s="296"/>
      <c r="LZM41" s="296"/>
      <c r="LZN41" s="296"/>
      <c r="LZO41" s="296"/>
      <c r="LZP41" s="296"/>
      <c r="LZQ41" s="296"/>
      <c r="LZR41" s="296"/>
      <c r="LZS41" s="296"/>
      <c r="LZT41" s="296"/>
      <c r="LZU41" s="296"/>
      <c r="LZV41" s="296"/>
      <c r="LZW41" s="296"/>
      <c r="LZX41" s="296"/>
      <c r="LZY41" s="296"/>
      <c r="LZZ41" s="296"/>
      <c r="MAA41" s="296"/>
      <c r="MAB41" s="296"/>
      <c r="MAC41" s="296"/>
      <c r="MAD41" s="296"/>
      <c r="MAE41" s="296"/>
      <c r="MAF41" s="296"/>
      <c r="MAG41" s="296"/>
      <c r="MAH41" s="296"/>
      <c r="MAI41" s="296"/>
      <c r="MAJ41" s="296"/>
      <c r="MAK41" s="296"/>
      <c r="MAL41" s="296"/>
      <c r="MAM41" s="296"/>
      <c r="MAN41" s="296"/>
      <c r="MAO41" s="296"/>
      <c r="MAP41" s="296"/>
      <c r="MAQ41" s="296"/>
      <c r="MAR41" s="296"/>
      <c r="MAS41" s="296"/>
      <c r="MAT41" s="296"/>
      <c r="MAU41" s="296"/>
      <c r="MAV41" s="296"/>
      <c r="MAW41" s="296"/>
      <c r="MAX41" s="296"/>
      <c r="MAY41" s="296"/>
      <c r="MAZ41" s="296"/>
      <c r="MBA41" s="296"/>
      <c r="MBB41" s="296"/>
      <c r="MBC41" s="296"/>
      <c r="MBD41" s="296"/>
      <c r="MBE41" s="296"/>
      <c r="MBF41" s="296"/>
      <c r="MBG41" s="296"/>
      <c r="MBH41" s="296"/>
      <c r="MBI41" s="296"/>
      <c r="MBJ41" s="296"/>
      <c r="MBK41" s="296"/>
      <c r="MBL41" s="296"/>
      <c r="MBM41" s="296"/>
      <c r="MBN41" s="296"/>
      <c r="MBO41" s="296"/>
      <c r="MBP41" s="296"/>
      <c r="MBQ41" s="296"/>
      <c r="MBR41" s="296"/>
      <c r="MBS41" s="296"/>
      <c r="MBT41" s="296"/>
      <c r="MBU41" s="296"/>
      <c r="MBV41" s="296"/>
      <c r="MBW41" s="296"/>
      <c r="MBX41" s="296"/>
      <c r="MBY41" s="296"/>
      <c r="MBZ41" s="296"/>
      <c r="MCA41" s="296"/>
      <c r="MCB41" s="296"/>
      <c r="MCC41" s="296"/>
      <c r="MCD41" s="296"/>
      <c r="MCE41" s="296"/>
      <c r="MCF41" s="296"/>
      <c r="MCG41" s="296"/>
      <c r="MCH41" s="296"/>
      <c r="MCI41" s="296"/>
      <c r="MCJ41" s="296"/>
      <c r="MCK41" s="296"/>
      <c r="MCL41" s="296"/>
      <c r="MCM41" s="296"/>
      <c r="MCN41" s="296"/>
      <c r="MCO41" s="296"/>
      <c r="MCP41" s="296"/>
      <c r="MCQ41" s="296"/>
      <c r="MCR41" s="296"/>
      <c r="MCS41" s="296"/>
      <c r="MCT41" s="296"/>
      <c r="MCU41" s="296"/>
      <c r="MCV41" s="296"/>
      <c r="MCW41" s="296"/>
      <c r="MCX41" s="296"/>
      <c r="MCY41" s="296"/>
      <c r="MCZ41" s="296"/>
      <c r="MDA41" s="296"/>
      <c r="MDB41" s="296"/>
      <c r="MDC41" s="296"/>
      <c r="MDD41" s="296"/>
      <c r="MDE41" s="296"/>
      <c r="MDF41" s="296"/>
      <c r="MDG41" s="296"/>
      <c r="MDH41" s="296"/>
      <c r="MDI41" s="296"/>
      <c r="MDJ41" s="296"/>
      <c r="MDK41" s="296"/>
      <c r="MDL41" s="296"/>
      <c r="MDM41" s="296"/>
      <c r="MDN41" s="296"/>
      <c r="MDO41" s="296"/>
      <c r="MDP41" s="296"/>
      <c r="MDQ41" s="296"/>
      <c r="MDR41" s="296"/>
      <c r="MDS41" s="296"/>
      <c r="MDT41" s="296"/>
      <c r="MDU41" s="296"/>
      <c r="MDV41" s="296"/>
      <c r="MDW41" s="296"/>
      <c r="MDX41" s="296"/>
      <c r="MDY41" s="296"/>
      <c r="MDZ41" s="296"/>
      <c r="MEA41" s="296"/>
      <c r="MEB41" s="296"/>
      <c r="MEC41" s="296"/>
      <c r="MED41" s="296"/>
      <c r="MEE41" s="296"/>
      <c r="MEF41" s="296"/>
      <c r="MEG41" s="296"/>
      <c r="MEH41" s="296"/>
      <c r="MEI41" s="296"/>
      <c r="MEJ41" s="296"/>
      <c r="MEK41" s="296"/>
      <c r="MEL41" s="296"/>
      <c r="MEM41" s="296"/>
      <c r="MEN41" s="296"/>
      <c r="MEO41" s="296"/>
      <c r="MEP41" s="296"/>
      <c r="MEQ41" s="296"/>
      <c r="MER41" s="296"/>
      <c r="MES41" s="296"/>
      <c r="MET41" s="296"/>
      <c r="MEU41" s="296"/>
      <c r="MEV41" s="296"/>
      <c r="MEW41" s="296"/>
      <c r="MEX41" s="296"/>
      <c r="MEY41" s="296"/>
      <c r="MEZ41" s="296"/>
      <c r="MFA41" s="296"/>
      <c r="MFB41" s="296"/>
      <c r="MFC41" s="296"/>
      <c r="MFD41" s="296"/>
      <c r="MFE41" s="296"/>
      <c r="MFF41" s="296"/>
      <c r="MFG41" s="296"/>
      <c r="MFH41" s="296"/>
      <c r="MFI41" s="296"/>
      <c r="MFJ41" s="296"/>
      <c r="MFK41" s="296"/>
      <c r="MFL41" s="296"/>
      <c r="MFM41" s="296"/>
      <c r="MFN41" s="296"/>
      <c r="MFO41" s="296"/>
      <c r="MFP41" s="296"/>
      <c r="MFQ41" s="296"/>
      <c r="MFR41" s="296"/>
      <c r="MFS41" s="296"/>
      <c r="MFT41" s="296"/>
      <c r="MFU41" s="296"/>
      <c r="MFV41" s="296"/>
      <c r="MFW41" s="296"/>
      <c r="MFX41" s="296"/>
      <c r="MFY41" s="296"/>
      <c r="MFZ41" s="296"/>
      <c r="MGA41" s="296"/>
      <c r="MGB41" s="296"/>
      <c r="MGC41" s="296"/>
      <c r="MGD41" s="296"/>
      <c r="MGE41" s="296"/>
      <c r="MGF41" s="296"/>
      <c r="MGG41" s="296"/>
      <c r="MGH41" s="296"/>
      <c r="MGI41" s="296"/>
      <c r="MGJ41" s="296"/>
      <c r="MGK41" s="296"/>
      <c r="MGL41" s="296"/>
      <c r="MGM41" s="296"/>
      <c r="MGN41" s="296"/>
      <c r="MGO41" s="296"/>
      <c r="MGP41" s="296"/>
      <c r="MGQ41" s="296"/>
      <c r="MGR41" s="296"/>
      <c r="MGS41" s="296"/>
      <c r="MGT41" s="296"/>
      <c r="MGU41" s="296"/>
      <c r="MGV41" s="296"/>
      <c r="MGW41" s="296"/>
      <c r="MGX41" s="296"/>
      <c r="MGY41" s="296"/>
      <c r="MGZ41" s="296"/>
      <c r="MHA41" s="296"/>
      <c r="MHB41" s="296"/>
      <c r="MHC41" s="296"/>
      <c r="MHD41" s="296"/>
      <c r="MHE41" s="296"/>
      <c r="MHF41" s="296"/>
      <c r="MHG41" s="296"/>
      <c r="MHH41" s="296"/>
      <c r="MHI41" s="296"/>
      <c r="MHJ41" s="296"/>
      <c r="MHK41" s="296"/>
      <c r="MHL41" s="296"/>
      <c r="MHM41" s="296"/>
      <c r="MHN41" s="296"/>
      <c r="MHO41" s="296"/>
      <c r="MHP41" s="296"/>
      <c r="MHQ41" s="296"/>
      <c r="MHR41" s="296"/>
      <c r="MHS41" s="296"/>
      <c r="MHT41" s="296"/>
      <c r="MHU41" s="296"/>
      <c r="MHV41" s="296"/>
      <c r="MHW41" s="296"/>
      <c r="MHX41" s="296"/>
      <c r="MHY41" s="296"/>
      <c r="MHZ41" s="296"/>
      <c r="MIA41" s="296"/>
      <c r="MIB41" s="296"/>
      <c r="MIC41" s="296"/>
      <c r="MID41" s="296"/>
      <c r="MIE41" s="296"/>
      <c r="MIF41" s="296"/>
      <c r="MIG41" s="296"/>
      <c r="MIH41" s="296"/>
      <c r="MII41" s="296"/>
      <c r="MIJ41" s="296"/>
      <c r="MIK41" s="296"/>
      <c r="MIL41" s="296"/>
      <c r="MIM41" s="296"/>
      <c r="MIN41" s="296"/>
      <c r="MIO41" s="296"/>
      <c r="MIP41" s="296"/>
      <c r="MIQ41" s="296"/>
      <c r="MIR41" s="296"/>
      <c r="MIS41" s="296"/>
      <c r="MIT41" s="296"/>
      <c r="MIU41" s="296"/>
      <c r="MIV41" s="296"/>
      <c r="MIW41" s="296"/>
      <c r="MIX41" s="296"/>
      <c r="MIY41" s="296"/>
      <c r="MIZ41" s="296"/>
      <c r="MJA41" s="296"/>
      <c r="MJB41" s="296"/>
      <c r="MJC41" s="296"/>
      <c r="MJD41" s="296"/>
      <c r="MJE41" s="296"/>
      <c r="MJF41" s="296"/>
      <c r="MJG41" s="296"/>
      <c r="MJH41" s="296"/>
      <c r="MJI41" s="296"/>
      <c r="MJJ41" s="296"/>
      <c r="MJK41" s="296"/>
      <c r="MJL41" s="296"/>
      <c r="MJM41" s="296"/>
      <c r="MJN41" s="296"/>
      <c r="MJO41" s="296"/>
      <c r="MJP41" s="296"/>
      <c r="MJQ41" s="296"/>
      <c r="MJR41" s="296"/>
      <c r="MJS41" s="296"/>
      <c r="MJT41" s="296"/>
      <c r="MJU41" s="296"/>
      <c r="MJV41" s="296"/>
      <c r="MJW41" s="296"/>
      <c r="MJX41" s="296"/>
      <c r="MJY41" s="296"/>
      <c r="MJZ41" s="296"/>
      <c r="MKA41" s="296"/>
      <c r="MKB41" s="296"/>
      <c r="MKC41" s="296"/>
      <c r="MKD41" s="296"/>
      <c r="MKE41" s="296"/>
      <c r="MKF41" s="296"/>
      <c r="MKG41" s="296"/>
      <c r="MKH41" s="296"/>
      <c r="MKI41" s="296"/>
      <c r="MKJ41" s="296"/>
      <c r="MKK41" s="296"/>
      <c r="MKL41" s="296"/>
      <c r="MKM41" s="296"/>
      <c r="MKN41" s="296"/>
      <c r="MKO41" s="296"/>
      <c r="MKP41" s="296"/>
      <c r="MKQ41" s="296"/>
      <c r="MKR41" s="296"/>
      <c r="MKS41" s="296"/>
      <c r="MKT41" s="296"/>
      <c r="MKU41" s="296"/>
      <c r="MKV41" s="296"/>
      <c r="MKW41" s="296"/>
      <c r="MKX41" s="296"/>
      <c r="MKY41" s="296"/>
      <c r="MKZ41" s="296"/>
      <c r="MLA41" s="296"/>
      <c r="MLB41" s="296"/>
      <c r="MLC41" s="296"/>
      <c r="MLD41" s="296"/>
      <c r="MLE41" s="296"/>
      <c r="MLF41" s="296"/>
      <c r="MLG41" s="296"/>
      <c r="MLH41" s="296"/>
      <c r="MLI41" s="296"/>
      <c r="MLJ41" s="296"/>
      <c r="MLK41" s="296"/>
      <c r="MLL41" s="296"/>
      <c r="MLM41" s="296"/>
      <c r="MLN41" s="296"/>
      <c r="MLO41" s="296"/>
      <c r="MLP41" s="296"/>
      <c r="MLQ41" s="296"/>
      <c r="MLR41" s="296"/>
      <c r="MLS41" s="296"/>
      <c r="MLT41" s="296"/>
      <c r="MLU41" s="296"/>
      <c r="MLV41" s="296"/>
      <c r="MLW41" s="296"/>
      <c r="MLX41" s="296"/>
      <c r="MLY41" s="296"/>
      <c r="MLZ41" s="296"/>
      <c r="MMA41" s="296"/>
      <c r="MMB41" s="296"/>
      <c r="MMC41" s="296"/>
      <c r="MMD41" s="296"/>
      <c r="MME41" s="296"/>
      <c r="MMF41" s="296"/>
      <c r="MMG41" s="296"/>
      <c r="MMH41" s="296"/>
      <c r="MMI41" s="296"/>
      <c r="MMJ41" s="296"/>
      <c r="MMK41" s="296"/>
      <c r="MML41" s="296"/>
      <c r="MMM41" s="296"/>
      <c r="MMN41" s="296"/>
      <c r="MMO41" s="296"/>
      <c r="MMP41" s="296"/>
      <c r="MMQ41" s="296"/>
      <c r="MMR41" s="296"/>
      <c r="MMS41" s="296"/>
      <c r="MMT41" s="296"/>
      <c r="MMU41" s="296"/>
      <c r="MMV41" s="296"/>
      <c r="MMW41" s="296"/>
      <c r="MMX41" s="296"/>
      <c r="MMY41" s="296"/>
      <c r="MMZ41" s="296"/>
      <c r="MNA41" s="296"/>
      <c r="MNB41" s="296"/>
      <c r="MNC41" s="296"/>
      <c r="MND41" s="296"/>
      <c r="MNE41" s="296"/>
      <c r="MNF41" s="296"/>
      <c r="MNG41" s="296"/>
      <c r="MNH41" s="296"/>
      <c r="MNI41" s="296"/>
      <c r="MNJ41" s="296"/>
      <c r="MNK41" s="296"/>
      <c r="MNL41" s="296"/>
      <c r="MNM41" s="296"/>
      <c r="MNN41" s="296"/>
      <c r="MNO41" s="296"/>
      <c r="MNP41" s="296"/>
      <c r="MNQ41" s="296"/>
      <c r="MNR41" s="296"/>
      <c r="MNS41" s="296"/>
      <c r="MNT41" s="296"/>
      <c r="MNU41" s="296"/>
      <c r="MNV41" s="296"/>
      <c r="MNW41" s="296"/>
      <c r="MNX41" s="296"/>
      <c r="MNY41" s="296"/>
      <c r="MNZ41" s="296"/>
      <c r="MOA41" s="296"/>
      <c r="MOB41" s="296"/>
      <c r="MOC41" s="296"/>
      <c r="MOD41" s="296"/>
      <c r="MOE41" s="296"/>
      <c r="MOF41" s="296"/>
      <c r="MOG41" s="296"/>
      <c r="MOH41" s="296"/>
      <c r="MOI41" s="296"/>
      <c r="MOJ41" s="296"/>
      <c r="MOK41" s="296"/>
      <c r="MOL41" s="296"/>
      <c r="MOM41" s="296"/>
      <c r="MON41" s="296"/>
      <c r="MOO41" s="296"/>
      <c r="MOP41" s="296"/>
      <c r="MOQ41" s="296"/>
      <c r="MOR41" s="296"/>
      <c r="MOS41" s="296"/>
      <c r="MOT41" s="296"/>
      <c r="MOU41" s="296"/>
      <c r="MOV41" s="296"/>
      <c r="MOW41" s="296"/>
      <c r="MOX41" s="296"/>
      <c r="MOY41" s="296"/>
      <c r="MOZ41" s="296"/>
      <c r="MPA41" s="296"/>
      <c r="MPB41" s="296"/>
      <c r="MPC41" s="296"/>
      <c r="MPD41" s="296"/>
      <c r="MPE41" s="296"/>
      <c r="MPF41" s="296"/>
      <c r="MPG41" s="296"/>
      <c r="MPH41" s="296"/>
      <c r="MPI41" s="296"/>
      <c r="MPJ41" s="296"/>
      <c r="MPK41" s="296"/>
      <c r="MPL41" s="296"/>
      <c r="MPM41" s="296"/>
      <c r="MPN41" s="296"/>
      <c r="MPO41" s="296"/>
      <c r="MPP41" s="296"/>
      <c r="MPQ41" s="296"/>
      <c r="MPR41" s="296"/>
      <c r="MPS41" s="296"/>
      <c r="MPT41" s="296"/>
      <c r="MPU41" s="296"/>
      <c r="MPV41" s="296"/>
      <c r="MPW41" s="296"/>
      <c r="MPX41" s="296"/>
      <c r="MPY41" s="296"/>
      <c r="MPZ41" s="296"/>
      <c r="MQA41" s="296"/>
      <c r="MQB41" s="296"/>
      <c r="MQC41" s="296"/>
      <c r="MQD41" s="296"/>
      <c r="MQE41" s="296"/>
      <c r="MQF41" s="296"/>
      <c r="MQG41" s="296"/>
      <c r="MQH41" s="296"/>
      <c r="MQI41" s="296"/>
      <c r="MQJ41" s="296"/>
      <c r="MQK41" s="296"/>
      <c r="MQL41" s="296"/>
      <c r="MQM41" s="296"/>
      <c r="MQN41" s="296"/>
      <c r="MQO41" s="296"/>
      <c r="MQP41" s="296"/>
      <c r="MQQ41" s="296"/>
      <c r="MQR41" s="296"/>
      <c r="MQS41" s="296"/>
      <c r="MQT41" s="296"/>
      <c r="MQU41" s="296"/>
      <c r="MQV41" s="296"/>
      <c r="MQW41" s="296"/>
      <c r="MQX41" s="296"/>
      <c r="MQY41" s="296"/>
      <c r="MQZ41" s="296"/>
      <c r="MRA41" s="296"/>
      <c r="MRB41" s="296"/>
      <c r="MRC41" s="296"/>
      <c r="MRD41" s="296"/>
      <c r="MRE41" s="296"/>
      <c r="MRF41" s="296"/>
      <c r="MRG41" s="296"/>
      <c r="MRH41" s="296"/>
      <c r="MRI41" s="296"/>
      <c r="MRJ41" s="296"/>
      <c r="MRK41" s="296"/>
      <c r="MRL41" s="296"/>
      <c r="MRM41" s="296"/>
      <c r="MRN41" s="296"/>
      <c r="MRO41" s="296"/>
      <c r="MRP41" s="296"/>
      <c r="MRQ41" s="296"/>
      <c r="MRR41" s="296"/>
      <c r="MRS41" s="296"/>
      <c r="MRT41" s="296"/>
      <c r="MRU41" s="296"/>
      <c r="MRV41" s="296"/>
      <c r="MRW41" s="296"/>
      <c r="MRX41" s="296"/>
      <c r="MRY41" s="296"/>
      <c r="MRZ41" s="296"/>
      <c r="MSA41" s="296"/>
      <c r="MSB41" s="296"/>
      <c r="MSC41" s="296"/>
      <c r="MSD41" s="296"/>
      <c r="MSE41" s="296"/>
      <c r="MSF41" s="296"/>
      <c r="MSG41" s="296"/>
      <c r="MSH41" s="296"/>
      <c r="MSI41" s="296"/>
      <c r="MSJ41" s="296"/>
      <c r="MSK41" s="296"/>
      <c r="MSL41" s="296"/>
      <c r="MSM41" s="296"/>
      <c r="MSN41" s="296"/>
      <c r="MSO41" s="296"/>
      <c r="MSP41" s="296"/>
      <c r="MSQ41" s="296"/>
      <c r="MSR41" s="296"/>
      <c r="MSS41" s="296"/>
      <c r="MST41" s="296"/>
      <c r="MSU41" s="296"/>
      <c r="MSV41" s="296"/>
      <c r="MSW41" s="296"/>
      <c r="MSX41" s="296"/>
      <c r="MSY41" s="296"/>
      <c r="MSZ41" s="296"/>
      <c r="MTA41" s="296"/>
      <c r="MTB41" s="296"/>
      <c r="MTC41" s="296"/>
      <c r="MTD41" s="296"/>
      <c r="MTE41" s="296"/>
      <c r="MTF41" s="296"/>
      <c r="MTG41" s="296"/>
      <c r="MTH41" s="296"/>
      <c r="MTI41" s="296"/>
      <c r="MTJ41" s="296"/>
      <c r="MTK41" s="296"/>
      <c r="MTL41" s="296"/>
      <c r="MTM41" s="296"/>
      <c r="MTN41" s="296"/>
      <c r="MTO41" s="296"/>
      <c r="MTP41" s="296"/>
      <c r="MTQ41" s="296"/>
      <c r="MTR41" s="296"/>
      <c r="MTS41" s="296"/>
      <c r="MTT41" s="296"/>
      <c r="MTU41" s="296"/>
      <c r="MTV41" s="296"/>
      <c r="MTW41" s="296"/>
      <c r="MTX41" s="296"/>
      <c r="MTY41" s="296"/>
      <c r="MTZ41" s="296"/>
      <c r="MUA41" s="296"/>
      <c r="MUB41" s="296"/>
      <c r="MUC41" s="296"/>
      <c r="MUD41" s="296"/>
      <c r="MUE41" s="296"/>
      <c r="MUF41" s="296"/>
      <c r="MUG41" s="296"/>
      <c r="MUH41" s="296"/>
      <c r="MUI41" s="296"/>
      <c r="MUJ41" s="296"/>
      <c r="MUK41" s="296"/>
      <c r="MUL41" s="296"/>
      <c r="MUM41" s="296"/>
      <c r="MUN41" s="296"/>
      <c r="MUO41" s="296"/>
      <c r="MUP41" s="296"/>
      <c r="MUQ41" s="296"/>
      <c r="MUR41" s="296"/>
      <c r="MUS41" s="296"/>
      <c r="MUT41" s="296"/>
      <c r="MUU41" s="296"/>
      <c r="MUV41" s="296"/>
      <c r="MUW41" s="296"/>
      <c r="MUX41" s="296"/>
      <c r="MUY41" s="296"/>
      <c r="MUZ41" s="296"/>
      <c r="MVA41" s="296"/>
      <c r="MVB41" s="296"/>
      <c r="MVC41" s="296"/>
      <c r="MVD41" s="296"/>
      <c r="MVE41" s="296"/>
      <c r="MVF41" s="296"/>
      <c r="MVG41" s="296"/>
      <c r="MVH41" s="296"/>
      <c r="MVI41" s="296"/>
      <c r="MVJ41" s="296"/>
      <c r="MVK41" s="296"/>
      <c r="MVL41" s="296"/>
      <c r="MVM41" s="296"/>
      <c r="MVN41" s="296"/>
      <c r="MVO41" s="296"/>
      <c r="MVP41" s="296"/>
      <c r="MVQ41" s="296"/>
      <c r="MVR41" s="296"/>
      <c r="MVS41" s="296"/>
      <c r="MVT41" s="296"/>
      <c r="MVU41" s="296"/>
      <c r="MVV41" s="296"/>
      <c r="MVW41" s="296"/>
      <c r="MVX41" s="296"/>
      <c r="MVY41" s="296"/>
      <c r="MVZ41" s="296"/>
      <c r="MWA41" s="296"/>
      <c r="MWB41" s="296"/>
      <c r="MWC41" s="296"/>
      <c r="MWD41" s="296"/>
      <c r="MWE41" s="296"/>
      <c r="MWF41" s="296"/>
      <c r="MWG41" s="296"/>
      <c r="MWH41" s="296"/>
      <c r="MWI41" s="296"/>
      <c r="MWJ41" s="296"/>
      <c r="MWK41" s="296"/>
      <c r="MWL41" s="296"/>
      <c r="MWM41" s="296"/>
      <c r="MWN41" s="296"/>
      <c r="MWO41" s="296"/>
      <c r="MWP41" s="296"/>
      <c r="MWQ41" s="296"/>
      <c r="MWR41" s="296"/>
      <c r="MWS41" s="296"/>
      <c r="MWT41" s="296"/>
      <c r="MWU41" s="296"/>
      <c r="MWV41" s="296"/>
      <c r="MWW41" s="296"/>
      <c r="MWX41" s="296"/>
      <c r="MWY41" s="296"/>
      <c r="MWZ41" s="296"/>
      <c r="MXA41" s="296"/>
      <c r="MXB41" s="296"/>
      <c r="MXC41" s="296"/>
      <c r="MXD41" s="296"/>
      <c r="MXE41" s="296"/>
      <c r="MXF41" s="296"/>
      <c r="MXG41" s="296"/>
      <c r="MXH41" s="296"/>
      <c r="MXI41" s="296"/>
      <c r="MXJ41" s="296"/>
      <c r="MXK41" s="296"/>
      <c r="MXL41" s="296"/>
      <c r="MXM41" s="296"/>
      <c r="MXN41" s="296"/>
      <c r="MXO41" s="296"/>
      <c r="MXP41" s="296"/>
      <c r="MXQ41" s="296"/>
      <c r="MXR41" s="296"/>
      <c r="MXS41" s="296"/>
      <c r="MXT41" s="296"/>
      <c r="MXU41" s="296"/>
      <c r="MXV41" s="296"/>
      <c r="MXW41" s="296"/>
      <c r="MXX41" s="296"/>
      <c r="MXY41" s="296"/>
      <c r="MXZ41" s="296"/>
      <c r="MYA41" s="296"/>
      <c r="MYB41" s="296"/>
      <c r="MYC41" s="296"/>
      <c r="MYD41" s="296"/>
      <c r="MYE41" s="296"/>
      <c r="MYF41" s="296"/>
      <c r="MYG41" s="296"/>
      <c r="MYH41" s="296"/>
      <c r="MYI41" s="296"/>
      <c r="MYJ41" s="296"/>
      <c r="MYK41" s="296"/>
      <c r="MYL41" s="296"/>
      <c r="MYM41" s="296"/>
      <c r="MYN41" s="296"/>
      <c r="MYO41" s="296"/>
      <c r="MYP41" s="296"/>
      <c r="MYQ41" s="296"/>
      <c r="MYR41" s="296"/>
      <c r="MYS41" s="296"/>
      <c r="MYT41" s="296"/>
      <c r="MYU41" s="296"/>
      <c r="MYV41" s="296"/>
      <c r="MYW41" s="296"/>
      <c r="MYX41" s="296"/>
      <c r="MYY41" s="296"/>
      <c r="MYZ41" s="296"/>
      <c r="MZA41" s="296"/>
      <c r="MZB41" s="296"/>
      <c r="MZC41" s="296"/>
      <c r="MZD41" s="296"/>
      <c r="MZE41" s="296"/>
      <c r="MZF41" s="296"/>
      <c r="MZG41" s="296"/>
      <c r="MZH41" s="296"/>
      <c r="MZI41" s="296"/>
      <c r="MZJ41" s="296"/>
      <c r="MZK41" s="296"/>
      <c r="MZL41" s="296"/>
      <c r="MZM41" s="296"/>
      <c r="MZN41" s="296"/>
      <c r="MZO41" s="296"/>
      <c r="MZP41" s="296"/>
      <c r="MZQ41" s="296"/>
      <c r="MZR41" s="296"/>
      <c r="MZS41" s="296"/>
      <c r="MZT41" s="296"/>
      <c r="MZU41" s="296"/>
      <c r="MZV41" s="296"/>
      <c r="MZW41" s="296"/>
      <c r="MZX41" s="296"/>
      <c r="MZY41" s="296"/>
      <c r="MZZ41" s="296"/>
      <c r="NAA41" s="296"/>
      <c r="NAB41" s="296"/>
      <c r="NAC41" s="296"/>
      <c r="NAD41" s="296"/>
      <c r="NAE41" s="296"/>
      <c r="NAF41" s="296"/>
      <c r="NAG41" s="296"/>
      <c r="NAH41" s="296"/>
      <c r="NAI41" s="296"/>
      <c r="NAJ41" s="296"/>
      <c r="NAK41" s="296"/>
      <c r="NAL41" s="296"/>
      <c r="NAM41" s="296"/>
      <c r="NAN41" s="296"/>
      <c r="NAO41" s="296"/>
      <c r="NAP41" s="296"/>
      <c r="NAQ41" s="296"/>
      <c r="NAR41" s="296"/>
      <c r="NAS41" s="296"/>
      <c r="NAT41" s="296"/>
      <c r="NAU41" s="296"/>
      <c r="NAV41" s="296"/>
      <c r="NAW41" s="296"/>
      <c r="NAX41" s="296"/>
      <c r="NAY41" s="296"/>
      <c r="NAZ41" s="296"/>
      <c r="NBA41" s="296"/>
      <c r="NBB41" s="296"/>
      <c r="NBC41" s="296"/>
      <c r="NBD41" s="296"/>
      <c r="NBE41" s="296"/>
      <c r="NBF41" s="296"/>
      <c r="NBG41" s="296"/>
      <c r="NBH41" s="296"/>
      <c r="NBI41" s="296"/>
      <c r="NBJ41" s="296"/>
      <c r="NBK41" s="296"/>
      <c r="NBL41" s="296"/>
      <c r="NBM41" s="296"/>
      <c r="NBN41" s="296"/>
      <c r="NBO41" s="296"/>
      <c r="NBP41" s="296"/>
      <c r="NBQ41" s="296"/>
      <c r="NBR41" s="296"/>
      <c r="NBS41" s="296"/>
      <c r="NBT41" s="296"/>
      <c r="NBU41" s="296"/>
      <c r="NBV41" s="296"/>
      <c r="NBW41" s="296"/>
      <c r="NBX41" s="296"/>
      <c r="NBY41" s="296"/>
      <c r="NBZ41" s="296"/>
      <c r="NCA41" s="296"/>
      <c r="NCB41" s="296"/>
      <c r="NCC41" s="296"/>
      <c r="NCD41" s="296"/>
      <c r="NCE41" s="296"/>
      <c r="NCF41" s="296"/>
      <c r="NCG41" s="296"/>
      <c r="NCH41" s="296"/>
      <c r="NCI41" s="296"/>
      <c r="NCJ41" s="296"/>
      <c r="NCK41" s="296"/>
      <c r="NCL41" s="296"/>
      <c r="NCM41" s="296"/>
      <c r="NCN41" s="296"/>
      <c r="NCO41" s="296"/>
      <c r="NCP41" s="296"/>
      <c r="NCQ41" s="296"/>
      <c r="NCR41" s="296"/>
      <c r="NCS41" s="296"/>
      <c r="NCT41" s="296"/>
      <c r="NCU41" s="296"/>
      <c r="NCV41" s="296"/>
      <c r="NCW41" s="296"/>
      <c r="NCX41" s="296"/>
      <c r="NCY41" s="296"/>
      <c r="NCZ41" s="296"/>
      <c r="NDA41" s="296"/>
      <c r="NDB41" s="296"/>
      <c r="NDC41" s="296"/>
      <c r="NDD41" s="296"/>
      <c r="NDE41" s="296"/>
      <c r="NDF41" s="296"/>
      <c r="NDG41" s="296"/>
      <c r="NDH41" s="296"/>
      <c r="NDI41" s="296"/>
      <c r="NDJ41" s="296"/>
      <c r="NDK41" s="296"/>
      <c r="NDL41" s="296"/>
      <c r="NDM41" s="296"/>
      <c r="NDN41" s="296"/>
      <c r="NDO41" s="296"/>
      <c r="NDP41" s="296"/>
      <c r="NDQ41" s="296"/>
      <c r="NDR41" s="296"/>
      <c r="NDS41" s="296"/>
      <c r="NDT41" s="296"/>
      <c r="NDU41" s="296"/>
      <c r="NDV41" s="296"/>
      <c r="NDW41" s="296"/>
      <c r="NDX41" s="296"/>
      <c r="NDY41" s="296"/>
      <c r="NDZ41" s="296"/>
      <c r="NEA41" s="296"/>
      <c r="NEB41" s="296"/>
      <c r="NEC41" s="296"/>
      <c r="NED41" s="296"/>
      <c r="NEE41" s="296"/>
      <c r="NEF41" s="296"/>
      <c r="NEG41" s="296"/>
      <c r="NEH41" s="296"/>
      <c r="NEI41" s="296"/>
      <c r="NEJ41" s="296"/>
      <c r="NEK41" s="296"/>
      <c r="NEL41" s="296"/>
      <c r="NEM41" s="296"/>
      <c r="NEN41" s="296"/>
      <c r="NEO41" s="296"/>
      <c r="NEP41" s="296"/>
      <c r="NEQ41" s="296"/>
      <c r="NER41" s="296"/>
      <c r="NES41" s="296"/>
      <c r="NET41" s="296"/>
      <c r="NEU41" s="296"/>
      <c r="NEV41" s="296"/>
      <c r="NEW41" s="296"/>
      <c r="NEX41" s="296"/>
      <c r="NEY41" s="296"/>
      <c r="NEZ41" s="296"/>
      <c r="NFA41" s="296"/>
      <c r="NFB41" s="296"/>
      <c r="NFC41" s="296"/>
      <c r="NFD41" s="296"/>
      <c r="NFE41" s="296"/>
      <c r="NFF41" s="296"/>
      <c r="NFG41" s="296"/>
      <c r="NFH41" s="296"/>
      <c r="NFI41" s="296"/>
      <c r="NFJ41" s="296"/>
      <c r="NFK41" s="296"/>
      <c r="NFL41" s="296"/>
      <c r="NFM41" s="296"/>
      <c r="NFN41" s="296"/>
      <c r="NFO41" s="296"/>
      <c r="NFP41" s="296"/>
      <c r="NFQ41" s="296"/>
      <c r="NFR41" s="296"/>
      <c r="NFS41" s="296"/>
      <c r="NFT41" s="296"/>
      <c r="NFU41" s="296"/>
      <c r="NFV41" s="296"/>
      <c r="NFW41" s="296"/>
      <c r="NFX41" s="296"/>
      <c r="NFY41" s="296"/>
      <c r="NFZ41" s="296"/>
      <c r="NGA41" s="296"/>
      <c r="NGB41" s="296"/>
      <c r="NGC41" s="296"/>
      <c r="NGD41" s="296"/>
      <c r="NGE41" s="296"/>
      <c r="NGF41" s="296"/>
      <c r="NGG41" s="296"/>
      <c r="NGH41" s="296"/>
      <c r="NGI41" s="296"/>
      <c r="NGJ41" s="296"/>
      <c r="NGK41" s="296"/>
      <c r="NGL41" s="296"/>
      <c r="NGM41" s="296"/>
      <c r="NGN41" s="296"/>
      <c r="NGO41" s="296"/>
      <c r="NGP41" s="296"/>
      <c r="NGQ41" s="296"/>
      <c r="NGR41" s="296"/>
      <c r="NGS41" s="296"/>
      <c r="NGT41" s="296"/>
      <c r="NGU41" s="296"/>
      <c r="NGV41" s="296"/>
      <c r="NGW41" s="296"/>
      <c r="NGX41" s="296"/>
      <c r="NGY41" s="296"/>
      <c r="NGZ41" s="296"/>
      <c r="NHA41" s="296"/>
      <c r="NHB41" s="296"/>
      <c r="NHC41" s="296"/>
      <c r="NHD41" s="296"/>
      <c r="NHE41" s="296"/>
      <c r="NHF41" s="296"/>
      <c r="NHG41" s="296"/>
      <c r="NHH41" s="296"/>
      <c r="NHI41" s="296"/>
      <c r="NHJ41" s="296"/>
      <c r="NHK41" s="296"/>
      <c r="NHL41" s="296"/>
      <c r="NHM41" s="296"/>
      <c r="NHN41" s="296"/>
      <c r="NHO41" s="296"/>
      <c r="NHP41" s="296"/>
      <c r="NHQ41" s="296"/>
      <c r="NHR41" s="296"/>
      <c r="NHS41" s="296"/>
      <c r="NHT41" s="296"/>
      <c r="NHU41" s="296"/>
      <c r="NHV41" s="296"/>
      <c r="NHW41" s="296"/>
      <c r="NHX41" s="296"/>
      <c r="NHY41" s="296"/>
      <c r="NHZ41" s="296"/>
      <c r="NIA41" s="296"/>
      <c r="NIB41" s="296"/>
      <c r="NIC41" s="296"/>
      <c r="NID41" s="296"/>
      <c r="NIE41" s="296"/>
      <c r="NIF41" s="296"/>
      <c r="NIG41" s="296"/>
      <c r="NIH41" s="296"/>
      <c r="NII41" s="296"/>
      <c r="NIJ41" s="296"/>
      <c r="NIK41" s="296"/>
      <c r="NIL41" s="296"/>
      <c r="NIM41" s="296"/>
      <c r="NIN41" s="296"/>
      <c r="NIO41" s="296"/>
      <c r="NIP41" s="296"/>
      <c r="NIQ41" s="296"/>
      <c r="NIR41" s="296"/>
      <c r="NIS41" s="296"/>
      <c r="NIT41" s="296"/>
      <c r="NIU41" s="296"/>
      <c r="NIV41" s="296"/>
      <c r="NIW41" s="296"/>
      <c r="NIX41" s="296"/>
      <c r="NIY41" s="296"/>
      <c r="NIZ41" s="296"/>
      <c r="NJA41" s="296"/>
      <c r="NJB41" s="296"/>
      <c r="NJC41" s="296"/>
      <c r="NJD41" s="296"/>
      <c r="NJE41" s="296"/>
      <c r="NJF41" s="296"/>
      <c r="NJG41" s="296"/>
      <c r="NJH41" s="296"/>
      <c r="NJI41" s="296"/>
      <c r="NJJ41" s="296"/>
      <c r="NJK41" s="296"/>
      <c r="NJL41" s="296"/>
      <c r="NJM41" s="296"/>
      <c r="NJN41" s="296"/>
      <c r="NJO41" s="296"/>
      <c r="NJP41" s="296"/>
      <c r="NJQ41" s="296"/>
      <c r="NJR41" s="296"/>
      <c r="NJS41" s="296"/>
      <c r="NJT41" s="296"/>
      <c r="NJU41" s="296"/>
      <c r="NJV41" s="296"/>
      <c r="NJW41" s="296"/>
      <c r="NJX41" s="296"/>
      <c r="NJY41" s="296"/>
      <c r="NJZ41" s="296"/>
      <c r="NKA41" s="296"/>
      <c r="NKB41" s="296"/>
      <c r="NKC41" s="296"/>
      <c r="NKD41" s="296"/>
      <c r="NKE41" s="296"/>
      <c r="NKF41" s="296"/>
      <c r="NKG41" s="296"/>
      <c r="NKH41" s="296"/>
      <c r="NKI41" s="296"/>
      <c r="NKJ41" s="296"/>
      <c r="NKK41" s="296"/>
      <c r="NKL41" s="296"/>
      <c r="NKM41" s="296"/>
      <c r="NKN41" s="296"/>
      <c r="NKO41" s="296"/>
      <c r="NKP41" s="296"/>
      <c r="NKQ41" s="296"/>
      <c r="NKR41" s="296"/>
      <c r="NKS41" s="296"/>
      <c r="NKT41" s="296"/>
      <c r="NKU41" s="296"/>
      <c r="NKV41" s="296"/>
      <c r="NKW41" s="296"/>
      <c r="NKX41" s="296"/>
      <c r="NKY41" s="296"/>
      <c r="NKZ41" s="296"/>
      <c r="NLA41" s="296"/>
      <c r="NLB41" s="296"/>
      <c r="NLC41" s="296"/>
      <c r="NLD41" s="296"/>
      <c r="NLE41" s="296"/>
      <c r="NLF41" s="296"/>
      <c r="NLG41" s="296"/>
      <c r="NLH41" s="296"/>
      <c r="NLI41" s="296"/>
      <c r="NLJ41" s="296"/>
      <c r="NLK41" s="296"/>
      <c r="NLL41" s="296"/>
      <c r="NLM41" s="296"/>
      <c r="NLN41" s="296"/>
      <c r="NLO41" s="296"/>
      <c r="NLP41" s="296"/>
      <c r="NLQ41" s="296"/>
      <c r="NLR41" s="296"/>
      <c r="NLS41" s="296"/>
      <c r="NLT41" s="296"/>
      <c r="NLU41" s="296"/>
      <c r="NLV41" s="296"/>
      <c r="NLW41" s="296"/>
      <c r="NLX41" s="296"/>
      <c r="NLY41" s="296"/>
      <c r="NLZ41" s="296"/>
      <c r="NMA41" s="296"/>
      <c r="NMB41" s="296"/>
      <c r="NMC41" s="296"/>
      <c r="NMD41" s="296"/>
      <c r="NME41" s="296"/>
      <c r="NMF41" s="296"/>
      <c r="NMG41" s="296"/>
      <c r="NMH41" s="296"/>
      <c r="NMI41" s="296"/>
      <c r="NMJ41" s="296"/>
      <c r="NMK41" s="296"/>
      <c r="NML41" s="296"/>
      <c r="NMM41" s="296"/>
      <c r="NMN41" s="296"/>
      <c r="NMO41" s="296"/>
      <c r="NMP41" s="296"/>
      <c r="NMQ41" s="296"/>
      <c r="NMR41" s="296"/>
      <c r="NMS41" s="296"/>
      <c r="NMT41" s="296"/>
      <c r="NMU41" s="296"/>
      <c r="NMV41" s="296"/>
      <c r="NMW41" s="296"/>
      <c r="NMX41" s="296"/>
      <c r="NMY41" s="296"/>
      <c r="NMZ41" s="296"/>
      <c r="NNA41" s="296"/>
      <c r="NNB41" s="296"/>
      <c r="NNC41" s="296"/>
      <c r="NND41" s="296"/>
      <c r="NNE41" s="296"/>
      <c r="NNF41" s="296"/>
      <c r="NNG41" s="296"/>
      <c r="NNH41" s="296"/>
      <c r="NNI41" s="296"/>
      <c r="NNJ41" s="296"/>
      <c r="NNK41" s="296"/>
      <c r="NNL41" s="296"/>
      <c r="NNM41" s="296"/>
      <c r="NNN41" s="296"/>
      <c r="NNO41" s="296"/>
      <c r="NNP41" s="296"/>
      <c r="NNQ41" s="296"/>
      <c r="NNR41" s="296"/>
      <c r="NNS41" s="296"/>
      <c r="NNT41" s="296"/>
      <c r="NNU41" s="296"/>
      <c r="NNV41" s="296"/>
      <c r="NNW41" s="296"/>
      <c r="NNX41" s="296"/>
      <c r="NNY41" s="296"/>
      <c r="NNZ41" s="296"/>
      <c r="NOA41" s="296"/>
      <c r="NOB41" s="296"/>
      <c r="NOC41" s="296"/>
      <c r="NOD41" s="296"/>
      <c r="NOE41" s="296"/>
      <c r="NOF41" s="296"/>
      <c r="NOG41" s="296"/>
      <c r="NOH41" s="296"/>
      <c r="NOI41" s="296"/>
      <c r="NOJ41" s="296"/>
      <c r="NOK41" s="296"/>
      <c r="NOL41" s="296"/>
      <c r="NOM41" s="296"/>
      <c r="NON41" s="296"/>
      <c r="NOO41" s="296"/>
      <c r="NOP41" s="296"/>
      <c r="NOQ41" s="296"/>
      <c r="NOR41" s="296"/>
      <c r="NOS41" s="296"/>
      <c r="NOT41" s="296"/>
      <c r="NOU41" s="296"/>
      <c r="NOV41" s="296"/>
      <c r="NOW41" s="296"/>
      <c r="NOX41" s="296"/>
      <c r="NOY41" s="296"/>
      <c r="NOZ41" s="296"/>
      <c r="NPA41" s="296"/>
      <c r="NPB41" s="296"/>
      <c r="NPC41" s="296"/>
      <c r="NPD41" s="296"/>
      <c r="NPE41" s="296"/>
      <c r="NPF41" s="296"/>
      <c r="NPG41" s="296"/>
      <c r="NPH41" s="296"/>
      <c r="NPI41" s="296"/>
      <c r="NPJ41" s="296"/>
      <c r="NPK41" s="296"/>
      <c r="NPL41" s="296"/>
      <c r="NPM41" s="296"/>
      <c r="NPN41" s="296"/>
      <c r="NPO41" s="296"/>
      <c r="NPP41" s="296"/>
      <c r="NPQ41" s="296"/>
      <c r="NPR41" s="296"/>
      <c r="NPS41" s="296"/>
      <c r="NPT41" s="296"/>
      <c r="NPU41" s="296"/>
      <c r="NPV41" s="296"/>
      <c r="NPW41" s="296"/>
      <c r="NPX41" s="296"/>
      <c r="NPY41" s="296"/>
      <c r="NPZ41" s="296"/>
      <c r="NQA41" s="296"/>
      <c r="NQB41" s="296"/>
      <c r="NQC41" s="296"/>
      <c r="NQD41" s="296"/>
      <c r="NQE41" s="296"/>
      <c r="NQF41" s="296"/>
      <c r="NQG41" s="296"/>
      <c r="NQH41" s="296"/>
      <c r="NQI41" s="296"/>
      <c r="NQJ41" s="296"/>
      <c r="NQK41" s="296"/>
      <c r="NQL41" s="296"/>
      <c r="NQM41" s="296"/>
      <c r="NQN41" s="296"/>
      <c r="NQO41" s="296"/>
      <c r="NQP41" s="296"/>
      <c r="NQQ41" s="296"/>
      <c r="NQR41" s="296"/>
      <c r="NQS41" s="296"/>
      <c r="NQT41" s="296"/>
      <c r="NQU41" s="296"/>
      <c r="NQV41" s="296"/>
      <c r="NQW41" s="296"/>
      <c r="NQX41" s="296"/>
      <c r="NQY41" s="296"/>
      <c r="NQZ41" s="296"/>
      <c r="NRA41" s="296"/>
      <c r="NRB41" s="296"/>
      <c r="NRC41" s="296"/>
      <c r="NRD41" s="296"/>
      <c r="NRE41" s="296"/>
      <c r="NRF41" s="296"/>
      <c r="NRG41" s="296"/>
      <c r="NRH41" s="296"/>
      <c r="NRI41" s="296"/>
      <c r="NRJ41" s="296"/>
      <c r="NRK41" s="296"/>
      <c r="NRL41" s="296"/>
      <c r="NRM41" s="296"/>
      <c r="NRN41" s="296"/>
      <c r="NRO41" s="296"/>
      <c r="NRP41" s="296"/>
      <c r="NRQ41" s="296"/>
      <c r="NRR41" s="296"/>
      <c r="NRS41" s="296"/>
      <c r="NRT41" s="296"/>
      <c r="NRU41" s="296"/>
      <c r="NRV41" s="296"/>
      <c r="NRW41" s="296"/>
      <c r="NRX41" s="296"/>
      <c r="NRY41" s="296"/>
      <c r="NRZ41" s="296"/>
      <c r="NSA41" s="296"/>
      <c r="NSB41" s="296"/>
      <c r="NSC41" s="296"/>
      <c r="NSD41" s="296"/>
      <c r="NSE41" s="296"/>
      <c r="NSF41" s="296"/>
      <c r="NSG41" s="296"/>
      <c r="NSH41" s="296"/>
      <c r="NSI41" s="296"/>
      <c r="NSJ41" s="296"/>
      <c r="NSK41" s="296"/>
      <c r="NSL41" s="296"/>
      <c r="NSM41" s="296"/>
      <c r="NSN41" s="296"/>
      <c r="NSO41" s="296"/>
      <c r="NSP41" s="296"/>
      <c r="NSQ41" s="296"/>
      <c r="NSR41" s="296"/>
      <c r="NSS41" s="296"/>
      <c r="NST41" s="296"/>
      <c r="NSU41" s="296"/>
      <c r="NSV41" s="296"/>
      <c r="NSW41" s="296"/>
      <c r="NSX41" s="296"/>
      <c r="NSY41" s="296"/>
      <c r="NSZ41" s="296"/>
      <c r="NTA41" s="296"/>
      <c r="NTB41" s="296"/>
      <c r="NTC41" s="296"/>
      <c r="NTD41" s="296"/>
      <c r="NTE41" s="296"/>
      <c r="NTF41" s="296"/>
      <c r="NTG41" s="296"/>
      <c r="NTH41" s="296"/>
      <c r="NTI41" s="296"/>
      <c r="NTJ41" s="296"/>
      <c r="NTK41" s="296"/>
      <c r="NTL41" s="296"/>
      <c r="NTM41" s="296"/>
      <c r="NTN41" s="296"/>
      <c r="NTO41" s="296"/>
      <c r="NTP41" s="296"/>
      <c r="NTQ41" s="296"/>
      <c r="NTR41" s="296"/>
      <c r="NTS41" s="296"/>
      <c r="NTT41" s="296"/>
      <c r="NTU41" s="296"/>
      <c r="NTV41" s="296"/>
      <c r="NTW41" s="296"/>
      <c r="NTX41" s="296"/>
      <c r="NTY41" s="296"/>
      <c r="NTZ41" s="296"/>
      <c r="NUA41" s="296"/>
      <c r="NUB41" s="296"/>
      <c r="NUC41" s="296"/>
      <c r="NUD41" s="296"/>
      <c r="NUE41" s="296"/>
      <c r="NUF41" s="296"/>
      <c r="NUG41" s="296"/>
      <c r="NUH41" s="296"/>
      <c r="NUI41" s="296"/>
      <c r="NUJ41" s="296"/>
      <c r="NUK41" s="296"/>
      <c r="NUL41" s="296"/>
      <c r="NUM41" s="296"/>
      <c r="NUN41" s="296"/>
      <c r="NUO41" s="296"/>
      <c r="NUP41" s="296"/>
      <c r="NUQ41" s="296"/>
      <c r="NUR41" s="296"/>
      <c r="NUS41" s="296"/>
      <c r="NUT41" s="296"/>
      <c r="NUU41" s="296"/>
      <c r="NUV41" s="296"/>
      <c r="NUW41" s="296"/>
      <c r="NUX41" s="296"/>
      <c r="NUY41" s="296"/>
      <c r="NUZ41" s="296"/>
      <c r="NVA41" s="296"/>
      <c r="NVB41" s="296"/>
      <c r="NVC41" s="296"/>
      <c r="NVD41" s="296"/>
      <c r="NVE41" s="296"/>
      <c r="NVF41" s="296"/>
      <c r="NVG41" s="296"/>
      <c r="NVH41" s="296"/>
      <c r="NVI41" s="296"/>
      <c r="NVJ41" s="296"/>
      <c r="NVK41" s="296"/>
      <c r="NVL41" s="296"/>
      <c r="NVM41" s="296"/>
      <c r="NVN41" s="296"/>
      <c r="NVO41" s="296"/>
      <c r="NVP41" s="296"/>
      <c r="NVQ41" s="296"/>
      <c r="NVR41" s="296"/>
      <c r="NVS41" s="296"/>
      <c r="NVT41" s="296"/>
      <c r="NVU41" s="296"/>
      <c r="NVV41" s="296"/>
      <c r="NVW41" s="296"/>
      <c r="NVX41" s="296"/>
      <c r="NVY41" s="296"/>
      <c r="NVZ41" s="296"/>
      <c r="NWA41" s="296"/>
      <c r="NWB41" s="296"/>
      <c r="NWC41" s="296"/>
      <c r="NWD41" s="296"/>
      <c r="NWE41" s="296"/>
      <c r="NWF41" s="296"/>
      <c r="NWG41" s="296"/>
      <c r="NWH41" s="296"/>
      <c r="NWI41" s="296"/>
      <c r="NWJ41" s="296"/>
      <c r="NWK41" s="296"/>
      <c r="NWL41" s="296"/>
      <c r="NWM41" s="296"/>
      <c r="NWN41" s="296"/>
      <c r="NWO41" s="296"/>
      <c r="NWP41" s="296"/>
      <c r="NWQ41" s="296"/>
      <c r="NWR41" s="296"/>
      <c r="NWS41" s="296"/>
      <c r="NWT41" s="296"/>
      <c r="NWU41" s="296"/>
      <c r="NWV41" s="296"/>
      <c r="NWW41" s="296"/>
      <c r="NWX41" s="296"/>
      <c r="NWY41" s="296"/>
      <c r="NWZ41" s="296"/>
      <c r="NXA41" s="296"/>
      <c r="NXB41" s="296"/>
      <c r="NXC41" s="296"/>
      <c r="NXD41" s="296"/>
      <c r="NXE41" s="296"/>
      <c r="NXF41" s="296"/>
      <c r="NXG41" s="296"/>
      <c r="NXH41" s="296"/>
      <c r="NXI41" s="296"/>
      <c r="NXJ41" s="296"/>
      <c r="NXK41" s="296"/>
      <c r="NXL41" s="296"/>
      <c r="NXM41" s="296"/>
      <c r="NXN41" s="296"/>
      <c r="NXO41" s="296"/>
      <c r="NXP41" s="296"/>
      <c r="NXQ41" s="296"/>
      <c r="NXR41" s="296"/>
      <c r="NXS41" s="296"/>
      <c r="NXT41" s="296"/>
      <c r="NXU41" s="296"/>
      <c r="NXV41" s="296"/>
      <c r="NXW41" s="296"/>
      <c r="NXX41" s="296"/>
      <c r="NXY41" s="296"/>
      <c r="NXZ41" s="296"/>
      <c r="NYA41" s="296"/>
      <c r="NYB41" s="296"/>
      <c r="NYC41" s="296"/>
      <c r="NYD41" s="296"/>
      <c r="NYE41" s="296"/>
      <c r="NYF41" s="296"/>
      <c r="NYG41" s="296"/>
      <c r="NYH41" s="296"/>
      <c r="NYI41" s="296"/>
      <c r="NYJ41" s="296"/>
      <c r="NYK41" s="296"/>
      <c r="NYL41" s="296"/>
      <c r="NYM41" s="296"/>
      <c r="NYN41" s="296"/>
      <c r="NYO41" s="296"/>
      <c r="NYP41" s="296"/>
      <c r="NYQ41" s="296"/>
      <c r="NYR41" s="296"/>
      <c r="NYS41" s="296"/>
      <c r="NYT41" s="296"/>
      <c r="NYU41" s="296"/>
      <c r="NYV41" s="296"/>
      <c r="NYW41" s="296"/>
      <c r="NYX41" s="296"/>
      <c r="NYY41" s="296"/>
      <c r="NYZ41" s="296"/>
      <c r="NZA41" s="296"/>
      <c r="NZB41" s="296"/>
      <c r="NZC41" s="296"/>
      <c r="NZD41" s="296"/>
      <c r="NZE41" s="296"/>
      <c r="NZF41" s="296"/>
      <c r="NZG41" s="296"/>
      <c r="NZH41" s="296"/>
      <c r="NZI41" s="296"/>
      <c r="NZJ41" s="296"/>
      <c r="NZK41" s="296"/>
      <c r="NZL41" s="296"/>
      <c r="NZM41" s="296"/>
      <c r="NZN41" s="296"/>
      <c r="NZO41" s="296"/>
      <c r="NZP41" s="296"/>
      <c r="NZQ41" s="296"/>
      <c r="NZR41" s="296"/>
      <c r="NZS41" s="296"/>
      <c r="NZT41" s="296"/>
      <c r="NZU41" s="296"/>
      <c r="NZV41" s="296"/>
      <c r="NZW41" s="296"/>
      <c r="NZX41" s="296"/>
      <c r="NZY41" s="296"/>
      <c r="NZZ41" s="296"/>
      <c r="OAA41" s="296"/>
      <c r="OAB41" s="296"/>
      <c r="OAC41" s="296"/>
      <c r="OAD41" s="296"/>
      <c r="OAE41" s="296"/>
      <c r="OAF41" s="296"/>
      <c r="OAG41" s="296"/>
      <c r="OAH41" s="296"/>
      <c r="OAI41" s="296"/>
      <c r="OAJ41" s="296"/>
      <c r="OAK41" s="296"/>
      <c r="OAL41" s="296"/>
      <c r="OAM41" s="296"/>
      <c r="OAN41" s="296"/>
      <c r="OAO41" s="296"/>
      <c r="OAP41" s="296"/>
      <c r="OAQ41" s="296"/>
      <c r="OAR41" s="296"/>
      <c r="OAS41" s="296"/>
      <c r="OAT41" s="296"/>
      <c r="OAU41" s="296"/>
      <c r="OAV41" s="296"/>
      <c r="OAW41" s="296"/>
      <c r="OAX41" s="296"/>
      <c r="OAY41" s="296"/>
      <c r="OAZ41" s="296"/>
      <c r="OBA41" s="296"/>
      <c r="OBB41" s="296"/>
      <c r="OBC41" s="296"/>
      <c r="OBD41" s="296"/>
      <c r="OBE41" s="296"/>
      <c r="OBF41" s="296"/>
      <c r="OBG41" s="296"/>
      <c r="OBH41" s="296"/>
      <c r="OBI41" s="296"/>
      <c r="OBJ41" s="296"/>
      <c r="OBK41" s="296"/>
      <c r="OBL41" s="296"/>
      <c r="OBM41" s="296"/>
      <c r="OBN41" s="296"/>
      <c r="OBO41" s="296"/>
      <c r="OBP41" s="296"/>
      <c r="OBQ41" s="296"/>
      <c r="OBR41" s="296"/>
      <c r="OBS41" s="296"/>
      <c r="OBT41" s="296"/>
      <c r="OBU41" s="296"/>
      <c r="OBV41" s="296"/>
      <c r="OBW41" s="296"/>
      <c r="OBX41" s="296"/>
      <c r="OBY41" s="296"/>
      <c r="OBZ41" s="296"/>
      <c r="OCA41" s="296"/>
      <c r="OCB41" s="296"/>
      <c r="OCC41" s="296"/>
      <c r="OCD41" s="296"/>
      <c r="OCE41" s="296"/>
      <c r="OCF41" s="296"/>
      <c r="OCG41" s="296"/>
      <c r="OCH41" s="296"/>
      <c r="OCI41" s="296"/>
      <c r="OCJ41" s="296"/>
      <c r="OCK41" s="296"/>
      <c r="OCL41" s="296"/>
      <c r="OCM41" s="296"/>
      <c r="OCN41" s="296"/>
      <c r="OCO41" s="296"/>
      <c r="OCP41" s="296"/>
      <c r="OCQ41" s="296"/>
      <c r="OCR41" s="296"/>
      <c r="OCS41" s="296"/>
      <c r="OCT41" s="296"/>
      <c r="OCU41" s="296"/>
      <c r="OCV41" s="296"/>
      <c r="OCW41" s="296"/>
      <c r="OCX41" s="296"/>
      <c r="OCY41" s="296"/>
      <c r="OCZ41" s="296"/>
      <c r="ODA41" s="296"/>
      <c r="ODB41" s="296"/>
      <c r="ODC41" s="296"/>
      <c r="ODD41" s="296"/>
      <c r="ODE41" s="296"/>
      <c r="ODF41" s="296"/>
      <c r="ODG41" s="296"/>
      <c r="ODH41" s="296"/>
      <c r="ODI41" s="296"/>
      <c r="ODJ41" s="296"/>
      <c r="ODK41" s="296"/>
      <c r="ODL41" s="296"/>
      <c r="ODM41" s="296"/>
      <c r="ODN41" s="296"/>
      <c r="ODO41" s="296"/>
      <c r="ODP41" s="296"/>
      <c r="ODQ41" s="296"/>
      <c r="ODR41" s="296"/>
      <c r="ODS41" s="296"/>
      <c r="ODT41" s="296"/>
      <c r="ODU41" s="296"/>
      <c r="ODV41" s="296"/>
      <c r="ODW41" s="296"/>
      <c r="ODX41" s="296"/>
      <c r="ODY41" s="296"/>
      <c r="ODZ41" s="296"/>
      <c r="OEA41" s="296"/>
      <c r="OEB41" s="296"/>
      <c r="OEC41" s="296"/>
      <c r="OED41" s="296"/>
      <c r="OEE41" s="296"/>
      <c r="OEF41" s="296"/>
      <c r="OEG41" s="296"/>
      <c r="OEH41" s="296"/>
      <c r="OEI41" s="296"/>
      <c r="OEJ41" s="296"/>
      <c r="OEK41" s="296"/>
      <c r="OEL41" s="296"/>
      <c r="OEM41" s="296"/>
      <c r="OEN41" s="296"/>
      <c r="OEO41" s="296"/>
      <c r="OEP41" s="296"/>
      <c r="OEQ41" s="296"/>
      <c r="OER41" s="296"/>
      <c r="OES41" s="296"/>
      <c r="OET41" s="296"/>
      <c r="OEU41" s="296"/>
      <c r="OEV41" s="296"/>
      <c r="OEW41" s="296"/>
      <c r="OEX41" s="296"/>
      <c r="OEY41" s="296"/>
      <c r="OEZ41" s="296"/>
      <c r="OFA41" s="296"/>
      <c r="OFB41" s="296"/>
      <c r="OFC41" s="296"/>
      <c r="OFD41" s="296"/>
      <c r="OFE41" s="296"/>
      <c r="OFF41" s="296"/>
      <c r="OFG41" s="296"/>
      <c r="OFH41" s="296"/>
      <c r="OFI41" s="296"/>
      <c r="OFJ41" s="296"/>
      <c r="OFK41" s="296"/>
      <c r="OFL41" s="296"/>
      <c r="OFM41" s="296"/>
      <c r="OFN41" s="296"/>
      <c r="OFO41" s="296"/>
      <c r="OFP41" s="296"/>
      <c r="OFQ41" s="296"/>
      <c r="OFR41" s="296"/>
      <c r="OFS41" s="296"/>
      <c r="OFT41" s="296"/>
      <c r="OFU41" s="296"/>
      <c r="OFV41" s="296"/>
      <c r="OFW41" s="296"/>
      <c r="OFX41" s="296"/>
      <c r="OFY41" s="296"/>
      <c r="OFZ41" s="296"/>
      <c r="OGA41" s="296"/>
      <c r="OGB41" s="296"/>
      <c r="OGC41" s="296"/>
      <c r="OGD41" s="296"/>
      <c r="OGE41" s="296"/>
      <c r="OGF41" s="296"/>
      <c r="OGG41" s="296"/>
      <c r="OGH41" s="296"/>
      <c r="OGI41" s="296"/>
      <c r="OGJ41" s="296"/>
      <c r="OGK41" s="296"/>
      <c r="OGL41" s="296"/>
      <c r="OGM41" s="296"/>
      <c r="OGN41" s="296"/>
      <c r="OGO41" s="296"/>
      <c r="OGP41" s="296"/>
      <c r="OGQ41" s="296"/>
      <c r="OGR41" s="296"/>
      <c r="OGS41" s="296"/>
      <c r="OGT41" s="296"/>
      <c r="OGU41" s="296"/>
      <c r="OGV41" s="296"/>
      <c r="OGW41" s="296"/>
      <c r="OGX41" s="296"/>
      <c r="OGY41" s="296"/>
      <c r="OGZ41" s="296"/>
      <c r="OHA41" s="296"/>
      <c r="OHB41" s="296"/>
      <c r="OHC41" s="296"/>
      <c r="OHD41" s="296"/>
      <c r="OHE41" s="296"/>
      <c r="OHF41" s="296"/>
      <c r="OHG41" s="296"/>
      <c r="OHH41" s="296"/>
      <c r="OHI41" s="296"/>
      <c r="OHJ41" s="296"/>
      <c r="OHK41" s="296"/>
      <c r="OHL41" s="296"/>
      <c r="OHM41" s="296"/>
      <c r="OHN41" s="296"/>
      <c r="OHO41" s="296"/>
      <c r="OHP41" s="296"/>
      <c r="OHQ41" s="296"/>
      <c r="OHR41" s="296"/>
      <c r="OHS41" s="296"/>
      <c r="OHT41" s="296"/>
      <c r="OHU41" s="296"/>
      <c r="OHV41" s="296"/>
      <c r="OHW41" s="296"/>
      <c r="OHX41" s="296"/>
      <c r="OHY41" s="296"/>
      <c r="OHZ41" s="296"/>
      <c r="OIA41" s="296"/>
      <c r="OIB41" s="296"/>
      <c r="OIC41" s="296"/>
      <c r="OID41" s="296"/>
      <c r="OIE41" s="296"/>
      <c r="OIF41" s="296"/>
      <c r="OIG41" s="296"/>
      <c r="OIH41" s="296"/>
      <c r="OII41" s="296"/>
      <c r="OIJ41" s="296"/>
      <c r="OIK41" s="296"/>
      <c r="OIL41" s="296"/>
      <c r="OIM41" s="296"/>
      <c r="OIN41" s="296"/>
      <c r="OIO41" s="296"/>
      <c r="OIP41" s="296"/>
      <c r="OIQ41" s="296"/>
      <c r="OIR41" s="296"/>
      <c r="OIS41" s="296"/>
      <c r="OIT41" s="296"/>
      <c r="OIU41" s="296"/>
      <c r="OIV41" s="296"/>
      <c r="OIW41" s="296"/>
      <c r="OIX41" s="296"/>
      <c r="OIY41" s="296"/>
      <c r="OIZ41" s="296"/>
      <c r="OJA41" s="296"/>
      <c r="OJB41" s="296"/>
      <c r="OJC41" s="296"/>
      <c r="OJD41" s="296"/>
      <c r="OJE41" s="296"/>
      <c r="OJF41" s="296"/>
      <c r="OJG41" s="296"/>
      <c r="OJH41" s="296"/>
      <c r="OJI41" s="296"/>
      <c r="OJJ41" s="296"/>
      <c r="OJK41" s="296"/>
      <c r="OJL41" s="296"/>
      <c r="OJM41" s="296"/>
      <c r="OJN41" s="296"/>
      <c r="OJO41" s="296"/>
      <c r="OJP41" s="296"/>
      <c r="OJQ41" s="296"/>
      <c r="OJR41" s="296"/>
      <c r="OJS41" s="296"/>
      <c r="OJT41" s="296"/>
      <c r="OJU41" s="296"/>
      <c r="OJV41" s="296"/>
      <c r="OJW41" s="296"/>
      <c r="OJX41" s="296"/>
      <c r="OJY41" s="296"/>
      <c r="OJZ41" s="296"/>
      <c r="OKA41" s="296"/>
      <c r="OKB41" s="296"/>
      <c r="OKC41" s="296"/>
      <c r="OKD41" s="296"/>
      <c r="OKE41" s="296"/>
      <c r="OKF41" s="296"/>
      <c r="OKG41" s="296"/>
      <c r="OKH41" s="296"/>
      <c r="OKI41" s="296"/>
      <c r="OKJ41" s="296"/>
      <c r="OKK41" s="296"/>
      <c r="OKL41" s="296"/>
      <c r="OKM41" s="296"/>
      <c r="OKN41" s="296"/>
      <c r="OKO41" s="296"/>
      <c r="OKP41" s="296"/>
      <c r="OKQ41" s="296"/>
      <c r="OKR41" s="296"/>
      <c r="OKS41" s="296"/>
      <c r="OKT41" s="296"/>
      <c r="OKU41" s="296"/>
      <c r="OKV41" s="296"/>
      <c r="OKW41" s="296"/>
      <c r="OKX41" s="296"/>
      <c r="OKY41" s="296"/>
      <c r="OKZ41" s="296"/>
      <c r="OLA41" s="296"/>
      <c r="OLB41" s="296"/>
      <c r="OLC41" s="296"/>
      <c r="OLD41" s="296"/>
      <c r="OLE41" s="296"/>
      <c r="OLF41" s="296"/>
      <c r="OLG41" s="296"/>
      <c r="OLH41" s="296"/>
      <c r="OLI41" s="296"/>
      <c r="OLJ41" s="296"/>
      <c r="OLK41" s="296"/>
      <c r="OLL41" s="296"/>
      <c r="OLM41" s="296"/>
      <c r="OLN41" s="296"/>
      <c r="OLO41" s="296"/>
      <c r="OLP41" s="296"/>
      <c r="OLQ41" s="296"/>
      <c r="OLR41" s="296"/>
      <c r="OLS41" s="296"/>
      <c r="OLT41" s="296"/>
      <c r="OLU41" s="296"/>
      <c r="OLV41" s="296"/>
      <c r="OLW41" s="296"/>
      <c r="OLX41" s="296"/>
      <c r="OLY41" s="296"/>
      <c r="OLZ41" s="296"/>
      <c r="OMA41" s="296"/>
      <c r="OMB41" s="296"/>
      <c r="OMC41" s="296"/>
      <c r="OMD41" s="296"/>
      <c r="OME41" s="296"/>
      <c r="OMF41" s="296"/>
      <c r="OMG41" s="296"/>
      <c r="OMH41" s="296"/>
      <c r="OMI41" s="296"/>
      <c r="OMJ41" s="296"/>
      <c r="OMK41" s="296"/>
      <c r="OML41" s="296"/>
      <c r="OMM41" s="296"/>
      <c r="OMN41" s="296"/>
      <c r="OMO41" s="296"/>
      <c r="OMP41" s="296"/>
      <c r="OMQ41" s="296"/>
      <c r="OMR41" s="296"/>
      <c r="OMS41" s="296"/>
      <c r="OMT41" s="296"/>
      <c r="OMU41" s="296"/>
      <c r="OMV41" s="296"/>
      <c r="OMW41" s="296"/>
      <c r="OMX41" s="296"/>
      <c r="OMY41" s="296"/>
      <c r="OMZ41" s="296"/>
      <c r="ONA41" s="296"/>
      <c r="ONB41" s="296"/>
      <c r="ONC41" s="296"/>
      <c r="OND41" s="296"/>
      <c r="ONE41" s="296"/>
      <c r="ONF41" s="296"/>
      <c r="ONG41" s="296"/>
      <c r="ONH41" s="296"/>
      <c r="ONI41" s="296"/>
      <c r="ONJ41" s="296"/>
      <c r="ONK41" s="296"/>
      <c r="ONL41" s="296"/>
      <c r="ONM41" s="296"/>
      <c r="ONN41" s="296"/>
      <c r="ONO41" s="296"/>
      <c r="ONP41" s="296"/>
      <c r="ONQ41" s="296"/>
      <c r="ONR41" s="296"/>
      <c r="ONS41" s="296"/>
      <c r="ONT41" s="296"/>
      <c r="ONU41" s="296"/>
      <c r="ONV41" s="296"/>
      <c r="ONW41" s="296"/>
      <c r="ONX41" s="296"/>
      <c r="ONY41" s="296"/>
      <c r="ONZ41" s="296"/>
      <c r="OOA41" s="296"/>
      <c r="OOB41" s="296"/>
      <c r="OOC41" s="296"/>
      <c r="OOD41" s="296"/>
      <c r="OOE41" s="296"/>
      <c r="OOF41" s="296"/>
      <c r="OOG41" s="296"/>
      <c r="OOH41" s="296"/>
      <c r="OOI41" s="296"/>
      <c r="OOJ41" s="296"/>
      <c r="OOK41" s="296"/>
      <c r="OOL41" s="296"/>
      <c r="OOM41" s="296"/>
      <c r="OON41" s="296"/>
      <c r="OOO41" s="296"/>
      <c r="OOP41" s="296"/>
      <c r="OOQ41" s="296"/>
      <c r="OOR41" s="296"/>
      <c r="OOS41" s="296"/>
      <c r="OOT41" s="296"/>
      <c r="OOU41" s="296"/>
      <c r="OOV41" s="296"/>
      <c r="OOW41" s="296"/>
      <c r="OOX41" s="296"/>
      <c r="OOY41" s="296"/>
      <c r="OOZ41" s="296"/>
      <c r="OPA41" s="296"/>
      <c r="OPB41" s="296"/>
      <c r="OPC41" s="296"/>
      <c r="OPD41" s="296"/>
      <c r="OPE41" s="296"/>
      <c r="OPF41" s="296"/>
      <c r="OPG41" s="296"/>
      <c r="OPH41" s="296"/>
      <c r="OPI41" s="296"/>
      <c r="OPJ41" s="296"/>
      <c r="OPK41" s="296"/>
      <c r="OPL41" s="296"/>
      <c r="OPM41" s="296"/>
      <c r="OPN41" s="296"/>
      <c r="OPO41" s="296"/>
      <c r="OPP41" s="296"/>
      <c r="OPQ41" s="296"/>
      <c r="OPR41" s="296"/>
      <c r="OPS41" s="296"/>
      <c r="OPT41" s="296"/>
      <c r="OPU41" s="296"/>
      <c r="OPV41" s="296"/>
      <c r="OPW41" s="296"/>
      <c r="OPX41" s="296"/>
      <c r="OPY41" s="296"/>
      <c r="OPZ41" s="296"/>
      <c r="OQA41" s="296"/>
      <c r="OQB41" s="296"/>
      <c r="OQC41" s="296"/>
      <c r="OQD41" s="296"/>
      <c r="OQE41" s="296"/>
      <c r="OQF41" s="296"/>
      <c r="OQG41" s="296"/>
      <c r="OQH41" s="296"/>
      <c r="OQI41" s="296"/>
      <c r="OQJ41" s="296"/>
      <c r="OQK41" s="296"/>
      <c r="OQL41" s="296"/>
      <c r="OQM41" s="296"/>
      <c r="OQN41" s="296"/>
      <c r="OQO41" s="296"/>
      <c r="OQP41" s="296"/>
      <c r="OQQ41" s="296"/>
      <c r="OQR41" s="296"/>
      <c r="OQS41" s="296"/>
      <c r="OQT41" s="296"/>
      <c r="OQU41" s="296"/>
      <c r="OQV41" s="296"/>
      <c r="OQW41" s="296"/>
      <c r="OQX41" s="296"/>
      <c r="OQY41" s="296"/>
      <c r="OQZ41" s="296"/>
      <c r="ORA41" s="296"/>
      <c r="ORB41" s="296"/>
      <c r="ORC41" s="296"/>
      <c r="ORD41" s="296"/>
      <c r="ORE41" s="296"/>
      <c r="ORF41" s="296"/>
      <c r="ORG41" s="296"/>
      <c r="ORH41" s="296"/>
      <c r="ORI41" s="296"/>
      <c r="ORJ41" s="296"/>
      <c r="ORK41" s="296"/>
      <c r="ORL41" s="296"/>
      <c r="ORM41" s="296"/>
      <c r="ORN41" s="296"/>
      <c r="ORO41" s="296"/>
      <c r="ORP41" s="296"/>
      <c r="ORQ41" s="296"/>
      <c r="ORR41" s="296"/>
      <c r="ORS41" s="296"/>
      <c r="ORT41" s="296"/>
      <c r="ORU41" s="296"/>
      <c r="ORV41" s="296"/>
      <c r="ORW41" s="296"/>
      <c r="ORX41" s="296"/>
      <c r="ORY41" s="296"/>
      <c r="ORZ41" s="296"/>
      <c r="OSA41" s="296"/>
      <c r="OSB41" s="296"/>
      <c r="OSC41" s="296"/>
      <c r="OSD41" s="296"/>
      <c r="OSE41" s="296"/>
      <c r="OSF41" s="296"/>
      <c r="OSG41" s="296"/>
      <c r="OSH41" s="296"/>
      <c r="OSI41" s="296"/>
      <c r="OSJ41" s="296"/>
      <c r="OSK41" s="296"/>
      <c r="OSL41" s="296"/>
      <c r="OSM41" s="296"/>
      <c r="OSN41" s="296"/>
      <c r="OSO41" s="296"/>
      <c r="OSP41" s="296"/>
      <c r="OSQ41" s="296"/>
      <c r="OSR41" s="296"/>
      <c r="OSS41" s="296"/>
      <c r="OST41" s="296"/>
      <c r="OSU41" s="296"/>
      <c r="OSV41" s="296"/>
      <c r="OSW41" s="296"/>
      <c r="OSX41" s="296"/>
      <c r="OSY41" s="296"/>
      <c r="OSZ41" s="296"/>
      <c r="OTA41" s="296"/>
      <c r="OTB41" s="296"/>
      <c r="OTC41" s="296"/>
      <c r="OTD41" s="296"/>
      <c r="OTE41" s="296"/>
      <c r="OTF41" s="296"/>
      <c r="OTG41" s="296"/>
      <c r="OTH41" s="296"/>
      <c r="OTI41" s="296"/>
      <c r="OTJ41" s="296"/>
      <c r="OTK41" s="296"/>
      <c r="OTL41" s="296"/>
      <c r="OTM41" s="296"/>
      <c r="OTN41" s="296"/>
      <c r="OTO41" s="296"/>
      <c r="OTP41" s="296"/>
      <c r="OTQ41" s="296"/>
      <c r="OTR41" s="296"/>
      <c r="OTS41" s="296"/>
      <c r="OTT41" s="296"/>
      <c r="OTU41" s="296"/>
      <c r="OTV41" s="296"/>
      <c r="OTW41" s="296"/>
      <c r="OTX41" s="296"/>
      <c r="OTY41" s="296"/>
      <c r="OTZ41" s="296"/>
      <c r="OUA41" s="296"/>
      <c r="OUB41" s="296"/>
      <c r="OUC41" s="296"/>
      <c r="OUD41" s="296"/>
      <c r="OUE41" s="296"/>
      <c r="OUF41" s="296"/>
      <c r="OUG41" s="296"/>
      <c r="OUH41" s="296"/>
      <c r="OUI41" s="296"/>
      <c r="OUJ41" s="296"/>
      <c r="OUK41" s="296"/>
      <c r="OUL41" s="296"/>
      <c r="OUM41" s="296"/>
      <c r="OUN41" s="296"/>
      <c r="OUO41" s="296"/>
      <c r="OUP41" s="296"/>
      <c r="OUQ41" s="296"/>
      <c r="OUR41" s="296"/>
      <c r="OUS41" s="296"/>
      <c r="OUT41" s="296"/>
      <c r="OUU41" s="296"/>
      <c r="OUV41" s="296"/>
      <c r="OUW41" s="296"/>
      <c r="OUX41" s="296"/>
      <c r="OUY41" s="296"/>
      <c r="OUZ41" s="296"/>
      <c r="OVA41" s="296"/>
      <c r="OVB41" s="296"/>
      <c r="OVC41" s="296"/>
      <c r="OVD41" s="296"/>
      <c r="OVE41" s="296"/>
      <c r="OVF41" s="296"/>
      <c r="OVG41" s="296"/>
      <c r="OVH41" s="296"/>
      <c r="OVI41" s="296"/>
      <c r="OVJ41" s="296"/>
      <c r="OVK41" s="296"/>
      <c r="OVL41" s="296"/>
      <c r="OVM41" s="296"/>
      <c r="OVN41" s="296"/>
      <c r="OVO41" s="296"/>
      <c r="OVP41" s="296"/>
      <c r="OVQ41" s="296"/>
      <c r="OVR41" s="296"/>
      <c r="OVS41" s="296"/>
      <c r="OVT41" s="296"/>
      <c r="OVU41" s="296"/>
      <c r="OVV41" s="296"/>
      <c r="OVW41" s="296"/>
      <c r="OVX41" s="296"/>
      <c r="OVY41" s="296"/>
      <c r="OVZ41" s="296"/>
      <c r="OWA41" s="296"/>
      <c r="OWB41" s="296"/>
      <c r="OWC41" s="296"/>
      <c r="OWD41" s="296"/>
      <c r="OWE41" s="296"/>
      <c r="OWF41" s="296"/>
      <c r="OWG41" s="296"/>
      <c r="OWH41" s="296"/>
      <c r="OWI41" s="296"/>
      <c r="OWJ41" s="296"/>
      <c r="OWK41" s="296"/>
      <c r="OWL41" s="296"/>
      <c r="OWM41" s="296"/>
      <c r="OWN41" s="296"/>
      <c r="OWO41" s="296"/>
      <c r="OWP41" s="296"/>
      <c r="OWQ41" s="296"/>
      <c r="OWR41" s="296"/>
      <c r="OWS41" s="296"/>
      <c r="OWT41" s="296"/>
      <c r="OWU41" s="296"/>
      <c r="OWV41" s="296"/>
      <c r="OWW41" s="296"/>
      <c r="OWX41" s="296"/>
      <c r="OWY41" s="296"/>
      <c r="OWZ41" s="296"/>
      <c r="OXA41" s="296"/>
      <c r="OXB41" s="296"/>
      <c r="OXC41" s="296"/>
      <c r="OXD41" s="296"/>
      <c r="OXE41" s="296"/>
      <c r="OXF41" s="296"/>
      <c r="OXG41" s="296"/>
      <c r="OXH41" s="296"/>
      <c r="OXI41" s="296"/>
      <c r="OXJ41" s="296"/>
      <c r="OXK41" s="296"/>
      <c r="OXL41" s="296"/>
      <c r="OXM41" s="296"/>
      <c r="OXN41" s="296"/>
      <c r="OXO41" s="296"/>
      <c r="OXP41" s="296"/>
      <c r="OXQ41" s="296"/>
      <c r="OXR41" s="296"/>
      <c r="OXS41" s="296"/>
      <c r="OXT41" s="296"/>
      <c r="OXU41" s="296"/>
      <c r="OXV41" s="296"/>
      <c r="OXW41" s="296"/>
      <c r="OXX41" s="296"/>
      <c r="OXY41" s="296"/>
      <c r="OXZ41" s="296"/>
      <c r="OYA41" s="296"/>
      <c r="OYB41" s="296"/>
      <c r="OYC41" s="296"/>
      <c r="OYD41" s="296"/>
      <c r="OYE41" s="296"/>
      <c r="OYF41" s="296"/>
      <c r="OYG41" s="296"/>
      <c r="OYH41" s="296"/>
      <c r="OYI41" s="296"/>
      <c r="OYJ41" s="296"/>
      <c r="OYK41" s="296"/>
      <c r="OYL41" s="296"/>
      <c r="OYM41" s="296"/>
      <c r="OYN41" s="296"/>
      <c r="OYO41" s="296"/>
      <c r="OYP41" s="296"/>
      <c r="OYQ41" s="296"/>
      <c r="OYR41" s="296"/>
      <c r="OYS41" s="296"/>
      <c r="OYT41" s="296"/>
      <c r="OYU41" s="296"/>
      <c r="OYV41" s="296"/>
      <c r="OYW41" s="296"/>
      <c r="OYX41" s="296"/>
      <c r="OYY41" s="296"/>
      <c r="OYZ41" s="296"/>
      <c r="OZA41" s="296"/>
      <c r="OZB41" s="296"/>
      <c r="OZC41" s="296"/>
      <c r="OZD41" s="296"/>
      <c r="OZE41" s="296"/>
      <c r="OZF41" s="296"/>
      <c r="OZG41" s="296"/>
      <c r="OZH41" s="296"/>
      <c r="OZI41" s="296"/>
      <c r="OZJ41" s="296"/>
      <c r="OZK41" s="296"/>
      <c r="OZL41" s="296"/>
      <c r="OZM41" s="296"/>
      <c r="OZN41" s="296"/>
      <c r="OZO41" s="296"/>
      <c r="OZP41" s="296"/>
      <c r="OZQ41" s="296"/>
      <c r="OZR41" s="296"/>
      <c r="OZS41" s="296"/>
      <c r="OZT41" s="296"/>
      <c r="OZU41" s="296"/>
      <c r="OZV41" s="296"/>
      <c r="OZW41" s="296"/>
      <c r="OZX41" s="296"/>
      <c r="OZY41" s="296"/>
      <c r="OZZ41" s="296"/>
      <c r="PAA41" s="296"/>
      <c r="PAB41" s="296"/>
      <c r="PAC41" s="296"/>
      <c r="PAD41" s="296"/>
      <c r="PAE41" s="296"/>
      <c r="PAF41" s="296"/>
      <c r="PAG41" s="296"/>
      <c r="PAH41" s="296"/>
      <c r="PAI41" s="296"/>
      <c r="PAJ41" s="296"/>
      <c r="PAK41" s="296"/>
      <c r="PAL41" s="296"/>
      <c r="PAM41" s="296"/>
      <c r="PAN41" s="296"/>
      <c r="PAO41" s="296"/>
      <c r="PAP41" s="296"/>
      <c r="PAQ41" s="296"/>
      <c r="PAR41" s="296"/>
      <c r="PAS41" s="296"/>
      <c r="PAT41" s="296"/>
      <c r="PAU41" s="296"/>
      <c r="PAV41" s="296"/>
      <c r="PAW41" s="296"/>
      <c r="PAX41" s="296"/>
      <c r="PAY41" s="296"/>
      <c r="PAZ41" s="296"/>
      <c r="PBA41" s="296"/>
      <c r="PBB41" s="296"/>
      <c r="PBC41" s="296"/>
      <c r="PBD41" s="296"/>
      <c r="PBE41" s="296"/>
      <c r="PBF41" s="296"/>
      <c r="PBG41" s="296"/>
      <c r="PBH41" s="296"/>
      <c r="PBI41" s="296"/>
      <c r="PBJ41" s="296"/>
      <c r="PBK41" s="296"/>
      <c r="PBL41" s="296"/>
      <c r="PBM41" s="296"/>
      <c r="PBN41" s="296"/>
      <c r="PBO41" s="296"/>
      <c r="PBP41" s="296"/>
      <c r="PBQ41" s="296"/>
      <c r="PBR41" s="296"/>
      <c r="PBS41" s="296"/>
      <c r="PBT41" s="296"/>
      <c r="PBU41" s="296"/>
      <c r="PBV41" s="296"/>
      <c r="PBW41" s="296"/>
      <c r="PBX41" s="296"/>
      <c r="PBY41" s="296"/>
      <c r="PBZ41" s="296"/>
      <c r="PCA41" s="296"/>
      <c r="PCB41" s="296"/>
      <c r="PCC41" s="296"/>
      <c r="PCD41" s="296"/>
      <c r="PCE41" s="296"/>
      <c r="PCF41" s="296"/>
      <c r="PCG41" s="296"/>
      <c r="PCH41" s="296"/>
      <c r="PCI41" s="296"/>
      <c r="PCJ41" s="296"/>
      <c r="PCK41" s="296"/>
      <c r="PCL41" s="296"/>
      <c r="PCM41" s="296"/>
      <c r="PCN41" s="296"/>
      <c r="PCO41" s="296"/>
      <c r="PCP41" s="296"/>
      <c r="PCQ41" s="296"/>
      <c r="PCR41" s="296"/>
      <c r="PCS41" s="296"/>
      <c r="PCT41" s="296"/>
      <c r="PCU41" s="296"/>
      <c r="PCV41" s="296"/>
      <c r="PCW41" s="296"/>
      <c r="PCX41" s="296"/>
      <c r="PCY41" s="296"/>
      <c r="PCZ41" s="296"/>
      <c r="PDA41" s="296"/>
      <c r="PDB41" s="296"/>
      <c r="PDC41" s="296"/>
      <c r="PDD41" s="296"/>
      <c r="PDE41" s="296"/>
      <c r="PDF41" s="296"/>
      <c r="PDG41" s="296"/>
      <c r="PDH41" s="296"/>
      <c r="PDI41" s="296"/>
      <c r="PDJ41" s="296"/>
      <c r="PDK41" s="296"/>
      <c r="PDL41" s="296"/>
      <c r="PDM41" s="296"/>
      <c r="PDN41" s="296"/>
      <c r="PDO41" s="296"/>
      <c r="PDP41" s="296"/>
      <c r="PDQ41" s="296"/>
      <c r="PDR41" s="296"/>
      <c r="PDS41" s="296"/>
      <c r="PDT41" s="296"/>
      <c r="PDU41" s="296"/>
      <c r="PDV41" s="296"/>
      <c r="PDW41" s="296"/>
      <c r="PDX41" s="296"/>
      <c r="PDY41" s="296"/>
      <c r="PDZ41" s="296"/>
      <c r="PEA41" s="296"/>
      <c r="PEB41" s="296"/>
      <c r="PEC41" s="296"/>
      <c r="PED41" s="296"/>
      <c r="PEE41" s="296"/>
      <c r="PEF41" s="296"/>
      <c r="PEG41" s="296"/>
      <c r="PEH41" s="296"/>
      <c r="PEI41" s="296"/>
      <c r="PEJ41" s="296"/>
      <c r="PEK41" s="296"/>
      <c r="PEL41" s="296"/>
      <c r="PEM41" s="296"/>
      <c r="PEN41" s="296"/>
      <c r="PEO41" s="296"/>
      <c r="PEP41" s="296"/>
      <c r="PEQ41" s="296"/>
      <c r="PER41" s="296"/>
      <c r="PES41" s="296"/>
      <c r="PET41" s="296"/>
      <c r="PEU41" s="296"/>
      <c r="PEV41" s="296"/>
      <c r="PEW41" s="296"/>
      <c r="PEX41" s="296"/>
      <c r="PEY41" s="296"/>
      <c r="PEZ41" s="296"/>
      <c r="PFA41" s="296"/>
      <c r="PFB41" s="296"/>
      <c r="PFC41" s="296"/>
      <c r="PFD41" s="296"/>
      <c r="PFE41" s="296"/>
      <c r="PFF41" s="296"/>
      <c r="PFG41" s="296"/>
      <c r="PFH41" s="296"/>
      <c r="PFI41" s="296"/>
      <c r="PFJ41" s="296"/>
      <c r="PFK41" s="296"/>
      <c r="PFL41" s="296"/>
      <c r="PFM41" s="296"/>
      <c r="PFN41" s="296"/>
      <c r="PFO41" s="296"/>
      <c r="PFP41" s="296"/>
      <c r="PFQ41" s="296"/>
      <c r="PFR41" s="296"/>
      <c r="PFS41" s="296"/>
      <c r="PFT41" s="296"/>
      <c r="PFU41" s="296"/>
      <c r="PFV41" s="296"/>
      <c r="PFW41" s="296"/>
      <c r="PFX41" s="296"/>
      <c r="PFY41" s="296"/>
      <c r="PFZ41" s="296"/>
      <c r="PGA41" s="296"/>
      <c r="PGB41" s="296"/>
      <c r="PGC41" s="296"/>
      <c r="PGD41" s="296"/>
      <c r="PGE41" s="296"/>
      <c r="PGF41" s="296"/>
      <c r="PGG41" s="296"/>
      <c r="PGH41" s="296"/>
      <c r="PGI41" s="296"/>
      <c r="PGJ41" s="296"/>
      <c r="PGK41" s="296"/>
      <c r="PGL41" s="296"/>
      <c r="PGM41" s="296"/>
      <c r="PGN41" s="296"/>
      <c r="PGO41" s="296"/>
      <c r="PGP41" s="296"/>
      <c r="PGQ41" s="296"/>
      <c r="PGR41" s="296"/>
      <c r="PGS41" s="296"/>
      <c r="PGT41" s="296"/>
      <c r="PGU41" s="296"/>
      <c r="PGV41" s="296"/>
      <c r="PGW41" s="296"/>
      <c r="PGX41" s="296"/>
      <c r="PGY41" s="296"/>
      <c r="PGZ41" s="296"/>
      <c r="PHA41" s="296"/>
      <c r="PHB41" s="296"/>
      <c r="PHC41" s="296"/>
      <c r="PHD41" s="296"/>
      <c r="PHE41" s="296"/>
      <c r="PHF41" s="296"/>
      <c r="PHG41" s="296"/>
      <c r="PHH41" s="296"/>
      <c r="PHI41" s="296"/>
      <c r="PHJ41" s="296"/>
      <c r="PHK41" s="296"/>
      <c r="PHL41" s="296"/>
      <c r="PHM41" s="296"/>
      <c r="PHN41" s="296"/>
      <c r="PHO41" s="296"/>
      <c r="PHP41" s="296"/>
      <c r="PHQ41" s="296"/>
      <c r="PHR41" s="296"/>
      <c r="PHS41" s="296"/>
      <c r="PHT41" s="296"/>
      <c r="PHU41" s="296"/>
      <c r="PHV41" s="296"/>
      <c r="PHW41" s="296"/>
      <c r="PHX41" s="296"/>
      <c r="PHY41" s="296"/>
      <c r="PHZ41" s="296"/>
      <c r="PIA41" s="296"/>
      <c r="PIB41" s="296"/>
      <c r="PIC41" s="296"/>
      <c r="PID41" s="296"/>
      <c r="PIE41" s="296"/>
      <c r="PIF41" s="296"/>
      <c r="PIG41" s="296"/>
      <c r="PIH41" s="296"/>
      <c r="PII41" s="296"/>
      <c r="PIJ41" s="296"/>
      <c r="PIK41" s="296"/>
      <c r="PIL41" s="296"/>
      <c r="PIM41" s="296"/>
      <c r="PIN41" s="296"/>
      <c r="PIO41" s="296"/>
      <c r="PIP41" s="296"/>
      <c r="PIQ41" s="296"/>
      <c r="PIR41" s="296"/>
      <c r="PIS41" s="296"/>
      <c r="PIT41" s="296"/>
      <c r="PIU41" s="296"/>
      <c r="PIV41" s="296"/>
      <c r="PIW41" s="296"/>
      <c r="PIX41" s="296"/>
      <c r="PIY41" s="296"/>
      <c r="PIZ41" s="296"/>
      <c r="PJA41" s="296"/>
      <c r="PJB41" s="296"/>
      <c r="PJC41" s="296"/>
      <c r="PJD41" s="296"/>
      <c r="PJE41" s="296"/>
      <c r="PJF41" s="296"/>
      <c r="PJG41" s="296"/>
      <c r="PJH41" s="296"/>
      <c r="PJI41" s="296"/>
      <c r="PJJ41" s="296"/>
      <c r="PJK41" s="296"/>
      <c r="PJL41" s="296"/>
      <c r="PJM41" s="296"/>
      <c r="PJN41" s="296"/>
      <c r="PJO41" s="296"/>
      <c r="PJP41" s="296"/>
      <c r="PJQ41" s="296"/>
      <c r="PJR41" s="296"/>
      <c r="PJS41" s="296"/>
      <c r="PJT41" s="296"/>
      <c r="PJU41" s="296"/>
      <c r="PJV41" s="296"/>
      <c r="PJW41" s="296"/>
      <c r="PJX41" s="296"/>
      <c r="PJY41" s="296"/>
      <c r="PJZ41" s="296"/>
      <c r="PKA41" s="296"/>
      <c r="PKB41" s="296"/>
      <c r="PKC41" s="296"/>
      <c r="PKD41" s="296"/>
      <c r="PKE41" s="296"/>
      <c r="PKF41" s="296"/>
      <c r="PKG41" s="296"/>
      <c r="PKH41" s="296"/>
      <c r="PKI41" s="296"/>
      <c r="PKJ41" s="296"/>
      <c r="PKK41" s="296"/>
      <c r="PKL41" s="296"/>
      <c r="PKM41" s="296"/>
      <c r="PKN41" s="296"/>
      <c r="PKO41" s="296"/>
      <c r="PKP41" s="296"/>
      <c r="PKQ41" s="296"/>
      <c r="PKR41" s="296"/>
      <c r="PKS41" s="296"/>
      <c r="PKT41" s="296"/>
      <c r="PKU41" s="296"/>
      <c r="PKV41" s="296"/>
      <c r="PKW41" s="296"/>
      <c r="PKX41" s="296"/>
      <c r="PKY41" s="296"/>
      <c r="PKZ41" s="296"/>
      <c r="PLA41" s="296"/>
      <c r="PLB41" s="296"/>
      <c r="PLC41" s="296"/>
      <c r="PLD41" s="296"/>
      <c r="PLE41" s="296"/>
      <c r="PLF41" s="296"/>
      <c r="PLG41" s="296"/>
      <c r="PLH41" s="296"/>
      <c r="PLI41" s="296"/>
      <c r="PLJ41" s="296"/>
      <c r="PLK41" s="296"/>
      <c r="PLL41" s="296"/>
      <c r="PLM41" s="296"/>
      <c r="PLN41" s="296"/>
      <c r="PLO41" s="296"/>
      <c r="PLP41" s="296"/>
      <c r="PLQ41" s="296"/>
      <c r="PLR41" s="296"/>
      <c r="PLS41" s="296"/>
      <c r="PLT41" s="296"/>
      <c r="PLU41" s="296"/>
      <c r="PLV41" s="296"/>
      <c r="PLW41" s="296"/>
      <c r="PLX41" s="296"/>
      <c r="PLY41" s="296"/>
      <c r="PLZ41" s="296"/>
      <c r="PMA41" s="296"/>
      <c r="PMB41" s="296"/>
      <c r="PMC41" s="296"/>
      <c r="PMD41" s="296"/>
      <c r="PME41" s="296"/>
      <c r="PMF41" s="296"/>
      <c r="PMG41" s="296"/>
      <c r="PMH41" s="296"/>
      <c r="PMI41" s="296"/>
      <c r="PMJ41" s="296"/>
      <c r="PMK41" s="296"/>
      <c r="PML41" s="296"/>
      <c r="PMM41" s="296"/>
      <c r="PMN41" s="296"/>
      <c r="PMO41" s="296"/>
      <c r="PMP41" s="296"/>
      <c r="PMQ41" s="296"/>
      <c r="PMR41" s="296"/>
      <c r="PMS41" s="296"/>
      <c r="PMT41" s="296"/>
      <c r="PMU41" s="296"/>
      <c r="PMV41" s="296"/>
      <c r="PMW41" s="296"/>
      <c r="PMX41" s="296"/>
      <c r="PMY41" s="296"/>
      <c r="PMZ41" s="296"/>
      <c r="PNA41" s="296"/>
      <c r="PNB41" s="296"/>
      <c r="PNC41" s="296"/>
      <c r="PND41" s="296"/>
      <c r="PNE41" s="296"/>
      <c r="PNF41" s="296"/>
      <c r="PNG41" s="296"/>
      <c r="PNH41" s="296"/>
      <c r="PNI41" s="296"/>
      <c r="PNJ41" s="296"/>
      <c r="PNK41" s="296"/>
      <c r="PNL41" s="296"/>
      <c r="PNM41" s="296"/>
      <c r="PNN41" s="296"/>
      <c r="PNO41" s="296"/>
      <c r="PNP41" s="296"/>
      <c r="PNQ41" s="296"/>
      <c r="PNR41" s="296"/>
      <c r="PNS41" s="296"/>
      <c r="PNT41" s="296"/>
      <c r="PNU41" s="296"/>
      <c r="PNV41" s="296"/>
      <c r="PNW41" s="296"/>
      <c r="PNX41" s="296"/>
      <c r="PNY41" s="296"/>
      <c r="PNZ41" s="296"/>
      <c r="POA41" s="296"/>
      <c r="POB41" s="296"/>
      <c r="POC41" s="296"/>
      <c r="POD41" s="296"/>
      <c r="POE41" s="296"/>
      <c r="POF41" s="296"/>
      <c r="POG41" s="296"/>
      <c r="POH41" s="296"/>
      <c r="POI41" s="296"/>
      <c r="POJ41" s="296"/>
      <c r="POK41" s="296"/>
      <c r="POL41" s="296"/>
      <c r="POM41" s="296"/>
      <c r="PON41" s="296"/>
      <c r="POO41" s="296"/>
      <c r="POP41" s="296"/>
      <c r="POQ41" s="296"/>
      <c r="POR41" s="296"/>
      <c r="POS41" s="296"/>
      <c r="POT41" s="296"/>
      <c r="POU41" s="296"/>
      <c r="POV41" s="296"/>
      <c r="POW41" s="296"/>
      <c r="POX41" s="296"/>
      <c r="POY41" s="296"/>
      <c r="POZ41" s="296"/>
      <c r="PPA41" s="296"/>
      <c r="PPB41" s="296"/>
      <c r="PPC41" s="296"/>
      <c r="PPD41" s="296"/>
      <c r="PPE41" s="296"/>
      <c r="PPF41" s="296"/>
      <c r="PPG41" s="296"/>
      <c r="PPH41" s="296"/>
      <c r="PPI41" s="296"/>
      <c r="PPJ41" s="296"/>
      <c r="PPK41" s="296"/>
      <c r="PPL41" s="296"/>
      <c r="PPM41" s="296"/>
      <c r="PPN41" s="296"/>
      <c r="PPO41" s="296"/>
      <c r="PPP41" s="296"/>
      <c r="PPQ41" s="296"/>
      <c r="PPR41" s="296"/>
      <c r="PPS41" s="296"/>
      <c r="PPT41" s="296"/>
      <c r="PPU41" s="296"/>
      <c r="PPV41" s="296"/>
      <c r="PPW41" s="296"/>
      <c r="PPX41" s="296"/>
      <c r="PPY41" s="296"/>
      <c r="PPZ41" s="296"/>
      <c r="PQA41" s="296"/>
      <c r="PQB41" s="296"/>
      <c r="PQC41" s="296"/>
      <c r="PQD41" s="296"/>
      <c r="PQE41" s="296"/>
      <c r="PQF41" s="296"/>
      <c r="PQG41" s="296"/>
      <c r="PQH41" s="296"/>
      <c r="PQI41" s="296"/>
      <c r="PQJ41" s="296"/>
      <c r="PQK41" s="296"/>
      <c r="PQL41" s="296"/>
      <c r="PQM41" s="296"/>
      <c r="PQN41" s="296"/>
      <c r="PQO41" s="296"/>
      <c r="PQP41" s="296"/>
      <c r="PQQ41" s="296"/>
      <c r="PQR41" s="296"/>
      <c r="PQS41" s="296"/>
      <c r="PQT41" s="296"/>
      <c r="PQU41" s="296"/>
      <c r="PQV41" s="296"/>
      <c r="PQW41" s="296"/>
      <c r="PQX41" s="296"/>
      <c r="PQY41" s="296"/>
      <c r="PQZ41" s="296"/>
      <c r="PRA41" s="296"/>
      <c r="PRB41" s="296"/>
      <c r="PRC41" s="296"/>
      <c r="PRD41" s="296"/>
      <c r="PRE41" s="296"/>
      <c r="PRF41" s="296"/>
      <c r="PRG41" s="296"/>
      <c r="PRH41" s="296"/>
      <c r="PRI41" s="296"/>
      <c r="PRJ41" s="296"/>
      <c r="PRK41" s="296"/>
      <c r="PRL41" s="296"/>
      <c r="PRM41" s="296"/>
      <c r="PRN41" s="296"/>
      <c r="PRO41" s="296"/>
      <c r="PRP41" s="296"/>
      <c r="PRQ41" s="296"/>
      <c r="PRR41" s="296"/>
      <c r="PRS41" s="296"/>
      <c r="PRT41" s="296"/>
      <c r="PRU41" s="296"/>
      <c r="PRV41" s="296"/>
      <c r="PRW41" s="296"/>
      <c r="PRX41" s="296"/>
      <c r="PRY41" s="296"/>
      <c r="PRZ41" s="296"/>
      <c r="PSA41" s="296"/>
      <c r="PSB41" s="296"/>
      <c r="PSC41" s="296"/>
      <c r="PSD41" s="296"/>
      <c r="PSE41" s="296"/>
      <c r="PSF41" s="296"/>
      <c r="PSG41" s="296"/>
      <c r="PSH41" s="296"/>
      <c r="PSI41" s="296"/>
      <c r="PSJ41" s="296"/>
      <c r="PSK41" s="296"/>
      <c r="PSL41" s="296"/>
      <c r="PSM41" s="296"/>
      <c r="PSN41" s="296"/>
      <c r="PSO41" s="296"/>
      <c r="PSP41" s="296"/>
      <c r="PSQ41" s="296"/>
      <c r="PSR41" s="296"/>
      <c r="PSS41" s="296"/>
      <c r="PST41" s="296"/>
      <c r="PSU41" s="296"/>
      <c r="PSV41" s="296"/>
      <c r="PSW41" s="296"/>
      <c r="PSX41" s="296"/>
      <c r="PSY41" s="296"/>
      <c r="PSZ41" s="296"/>
      <c r="PTA41" s="296"/>
      <c r="PTB41" s="296"/>
      <c r="PTC41" s="296"/>
      <c r="PTD41" s="296"/>
      <c r="PTE41" s="296"/>
      <c r="PTF41" s="296"/>
      <c r="PTG41" s="296"/>
      <c r="PTH41" s="296"/>
      <c r="PTI41" s="296"/>
      <c r="PTJ41" s="296"/>
      <c r="PTK41" s="296"/>
      <c r="PTL41" s="296"/>
      <c r="PTM41" s="296"/>
      <c r="PTN41" s="296"/>
      <c r="PTO41" s="296"/>
      <c r="PTP41" s="296"/>
      <c r="PTQ41" s="296"/>
      <c r="PTR41" s="296"/>
      <c r="PTS41" s="296"/>
      <c r="PTT41" s="296"/>
      <c r="PTU41" s="296"/>
      <c r="PTV41" s="296"/>
      <c r="PTW41" s="296"/>
      <c r="PTX41" s="296"/>
      <c r="PTY41" s="296"/>
      <c r="PTZ41" s="296"/>
      <c r="PUA41" s="296"/>
      <c r="PUB41" s="296"/>
      <c r="PUC41" s="296"/>
      <c r="PUD41" s="296"/>
      <c r="PUE41" s="296"/>
      <c r="PUF41" s="296"/>
      <c r="PUG41" s="296"/>
      <c r="PUH41" s="296"/>
      <c r="PUI41" s="296"/>
      <c r="PUJ41" s="296"/>
      <c r="PUK41" s="296"/>
      <c r="PUL41" s="296"/>
      <c r="PUM41" s="296"/>
      <c r="PUN41" s="296"/>
      <c r="PUO41" s="296"/>
      <c r="PUP41" s="296"/>
      <c r="PUQ41" s="296"/>
      <c r="PUR41" s="296"/>
      <c r="PUS41" s="296"/>
      <c r="PUT41" s="296"/>
      <c r="PUU41" s="296"/>
      <c r="PUV41" s="296"/>
      <c r="PUW41" s="296"/>
      <c r="PUX41" s="296"/>
      <c r="PUY41" s="296"/>
      <c r="PUZ41" s="296"/>
      <c r="PVA41" s="296"/>
      <c r="PVB41" s="296"/>
      <c r="PVC41" s="296"/>
      <c r="PVD41" s="296"/>
      <c r="PVE41" s="296"/>
      <c r="PVF41" s="296"/>
      <c r="PVG41" s="296"/>
      <c r="PVH41" s="296"/>
      <c r="PVI41" s="296"/>
      <c r="PVJ41" s="296"/>
      <c r="PVK41" s="296"/>
      <c r="PVL41" s="296"/>
      <c r="PVM41" s="296"/>
      <c r="PVN41" s="296"/>
      <c r="PVO41" s="296"/>
      <c r="PVP41" s="296"/>
      <c r="PVQ41" s="296"/>
      <c r="PVR41" s="296"/>
      <c r="PVS41" s="296"/>
      <c r="PVT41" s="296"/>
      <c r="PVU41" s="296"/>
      <c r="PVV41" s="296"/>
      <c r="PVW41" s="296"/>
      <c r="PVX41" s="296"/>
      <c r="PVY41" s="296"/>
      <c r="PVZ41" s="296"/>
      <c r="PWA41" s="296"/>
      <c r="PWB41" s="296"/>
      <c r="PWC41" s="296"/>
      <c r="PWD41" s="296"/>
      <c r="PWE41" s="296"/>
      <c r="PWF41" s="296"/>
      <c r="PWG41" s="296"/>
      <c r="PWH41" s="296"/>
      <c r="PWI41" s="296"/>
      <c r="PWJ41" s="296"/>
      <c r="PWK41" s="296"/>
      <c r="PWL41" s="296"/>
      <c r="PWM41" s="296"/>
      <c r="PWN41" s="296"/>
      <c r="PWO41" s="296"/>
      <c r="PWP41" s="296"/>
      <c r="PWQ41" s="296"/>
      <c r="PWR41" s="296"/>
      <c r="PWS41" s="296"/>
      <c r="PWT41" s="296"/>
      <c r="PWU41" s="296"/>
      <c r="PWV41" s="296"/>
      <c r="PWW41" s="296"/>
      <c r="PWX41" s="296"/>
      <c r="PWY41" s="296"/>
      <c r="PWZ41" s="296"/>
      <c r="PXA41" s="296"/>
      <c r="PXB41" s="296"/>
      <c r="PXC41" s="296"/>
      <c r="PXD41" s="296"/>
      <c r="PXE41" s="296"/>
      <c r="PXF41" s="296"/>
      <c r="PXG41" s="296"/>
      <c r="PXH41" s="296"/>
      <c r="PXI41" s="296"/>
      <c r="PXJ41" s="296"/>
      <c r="PXK41" s="296"/>
      <c r="PXL41" s="296"/>
      <c r="PXM41" s="296"/>
      <c r="PXN41" s="296"/>
      <c r="PXO41" s="296"/>
      <c r="PXP41" s="296"/>
      <c r="PXQ41" s="296"/>
      <c r="PXR41" s="296"/>
      <c r="PXS41" s="296"/>
      <c r="PXT41" s="296"/>
      <c r="PXU41" s="296"/>
      <c r="PXV41" s="296"/>
      <c r="PXW41" s="296"/>
      <c r="PXX41" s="296"/>
      <c r="PXY41" s="296"/>
      <c r="PXZ41" s="296"/>
      <c r="PYA41" s="296"/>
      <c r="PYB41" s="296"/>
      <c r="PYC41" s="296"/>
      <c r="PYD41" s="296"/>
      <c r="PYE41" s="296"/>
      <c r="PYF41" s="296"/>
      <c r="PYG41" s="296"/>
      <c r="PYH41" s="296"/>
      <c r="PYI41" s="296"/>
      <c r="PYJ41" s="296"/>
      <c r="PYK41" s="296"/>
      <c r="PYL41" s="296"/>
      <c r="PYM41" s="296"/>
      <c r="PYN41" s="296"/>
      <c r="PYO41" s="296"/>
      <c r="PYP41" s="296"/>
      <c r="PYQ41" s="296"/>
      <c r="PYR41" s="296"/>
      <c r="PYS41" s="296"/>
      <c r="PYT41" s="296"/>
      <c r="PYU41" s="296"/>
      <c r="PYV41" s="296"/>
      <c r="PYW41" s="296"/>
      <c r="PYX41" s="296"/>
      <c r="PYY41" s="296"/>
      <c r="PYZ41" s="296"/>
      <c r="PZA41" s="296"/>
      <c r="PZB41" s="296"/>
      <c r="PZC41" s="296"/>
      <c r="PZD41" s="296"/>
      <c r="PZE41" s="296"/>
      <c r="PZF41" s="296"/>
      <c r="PZG41" s="296"/>
      <c r="PZH41" s="296"/>
      <c r="PZI41" s="296"/>
      <c r="PZJ41" s="296"/>
      <c r="PZK41" s="296"/>
      <c r="PZL41" s="296"/>
      <c r="PZM41" s="296"/>
      <c r="PZN41" s="296"/>
      <c r="PZO41" s="296"/>
      <c r="PZP41" s="296"/>
      <c r="PZQ41" s="296"/>
      <c r="PZR41" s="296"/>
      <c r="PZS41" s="296"/>
      <c r="PZT41" s="296"/>
      <c r="PZU41" s="296"/>
      <c r="PZV41" s="296"/>
      <c r="PZW41" s="296"/>
      <c r="PZX41" s="296"/>
      <c r="PZY41" s="296"/>
      <c r="PZZ41" s="296"/>
      <c r="QAA41" s="296"/>
      <c r="QAB41" s="296"/>
      <c r="QAC41" s="296"/>
      <c r="QAD41" s="296"/>
      <c r="QAE41" s="296"/>
      <c r="QAF41" s="296"/>
      <c r="QAG41" s="296"/>
      <c r="QAH41" s="296"/>
      <c r="QAI41" s="296"/>
      <c r="QAJ41" s="296"/>
      <c r="QAK41" s="296"/>
      <c r="QAL41" s="296"/>
      <c r="QAM41" s="296"/>
      <c r="QAN41" s="296"/>
      <c r="QAO41" s="296"/>
      <c r="QAP41" s="296"/>
      <c r="QAQ41" s="296"/>
      <c r="QAR41" s="296"/>
      <c r="QAS41" s="296"/>
      <c r="QAT41" s="296"/>
      <c r="QAU41" s="296"/>
      <c r="QAV41" s="296"/>
      <c r="QAW41" s="296"/>
      <c r="QAX41" s="296"/>
      <c r="QAY41" s="296"/>
      <c r="QAZ41" s="296"/>
      <c r="QBA41" s="296"/>
      <c r="QBB41" s="296"/>
      <c r="QBC41" s="296"/>
      <c r="QBD41" s="296"/>
      <c r="QBE41" s="296"/>
      <c r="QBF41" s="296"/>
      <c r="QBG41" s="296"/>
      <c r="QBH41" s="296"/>
      <c r="QBI41" s="296"/>
      <c r="QBJ41" s="296"/>
      <c r="QBK41" s="296"/>
      <c r="QBL41" s="296"/>
      <c r="QBM41" s="296"/>
      <c r="QBN41" s="296"/>
      <c r="QBO41" s="296"/>
      <c r="QBP41" s="296"/>
      <c r="QBQ41" s="296"/>
      <c r="QBR41" s="296"/>
      <c r="QBS41" s="296"/>
      <c r="QBT41" s="296"/>
      <c r="QBU41" s="296"/>
      <c r="QBV41" s="296"/>
      <c r="QBW41" s="296"/>
      <c r="QBX41" s="296"/>
      <c r="QBY41" s="296"/>
      <c r="QBZ41" s="296"/>
      <c r="QCA41" s="296"/>
      <c r="QCB41" s="296"/>
      <c r="QCC41" s="296"/>
      <c r="QCD41" s="296"/>
      <c r="QCE41" s="296"/>
      <c r="QCF41" s="296"/>
      <c r="QCG41" s="296"/>
      <c r="QCH41" s="296"/>
      <c r="QCI41" s="296"/>
      <c r="QCJ41" s="296"/>
      <c r="QCK41" s="296"/>
      <c r="QCL41" s="296"/>
      <c r="QCM41" s="296"/>
      <c r="QCN41" s="296"/>
      <c r="QCO41" s="296"/>
      <c r="QCP41" s="296"/>
      <c r="QCQ41" s="296"/>
      <c r="QCR41" s="296"/>
      <c r="QCS41" s="296"/>
      <c r="QCT41" s="296"/>
      <c r="QCU41" s="296"/>
      <c r="QCV41" s="296"/>
      <c r="QCW41" s="296"/>
      <c r="QCX41" s="296"/>
      <c r="QCY41" s="296"/>
      <c r="QCZ41" s="296"/>
      <c r="QDA41" s="296"/>
      <c r="QDB41" s="296"/>
      <c r="QDC41" s="296"/>
      <c r="QDD41" s="296"/>
      <c r="QDE41" s="296"/>
      <c r="QDF41" s="296"/>
      <c r="QDG41" s="296"/>
      <c r="QDH41" s="296"/>
      <c r="QDI41" s="296"/>
      <c r="QDJ41" s="296"/>
      <c r="QDK41" s="296"/>
      <c r="QDL41" s="296"/>
      <c r="QDM41" s="296"/>
      <c r="QDN41" s="296"/>
      <c r="QDO41" s="296"/>
      <c r="QDP41" s="296"/>
      <c r="QDQ41" s="296"/>
      <c r="QDR41" s="296"/>
      <c r="QDS41" s="296"/>
      <c r="QDT41" s="296"/>
      <c r="QDU41" s="296"/>
      <c r="QDV41" s="296"/>
      <c r="QDW41" s="296"/>
      <c r="QDX41" s="296"/>
      <c r="QDY41" s="296"/>
      <c r="QDZ41" s="296"/>
      <c r="QEA41" s="296"/>
      <c r="QEB41" s="296"/>
      <c r="QEC41" s="296"/>
      <c r="QED41" s="296"/>
      <c r="QEE41" s="296"/>
      <c r="QEF41" s="296"/>
      <c r="QEG41" s="296"/>
      <c r="QEH41" s="296"/>
      <c r="QEI41" s="296"/>
      <c r="QEJ41" s="296"/>
      <c r="QEK41" s="296"/>
      <c r="QEL41" s="296"/>
      <c r="QEM41" s="296"/>
      <c r="QEN41" s="296"/>
      <c r="QEO41" s="296"/>
      <c r="QEP41" s="296"/>
      <c r="QEQ41" s="296"/>
      <c r="QER41" s="296"/>
      <c r="QES41" s="296"/>
      <c r="QET41" s="296"/>
      <c r="QEU41" s="296"/>
      <c r="QEV41" s="296"/>
      <c r="QEW41" s="296"/>
      <c r="QEX41" s="296"/>
      <c r="QEY41" s="296"/>
      <c r="QEZ41" s="296"/>
      <c r="QFA41" s="296"/>
      <c r="QFB41" s="296"/>
      <c r="QFC41" s="296"/>
      <c r="QFD41" s="296"/>
      <c r="QFE41" s="296"/>
      <c r="QFF41" s="296"/>
      <c r="QFG41" s="296"/>
      <c r="QFH41" s="296"/>
      <c r="QFI41" s="296"/>
      <c r="QFJ41" s="296"/>
      <c r="QFK41" s="296"/>
      <c r="QFL41" s="296"/>
      <c r="QFM41" s="296"/>
      <c r="QFN41" s="296"/>
      <c r="QFO41" s="296"/>
      <c r="QFP41" s="296"/>
      <c r="QFQ41" s="296"/>
      <c r="QFR41" s="296"/>
      <c r="QFS41" s="296"/>
      <c r="QFT41" s="296"/>
      <c r="QFU41" s="296"/>
      <c r="QFV41" s="296"/>
      <c r="QFW41" s="296"/>
      <c r="QFX41" s="296"/>
      <c r="QFY41" s="296"/>
      <c r="QFZ41" s="296"/>
      <c r="QGA41" s="296"/>
      <c r="QGB41" s="296"/>
      <c r="QGC41" s="296"/>
      <c r="QGD41" s="296"/>
      <c r="QGE41" s="296"/>
      <c r="QGF41" s="296"/>
      <c r="QGG41" s="296"/>
      <c r="QGH41" s="296"/>
      <c r="QGI41" s="296"/>
      <c r="QGJ41" s="296"/>
      <c r="QGK41" s="296"/>
      <c r="QGL41" s="296"/>
      <c r="QGM41" s="296"/>
      <c r="QGN41" s="296"/>
      <c r="QGO41" s="296"/>
      <c r="QGP41" s="296"/>
      <c r="QGQ41" s="296"/>
      <c r="QGR41" s="296"/>
      <c r="QGS41" s="296"/>
      <c r="QGT41" s="296"/>
      <c r="QGU41" s="296"/>
      <c r="QGV41" s="296"/>
      <c r="QGW41" s="296"/>
      <c r="QGX41" s="296"/>
      <c r="QGY41" s="296"/>
      <c r="QGZ41" s="296"/>
      <c r="QHA41" s="296"/>
      <c r="QHB41" s="296"/>
      <c r="QHC41" s="296"/>
      <c r="QHD41" s="296"/>
      <c r="QHE41" s="296"/>
      <c r="QHF41" s="296"/>
      <c r="QHG41" s="296"/>
      <c r="QHH41" s="296"/>
      <c r="QHI41" s="296"/>
      <c r="QHJ41" s="296"/>
      <c r="QHK41" s="296"/>
      <c r="QHL41" s="296"/>
      <c r="QHM41" s="296"/>
      <c r="QHN41" s="296"/>
      <c r="QHO41" s="296"/>
      <c r="QHP41" s="296"/>
      <c r="QHQ41" s="296"/>
      <c r="QHR41" s="296"/>
      <c r="QHS41" s="296"/>
      <c r="QHT41" s="296"/>
      <c r="QHU41" s="296"/>
      <c r="QHV41" s="296"/>
      <c r="QHW41" s="296"/>
      <c r="QHX41" s="296"/>
      <c r="QHY41" s="296"/>
      <c r="QHZ41" s="296"/>
      <c r="QIA41" s="296"/>
      <c r="QIB41" s="296"/>
      <c r="QIC41" s="296"/>
      <c r="QID41" s="296"/>
      <c r="QIE41" s="296"/>
      <c r="QIF41" s="296"/>
      <c r="QIG41" s="296"/>
      <c r="QIH41" s="296"/>
      <c r="QII41" s="296"/>
      <c r="QIJ41" s="296"/>
      <c r="QIK41" s="296"/>
      <c r="QIL41" s="296"/>
      <c r="QIM41" s="296"/>
      <c r="QIN41" s="296"/>
      <c r="QIO41" s="296"/>
      <c r="QIP41" s="296"/>
      <c r="QIQ41" s="296"/>
      <c r="QIR41" s="296"/>
      <c r="QIS41" s="296"/>
      <c r="QIT41" s="296"/>
      <c r="QIU41" s="296"/>
      <c r="QIV41" s="296"/>
      <c r="QIW41" s="296"/>
      <c r="QIX41" s="296"/>
      <c r="QIY41" s="296"/>
      <c r="QIZ41" s="296"/>
      <c r="QJA41" s="296"/>
      <c r="QJB41" s="296"/>
      <c r="QJC41" s="296"/>
      <c r="QJD41" s="296"/>
      <c r="QJE41" s="296"/>
      <c r="QJF41" s="296"/>
      <c r="QJG41" s="296"/>
      <c r="QJH41" s="296"/>
      <c r="QJI41" s="296"/>
      <c r="QJJ41" s="296"/>
      <c r="QJK41" s="296"/>
      <c r="QJL41" s="296"/>
      <c r="QJM41" s="296"/>
      <c r="QJN41" s="296"/>
      <c r="QJO41" s="296"/>
      <c r="QJP41" s="296"/>
      <c r="QJQ41" s="296"/>
      <c r="QJR41" s="296"/>
      <c r="QJS41" s="296"/>
      <c r="QJT41" s="296"/>
      <c r="QJU41" s="296"/>
      <c r="QJV41" s="296"/>
      <c r="QJW41" s="296"/>
      <c r="QJX41" s="296"/>
      <c r="QJY41" s="296"/>
      <c r="QJZ41" s="296"/>
      <c r="QKA41" s="296"/>
      <c r="QKB41" s="296"/>
      <c r="QKC41" s="296"/>
      <c r="QKD41" s="296"/>
      <c r="QKE41" s="296"/>
      <c r="QKF41" s="296"/>
      <c r="QKG41" s="296"/>
      <c r="QKH41" s="296"/>
      <c r="QKI41" s="296"/>
      <c r="QKJ41" s="296"/>
      <c r="QKK41" s="296"/>
      <c r="QKL41" s="296"/>
      <c r="QKM41" s="296"/>
      <c r="QKN41" s="296"/>
      <c r="QKO41" s="296"/>
      <c r="QKP41" s="296"/>
      <c r="QKQ41" s="296"/>
      <c r="QKR41" s="296"/>
      <c r="QKS41" s="296"/>
      <c r="QKT41" s="296"/>
      <c r="QKU41" s="296"/>
      <c r="QKV41" s="296"/>
      <c r="QKW41" s="296"/>
      <c r="QKX41" s="296"/>
      <c r="QKY41" s="296"/>
      <c r="QKZ41" s="296"/>
      <c r="QLA41" s="296"/>
      <c r="QLB41" s="296"/>
      <c r="QLC41" s="296"/>
      <c r="QLD41" s="296"/>
      <c r="QLE41" s="296"/>
      <c r="QLF41" s="296"/>
      <c r="QLG41" s="296"/>
      <c r="QLH41" s="296"/>
      <c r="QLI41" s="296"/>
      <c r="QLJ41" s="296"/>
      <c r="QLK41" s="296"/>
      <c r="QLL41" s="296"/>
      <c r="QLM41" s="296"/>
      <c r="QLN41" s="296"/>
      <c r="QLO41" s="296"/>
      <c r="QLP41" s="296"/>
      <c r="QLQ41" s="296"/>
      <c r="QLR41" s="296"/>
      <c r="QLS41" s="296"/>
      <c r="QLT41" s="296"/>
      <c r="QLU41" s="296"/>
      <c r="QLV41" s="296"/>
      <c r="QLW41" s="296"/>
      <c r="QLX41" s="296"/>
      <c r="QLY41" s="296"/>
      <c r="QLZ41" s="296"/>
      <c r="QMA41" s="296"/>
      <c r="QMB41" s="296"/>
      <c r="QMC41" s="296"/>
      <c r="QMD41" s="296"/>
      <c r="QME41" s="296"/>
      <c r="QMF41" s="296"/>
      <c r="QMG41" s="296"/>
      <c r="QMH41" s="296"/>
      <c r="QMI41" s="296"/>
      <c r="QMJ41" s="296"/>
      <c r="QMK41" s="296"/>
      <c r="QML41" s="296"/>
      <c r="QMM41" s="296"/>
      <c r="QMN41" s="296"/>
      <c r="QMO41" s="296"/>
      <c r="QMP41" s="296"/>
      <c r="QMQ41" s="296"/>
      <c r="QMR41" s="296"/>
      <c r="QMS41" s="296"/>
      <c r="QMT41" s="296"/>
      <c r="QMU41" s="296"/>
      <c r="QMV41" s="296"/>
      <c r="QMW41" s="296"/>
      <c r="QMX41" s="296"/>
      <c r="QMY41" s="296"/>
      <c r="QMZ41" s="296"/>
      <c r="QNA41" s="296"/>
      <c r="QNB41" s="296"/>
      <c r="QNC41" s="296"/>
      <c r="QND41" s="296"/>
      <c r="QNE41" s="296"/>
      <c r="QNF41" s="296"/>
      <c r="QNG41" s="296"/>
      <c r="QNH41" s="296"/>
      <c r="QNI41" s="296"/>
      <c r="QNJ41" s="296"/>
      <c r="QNK41" s="296"/>
      <c r="QNL41" s="296"/>
      <c r="QNM41" s="296"/>
      <c r="QNN41" s="296"/>
      <c r="QNO41" s="296"/>
      <c r="QNP41" s="296"/>
      <c r="QNQ41" s="296"/>
      <c r="QNR41" s="296"/>
      <c r="QNS41" s="296"/>
      <c r="QNT41" s="296"/>
      <c r="QNU41" s="296"/>
      <c r="QNV41" s="296"/>
      <c r="QNW41" s="296"/>
      <c r="QNX41" s="296"/>
      <c r="QNY41" s="296"/>
      <c r="QNZ41" s="296"/>
      <c r="QOA41" s="296"/>
      <c r="QOB41" s="296"/>
      <c r="QOC41" s="296"/>
      <c r="QOD41" s="296"/>
      <c r="QOE41" s="296"/>
      <c r="QOF41" s="296"/>
      <c r="QOG41" s="296"/>
      <c r="QOH41" s="296"/>
      <c r="QOI41" s="296"/>
      <c r="QOJ41" s="296"/>
      <c r="QOK41" s="296"/>
      <c r="QOL41" s="296"/>
      <c r="QOM41" s="296"/>
      <c r="QON41" s="296"/>
      <c r="QOO41" s="296"/>
      <c r="QOP41" s="296"/>
      <c r="QOQ41" s="296"/>
      <c r="QOR41" s="296"/>
      <c r="QOS41" s="296"/>
      <c r="QOT41" s="296"/>
      <c r="QOU41" s="296"/>
      <c r="QOV41" s="296"/>
      <c r="QOW41" s="296"/>
      <c r="QOX41" s="296"/>
      <c r="QOY41" s="296"/>
      <c r="QOZ41" s="296"/>
      <c r="QPA41" s="296"/>
      <c r="QPB41" s="296"/>
      <c r="QPC41" s="296"/>
      <c r="QPD41" s="296"/>
      <c r="QPE41" s="296"/>
      <c r="QPF41" s="296"/>
      <c r="QPG41" s="296"/>
      <c r="QPH41" s="296"/>
      <c r="QPI41" s="296"/>
      <c r="QPJ41" s="296"/>
      <c r="QPK41" s="296"/>
      <c r="QPL41" s="296"/>
      <c r="QPM41" s="296"/>
      <c r="QPN41" s="296"/>
      <c r="QPO41" s="296"/>
      <c r="QPP41" s="296"/>
      <c r="QPQ41" s="296"/>
      <c r="QPR41" s="296"/>
      <c r="QPS41" s="296"/>
      <c r="QPT41" s="296"/>
      <c r="QPU41" s="296"/>
      <c r="QPV41" s="296"/>
      <c r="QPW41" s="296"/>
      <c r="QPX41" s="296"/>
      <c r="QPY41" s="296"/>
      <c r="QPZ41" s="296"/>
      <c r="QQA41" s="296"/>
      <c r="QQB41" s="296"/>
      <c r="QQC41" s="296"/>
      <c r="QQD41" s="296"/>
      <c r="QQE41" s="296"/>
      <c r="QQF41" s="296"/>
      <c r="QQG41" s="296"/>
      <c r="QQH41" s="296"/>
      <c r="QQI41" s="296"/>
      <c r="QQJ41" s="296"/>
      <c r="QQK41" s="296"/>
      <c r="QQL41" s="296"/>
      <c r="QQM41" s="296"/>
      <c r="QQN41" s="296"/>
      <c r="QQO41" s="296"/>
      <c r="QQP41" s="296"/>
      <c r="QQQ41" s="296"/>
      <c r="QQR41" s="296"/>
      <c r="QQS41" s="296"/>
      <c r="QQT41" s="296"/>
      <c r="QQU41" s="296"/>
      <c r="QQV41" s="296"/>
      <c r="QQW41" s="296"/>
      <c r="QQX41" s="296"/>
      <c r="QQY41" s="296"/>
      <c r="QQZ41" s="296"/>
      <c r="QRA41" s="296"/>
      <c r="QRB41" s="296"/>
      <c r="QRC41" s="296"/>
      <c r="QRD41" s="296"/>
      <c r="QRE41" s="296"/>
      <c r="QRF41" s="296"/>
      <c r="QRG41" s="296"/>
      <c r="QRH41" s="296"/>
      <c r="QRI41" s="296"/>
      <c r="QRJ41" s="296"/>
      <c r="QRK41" s="296"/>
      <c r="QRL41" s="296"/>
      <c r="QRM41" s="296"/>
      <c r="QRN41" s="296"/>
      <c r="QRO41" s="296"/>
      <c r="QRP41" s="296"/>
      <c r="QRQ41" s="296"/>
      <c r="QRR41" s="296"/>
      <c r="QRS41" s="296"/>
      <c r="QRT41" s="296"/>
      <c r="QRU41" s="296"/>
      <c r="QRV41" s="296"/>
      <c r="QRW41" s="296"/>
      <c r="QRX41" s="296"/>
      <c r="QRY41" s="296"/>
      <c r="QRZ41" s="296"/>
      <c r="QSA41" s="296"/>
      <c r="QSB41" s="296"/>
      <c r="QSC41" s="296"/>
      <c r="QSD41" s="296"/>
      <c r="QSE41" s="296"/>
      <c r="QSF41" s="296"/>
      <c r="QSG41" s="296"/>
      <c r="QSH41" s="296"/>
      <c r="QSI41" s="296"/>
      <c r="QSJ41" s="296"/>
      <c r="QSK41" s="296"/>
      <c r="QSL41" s="296"/>
      <c r="QSM41" s="296"/>
      <c r="QSN41" s="296"/>
      <c r="QSO41" s="296"/>
      <c r="QSP41" s="296"/>
      <c r="QSQ41" s="296"/>
      <c r="QSR41" s="296"/>
      <c r="QSS41" s="296"/>
      <c r="QST41" s="296"/>
      <c r="QSU41" s="296"/>
      <c r="QSV41" s="296"/>
      <c r="QSW41" s="296"/>
      <c r="QSX41" s="296"/>
      <c r="QSY41" s="296"/>
      <c r="QSZ41" s="296"/>
      <c r="QTA41" s="296"/>
      <c r="QTB41" s="296"/>
      <c r="QTC41" s="296"/>
      <c r="QTD41" s="296"/>
      <c r="QTE41" s="296"/>
      <c r="QTF41" s="296"/>
      <c r="QTG41" s="296"/>
      <c r="QTH41" s="296"/>
      <c r="QTI41" s="296"/>
      <c r="QTJ41" s="296"/>
      <c r="QTK41" s="296"/>
      <c r="QTL41" s="296"/>
      <c r="QTM41" s="296"/>
      <c r="QTN41" s="296"/>
      <c r="QTO41" s="296"/>
      <c r="QTP41" s="296"/>
      <c r="QTQ41" s="296"/>
      <c r="QTR41" s="296"/>
      <c r="QTS41" s="296"/>
      <c r="QTT41" s="296"/>
      <c r="QTU41" s="296"/>
      <c r="QTV41" s="296"/>
      <c r="QTW41" s="296"/>
      <c r="QTX41" s="296"/>
      <c r="QTY41" s="296"/>
      <c r="QTZ41" s="296"/>
      <c r="QUA41" s="296"/>
      <c r="QUB41" s="296"/>
      <c r="QUC41" s="296"/>
      <c r="QUD41" s="296"/>
      <c r="QUE41" s="296"/>
      <c r="QUF41" s="296"/>
      <c r="QUG41" s="296"/>
      <c r="QUH41" s="296"/>
      <c r="QUI41" s="296"/>
      <c r="QUJ41" s="296"/>
      <c r="QUK41" s="296"/>
      <c r="QUL41" s="296"/>
      <c r="QUM41" s="296"/>
      <c r="QUN41" s="296"/>
      <c r="QUO41" s="296"/>
      <c r="QUP41" s="296"/>
      <c r="QUQ41" s="296"/>
      <c r="QUR41" s="296"/>
      <c r="QUS41" s="296"/>
      <c r="QUT41" s="296"/>
      <c r="QUU41" s="296"/>
      <c r="QUV41" s="296"/>
      <c r="QUW41" s="296"/>
      <c r="QUX41" s="296"/>
      <c r="QUY41" s="296"/>
      <c r="QUZ41" s="296"/>
      <c r="QVA41" s="296"/>
      <c r="QVB41" s="296"/>
      <c r="QVC41" s="296"/>
      <c r="QVD41" s="296"/>
      <c r="QVE41" s="296"/>
      <c r="QVF41" s="296"/>
      <c r="QVG41" s="296"/>
      <c r="QVH41" s="296"/>
      <c r="QVI41" s="296"/>
      <c r="QVJ41" s="296"/>
      <c r="QVK41" s="296"/>
      <c r="QVL41" s="296"/>
      <c r="QVM41" s="296"/>
      <c r="QVN41" s="296"/>
      <c r="QVO41" s="296"/>
      <c r="QVP41" s="296"/>
      <c r="QVQ41" s="296"/>
      <c r="QVR41" s="296"/>
      <c r="QVS41" s="296"/>
      <c r="QVT41" s="296"/>
      <c r="QVU41" s="296"/>
      <c r="QVV41" s="296"/>
      <c r="QVW41" s="296"/>
      <c r="QVX41" s="296"/>
      <c r="QVY41" s="296"/>
      <c r="QVZ41" s="296"/>
      <c r="QWA41" s="296"/>
      <c r="QWB41" s="296"/>
      <c r="QWC41" s="296"/>
      <c r="QWD41" s="296"/>
      <c r="QWE41" s="296"/>
      <c r="QWF41" s="296"/>
      <c r="QWG41" s="296"/>
      <c r="QWH41" s="296"/>
      <c r="QWI41" s="296"/>
      <c r="QWJ41" s="296"/>
      <c r="QWK41" s="296"/>
      <c r="QWL41" s="296"/>
      <c r="QWM41" s="296"/>
      <c r="QWN41" s="296"/>
      <c r="QWO41" s="296"/>
      <c r="QWP41" s="296"/>
      <c r="QWQ41" s="296"/>
      <c r="QWR41" s="296"/>
      <c r="QWS41" s="296"/>
      <c r="QWT41" s="296"/>
      <c r="QWU41" s="296"/>
      <c r="QWV41" s="296"/>
      <c r="QWW41" s="296"/>
      <c r="QWX41" s="296"/>
      <c r="QWY41" s="296"/>
      <c r="QWZ41" s="296"/>
      <c r="QXA41" s="296"/>
      <c r="QXB41" s="296"/>
      <c r="QXC41" s="296"/>
      <c r="QXD41" s="296"/>
      <c r="QXE41" s="296"/>
      <c r="QXF41" s="296"/>
      <c r="QXG41" s="296"/>
      <c r="QXH41" s="296"/>
      <c r="QXI41" s="296"/>
      <c r="QXJ41" s="296"/>
      <c r="QXK41" s="296"/>
      <c r="QXL41" s="296"/>
      <c r="QXM41" s="296"/>
      <c r="QXN41" s="296"/>
      <c r="QXO41" s="296"/>
      <c r="QXP41" s="296"/>
      <c r="QXQ41" s="296"/>
      <c r="QXR41" s="296"/>
      <c r="QXS41" s="296"/>
      <c r="QXT41" s="296"/>
      <c r="QXU41" s="296"/>
      <c r="QXV41" s="296"/>
      <c r="QXW41" s="296"/>
      <c r="QXX41" s="296"/>
      <c r="QXY41" s="296"/>
      <c r="QXZ41" s="296"/>
      <c r="QYA41" s="296"/>
      <c r="QYB41" s="296"/>
      <c r="QYC41" s="296"/>
      <c r="QYD41" s="296"/>
      <c r="QYE41" s="296"/>
      <c r="QYF41" s="296"/>
      <c r="QYG41" s="296"/>
      <c r="QYH41" s="296"/>
      <c r="QYI41" s="296"/>
      <c r="QYJ41" s="296"/>
      <c r="QYK41" s="296"/>
      <c r="QYL41" s="296"/>
      <c r="QYM41" s="296"/>
      <c r="QYN41" s="296"/>
      <c r="QYO41" s="296"/>
      <c r="QYP41" s="296"/>
      <c r="QYQ41" s="296"/>
      <c r="QYR41" s="296"/>
      <c r="QYS41" s="296"/>
      <c r="QYT41" s="296"/>
      <c r="QYU41" s="296"/>
      <c r="QYV41" s="296"/>
      <c r="QYW41" s="296"/>
      <c r="QYX41" s="296"/>
      <c r="QYY41" s="296"/>
      <c r="QYZ41" s="296"/>
      <c r="QZA41" s="296"/>
      <c r="QZB41" s="296"/>
      <c r="QZC41" s="296"/>
      <c r="QZD41" s="296"/>
      <c r="QZE41" s="296"/>
      <c r="QZF41" s="296"/>
      <c r="QZG41" s="296"/>
      <c r="QZH41" s="296"/>
      <c r="QZI41" s="296"/>
      <c r="QZJ41" s="296"/>
      <c r="QZK41" s="296"/>
      <c r="QZL41" s="296"/>
      <c r="QZM41" s="296"/>
      <c r="QZN41" s="296"/>
      <c r="QZO41" s="296"/>
      <c r="QZP41" s="296"/>
      <c r="QZQ41" s="296"/>
      <c r="QZR41" s="296"/>
      <c r="QZS41" s="296"/>
      <c r="QZT41" s="296"/>
      <c r="QZU41" s="296"/>
      <c r="QZV41" s="296"/>
      <c r="QZW41" s="296"/>
      <c r="QZX41" s="296"/>
      <c r="QZY41" s="296"/>
      <c r="QZZ41" s="296"/>
      <c r="RAA41" s="296"/>
      <c r="RAB41" s="296"/>
      <c r="RAC41" s="296"/>
      <c r="RAD41" s="296"/>
      <c r="RAE41" s="296"/>
      <c r="RAF41" s="296"/>
      <c r="RAG41" s="296"/>
      <c r="RAH41" s="296"/>
      <c r="RAI41" s="296"/>
      <c r="RAJ41" s="296"/>
      <c r="RAK41" s="296"/>
      <c r="RAL41" s="296"/>
      <c r="RAM41" s="296"/>
      <c r="RAN41" s="296"/>
      <c r="RAO41" s="296"/>
      <c r="RAP41" s="296"/>
      <c r="RAQ41" s="296"/>
      <c r="RAR41" s="296"/>
      <c r="RAS41" s="296"/>
      <c r="RAT41" s="296"/>
      <c r="RAU41" s="296"/>
      <c r="RAV41" s="296"/>
      <c r="RAW41" s="296"/>
      <c r="RAX41" s="296"/>
      <c r="RAY41" s="296"/>
      <c r="RAZ41" s="296"/>
      <c r="RBA41" s="296"/>
      <c r="RBB41" s="296"/>
      <c r="RBC41" s="296"/>
      <c r="RBD41" s="296"/>
      <c r="RBE41" s="296"/>
      <c r="RBF41" s="296"/>
      <c r="RBG41" s="296"/>
      <c r="RBH41" s="296"/>
      <c r="RBI41" s="296"/>
      <c r="RBJ41" s="296"/>
      <c r="RBK41" s="296"/>
      <c r="RBL41" s="296"/>
      <c r="RBM41" s="296"/>
      <c r="RBN41" s="296"/>
      <c r="RBO41" s="296"/>
      <c r="RBP41" s="296"/>
      <c r="RBQ41" s="296"/>
      <c r="RBR41" s="296"/>
      <c r="RBS41" s="296"/>
      <c r="RBT41" s="296"/>
      <c r="RBU41" s="296"/>
      <c r="RBV41" s="296"/>
      <c r="RBW41" s="296"/>
      <c r="RBX41" s="296"/>
      <c r="RBY41" s="296"/>
      <c r="RBZ41" s="296"/>
      <c r="RCA41" s="296"/>
      <c r="RCB41" s="296"/>
      <c r="RCC41" s="296"/>
      <c r="RCD41" s="296"/>
      <c r="RCE41" s="296"/>
      <c r="RCF41" s="296"/>
      <c r="RCG41" s="296"/>
      <c r="RCH41" s="296"/>
      <c r="RCI41" s="296"/>
      <c r="RCJ41" s="296"/>
      <c r="RCK41" s="296"/>
      <c r="RCL41" s="296"/>
      <c r="RCM41" s="296"/>
      <c r="RCN41" s="296"/>
      <c r="RCO41" s="296"/>
      <c r="RCP41" s="296"/>
      <c r="RCQ41" s="296"/>
      <c r="RCR41" s="296"/>
      <c r="RCS41" s="296"/>
      <c r="RCT41" s="296"/>
      <c r="RCU41" s="296"/>
      <c r="RCV41" s="296"/>
      <c r="RCW41" s="296"/>
      <c r="RCX41" s="296"/>
      <c r="RCY41" s="296"/>
      <c r="RCZ41" s="296"/>
      <c r="RDA41" s="296"/>
      <c r="RDB41" s="296"/>
      <c r="RDC41" s="296"/>
      <c r="RDD41" s="296"/>
      <c r="RDE41" s="296"/>
      <c r="RDF41" s="296"/>
      <c r="RDG41" s="296"/>
      <c r="RDH41" s="296"/>
      <c r="RDI41" s="296"/>
      <c r="RDJ41" s="296"/>
      <c r="RDK41" s="296"/>
      <c r="RDL41" s="296"/>
      <c r="RDM41" s="296"/>
      <c r="RDN41" s="296"/>
      <c r="RDO41" s="296"/>
      <c r="RDP41" s="296"/>
      <c r="RDQ41" s="296"/>
      <c r="RDR41" s="296"/>
      <c r="RDS41" s="296"/>
      <c r="RDT41" s="296"/>
      <c r="RDU41" s="296"/>
      <c r="RDV41" s="296"/>
      <c r="RDW41" s="296"/>
      <c r="RDX41" s="296"/>
      <c r="RDY41" s="296"/>
      <c r="RDZ41" s="296"/>
      <c r="REA41" s="296"/>
      <c r="REB41" s="296"/>
      <c r="REC41" s="296"/>
      <c r="RED41" s="296"/>
      <c r="REE41" s="296"/>
      <c r="REF41" s="296"/>
      <c r="REG41" s="296"/>
      <c r="REH41" s="296"/>
      <c r="REI41" s="296"/>
      <c r="REJ41" s="296"/>
      <c r="REK41" s="296"/>
      <c r="REL41" s="296"/>
      <c r="REM41" s="296"/>
      <c r="REN41" s="296"/>
      <c r="REO41" s="296"/>
      <c r="REP41" s="296"/>
      <c r="REQ41" s="296"/>
      <c r="RER41" s="296"/>
      <c r="RES41" s="296"/>
      <c r="RET41" s="296"/>
      <c r="REU41" s="296"/>
      <c r="REV41" s="296"/>
      <c r="REW41" s="296"/>
      <c r="REX41" s="296"/>
      <c r="REY41" s="296"/>
      <c r="REZ41" s="296"/>
      <c r="RFA41" s="296"/>
      <c r="RFB41" s="296"/>
      <c r="RFC41" s="296"/>
      <c r="RFD41" s="296"/>
      <c r="RFE41" s="296"/>
      <c r="RFF41" s="296"/>
      <c r="RFG41" s="296"/>
      <c r="RFH41" s="296"/>
      <c r="RFI41" s="296"/>
      <c r="RFJ41" s="296"/>
      <c r="RFK41" s="296"/>
      <c r="RFL41" s="296"/>
      <c r="RFM41" s="296"/>
      <c r="RFN41" s="296"/>
      <c r="RFO41" s="296"/>
      <c r="RFP41" s="296"/>
      <c r="RFQ41" s="296"/>
      <c r="RFR41" s="296"/>
      <c r="RFS41" s="296"/>
      <c r="RFT41" s="296"/>
      <c r="RFU41" s="296"/>
      <c r="RFV41" s="296"/>
      <c r="RFW41" s="296"/>
      <c r="RFX41" s="296"/>
      <c r="RFY41" s="296"/>
      <c r="RFZ41" s="296"/>
      <c r="RGA41" s="296"/>
      <c r="RGB41" s="296"/>
      <c r="RGC41" s="296"/>
      <c r="RGD41" s="296"/>
      <c r="RGE41" s="296"/>
      <c r="RGF41" s="296"/>
      <c r="RGG41" s="296"/>
      <c r="RGH41" s="296"/>
      <c r="RGI41" s="296"/>
      <c r="RGJ41" s="296"/>
      <c r="RGK41" s="296"/>
      <c r="RGL41" s="296"/>
      <c r="RGM41" s="296"/>
      <c r="RGN41" s="296"/>
      <c r="RGO41" s="296"/>
      <c r="RGP41" s="296"/>
      <c r="RGQ41" s="296"/>
      <c r="RGR41" s="296"/>
      <c r="RGS41" s="296"/>
      <c r="RGT41" s="296"/>
      <c r="RGU41" s="296"/>
      <c r="RGV41" s="296"/>
      <c r="RGW41" s="296"/>
      <c r="RGX41" s="296"/>
      <c r="RGY41" s="296"/>
      <c r="RGZ41" s="296"/>
      <c r="RHA41" s="296"/>
      <c r="RHB41" s="296"/>
      <c r="RHC41" s="296"/>
      <c r="RHD41" s="296"/>
      <c r="RHE41" s="296"/>
      <c r="RHF41" s="296"/>
      <c r="RHG41" s="296"/>
      <c r="RHH41" s="296"/>
      <c r="RHI41" s="296"/>
      <c r="RHJ41" s="296"/>
      <c r="RHK41" s="296"/>
      <c r="RHL41" s="296"/>
      <c r="RHM41" s="296"/>
      <c r="RHN41" s="296"/>
      <c r="RHO41" s="296"/>
      <c r="RHP41" s="296"/>
      <c r="RHQ41" s="296"/>
      <c r="RHR41" s="296"/>
      <c r="RHS41" s="296"/>
      <c r="RHT41" s="296"/>
      <c r="RHU41" s="296"/>
      <c r="RHV41" s="296"/>
      <c r="RHW41" s="296"/>
      <c r="RHX41" s="296"/>
      <c r="RHY41" s="296"/>
      <c r="RHZ41" s="296"/>
      <c r="RIA41" s="296"/>
      <c r="RIB41" s="296"/>
      <c r="RIC41" s="296"/>
      <c r="RID41" s="296"/>
      <c r="RIE41" s="296"/>
      <c r="RIF41" s="296"/>
      <c r="RIG41" s="296"/>
      <c r="RIH41" s="296"/>
      <c r="RII41" s="296"/>
      <c r="RIJ41" s="296"/>
      <c r="RIK41" s="296"/>
      <c r="RIL41" s="296"/>
      <c r="RIM41" s="296"/>
      <c r="RIN41" s="296"/>
      <c r="RIO41" s="296"/>
      <c r="RIP41" s="296"/>
      <c r="RIQ41" s="296"/>
      <c r="RIR41" s="296"/>
      <c r="RIS41" s="296"/>
      <c r="RIT41" s="296"/>
      <c r="RIU41" s="296"/>
      <c r="RIV41" s="296"/>
      <c r="RIW41" s="296"/>
      <c r="RIX41" s="296"/>
      <c r="RIY41" s="296"/>
      <c r="RIZ41" s="296"/>
      <c r="RJA41" s="296"/>
      <c r="RJB41" s="296"/>
      <c r="RJC41" s="296"/>
      <c r="RJD41" s="296"/>
      <c r="RJE41" s="296"/>
      <c r="RJF41" s="296"/>
      <c r="RJG41" s="296"/>
      <c r="RJH41" s="296"/>
      <c r="RJI41" s="296"/>
      <c r="RJJ41" s="296"/>
      <c r="RJK41" s="296"/>
      <c r="RJL41" s="296"/>
      <c r="RJM41" s="296"/>
      <c r="RJN41" s="296"/>
      <c r="RJO41" s="296"/>
      <c r="RJP41" s="296"/>
      <c r="RJQ41" s="296"/>
      <c r="RJR41" s="296"/>
      <c r="RJS41" s="296"/>
      <c r="RJT41" s="296"/>
      <c r="RJU41" s="296"/>
      <c r="RJV41" s="296"/>
      <c r="RJW41" s="296"/>
      <c r="RJX41" s="296"/>
      <c r="RJY41" s="296"/>
      <c r="RJZ41" s="296"/>
      <c r="RKA41" s="296"/>
      <c r="RKB41" s="296"/>
      <c r="RKC41" s="296"/>
      <c r="RKD41" s="296"/>
      <c r="RKE41" s="296"/>
      <c r="RKF41" s="296"/>
      <c r="RKG41" s="296"/>
      <c r="RKH41" s="296"/>
      <c r="RKI41" s="296"/>
      <c r="RKJ41" s="296"/>
      <c r="RKK41" s="296"/>
      <c r="RKL41" s="296"/>
      <c r="RKM41" s="296"/>
      <c r="RKN41" s="296"/>
      <c r="RKO41" s="296"/>
      <c r="RKP41" s="296"/>
      <c r="RKQ41" s="296"/>
      <c r="RKR41" s="296"/>
      <c r="RKS41" s="296"/>
      <c r="RKT41" s="296"/>
      <c r="RKU41" s="296"/>
      <c r="RKV41" s="296"/>
      <c r="RKW41" s="296"/>
      <c r="RKX41" s="296"/>
      <c r="RKY41" s="296"/>
      <c r="RKZ41" s="296"/>
      <c r="RLA41" s="296"/>
      <c r="RLB41" s="296"/>
      <c r="RLC41" s="296"/>
      <c r="RLD41" s="296"/>
      <c r="RLE41" s="296"/>
      <c r="RLF41" s="296"/>
      <c r="RLG41" s="296"/>
      <c r="RLH41" s="296"/>
      <c r="RLI41" s="296"/>
      <c r="RLJ41" s="296"/>
      <c r="RLK41" s="296"/>
      <c r="RLL41" s="296"/>
      <c r="RLM41" s="296"/>
      <c r="RLN41" s="296"/>
      <c r="RLO41" s="296"/>
      <c r="RLP41" s="296"/>
      <c r="RLQ41" s="296"/>
      <c r="RLR41" s="296"/>
      <c r="RLS41" s="296"/>
      <c r="RLT41" s="296"/>
      <c r="RLU41" s="296"/>
      <c r="RLV41" s="296"/>
      <c r="RLW41" s="296"/>
      <c r="RLX41" s="296"/>
      <c r="RLY41" s="296"/>
      <c r="RLZ41" s="296"/>
      <c r="RMA41" s="296"/>
      <c r="RMB41" s="296"/>
      <c r="RMC41" s="296"/>
      <c r="RMD41" s="296"/>
      <c r="RME41" s="296"/>
      <c r="RMF41" s="296"/>
      <c r="RMG41" s="296"/>
      <c r="RMH41" s="296"/>
      <c r="RMI41" s="296"/>
      <c r="RMJ41" s="296"/>
      <c r="RMK41" s="296"/>
      <c r="RML41" s="296"/>
      <c r="RMM41" s="296"/>
      <c r="RMN41" s="296"/>
      <c r="RMO41" s="296"/>
      <c r="RMP41" s="296"/>
      <c r="RMQ41" s="296"/>
      <c r="RMR41" s="296"/>
      <c r="RMS41" s="296"/>
      <c r="RMT41" s="296"/>
      <c r="RMU41" s="296"/>
      <c r="RMV41" s="296"/>
      <c r="RMW41" s="296"/>
      <c r="RMX41" s="296"/>
      <c r="RMY41" s="296"/>
      <c r="RMZ41" s="296"/>
      <c r="RNA41" s="296"/>
      <c r="RNB41" s="296"/>
      <c r="RNC41" s="296"/>
      <c r="RND41" s="296"/>
      <c r="RNE41" s="296"/>
      <c r="RNF41" s="296"/>
      <c r="RNG41" s="296"/>
      <c r="RNH41" s="296"/>
      <c r="RNI41" s="296"/>
      <c r="RNJ41" s="296"/>
      <c r="RNK41" s="296"/>
      <c r="RNL41" s="296"/>
      <c r="RNM41" s="296"/>
      <c r="RNN41" s="296"/>
      <c r="RNO41" s="296"/>
      <c r="RNP41" s="296"/>
      <c r="RNQ41" s="296"/>
      <c r="RNR41" s="296"/>
      <c r="RNS41" s="296"/>
      <c r="RNT41" s="296"/>
      <c r="RNU41" s="296"/>
      <c r="RNV41" s="296"/>
      <c r="RNW41" s="296"/>
      <c r="RNX41" s="296"/>
      <c r="RNY41" s="296"/>
      <c r="RNZ41" s="296"/>
      <c r="ROA41" s="296"/>
      <c r="ROB41" s="296"/>
      <c r="ROC41" s="296"/>
      <c r="ROD41" s="296"/>
      <c r="ROE41" s="296"/>
      <c r="ROF41" s="296"/>
      <c r="ROG41" s="296"/>
      <c r="ROH41" s="296"/>
      <c r="ROI41" s="296"/>
      <c r="ROJ41" s="296"/>
      <c r="ROK41" s="296"/>
      <c r="ROL41" s="296"/>
      <c r="ROM41" s="296"/>
      <c r="RON41" s="296"/>
      <c r="ROO41" s="296"/>
      <c r="ROP41" s="296"/>
      <c r="ROQ41" s="296"/>
      <c r="ROR41" s="296"/>
      <c r="ROS41" s="296"/>
      <c r="ROT41" s="296"/>
      <c r="ROU41" s="296"/>
      <c r="ROV41" s="296"/>
      <c r="ROW41" s="296"/>
      <c r="ROX41" s="296"/>
      <c r="ROY41" s="296"/>
      <c r="ROZ41" s="296"/>
      <c r="RPA41" s="296"/>
      <c r="RPB41" s="296"/>
      <c r="RPC41" s="296"/>
      <c r="RPD41" s="296"/>
      <c r="RPE41" s="296"/>
      <c r="RPF41" s="296"/>
      <c r="RPG41" s="296"/>
      <c r="RPH41" s="296"/>
      <c r="RPI41" s="296"/>
      <c r="RPJ41" s="296"/>
      <c r="RPK41" s="296"/>
      <c r="RPL41" s="296"/>
      <c r="RPM41" s="296"/>
      <c r="RPN41" s="296"/>
      <c r="RPO41" s="296"/>
      <c r="RPP41" s="296"/>
      <c r="RPQ41" s="296"/>
      <c r="RPR41" s="296"/>
      <c r="RPS41" s="296"/>
      <c r="RPT41" s="296"/>
      <c r="RPU41" s="296"/>
      <c r="RPV41" s="296"/>
      <c r="RPW41" s="296"/>
      <c r="RPX41" s="296"/>
      <c r="RPY41" s="296"/>
      <c r="RPZ41" s="296"/>
      <c r="RQA41" s="296"/>
      <c r="RQB41" s="296"/>
      <c r="RQC41" s="296"/>
      <c r="RQD41" s="296"/>
      <c r="RQE41" s="296"/>
      <c r="RQF41" s="296"/>
      <c r="RQG41" s="296"/>
      <c r="RQH41" s="296"/>
      <c r="RQI41" s="296"/>
      <c r="RQJ41" s="296"/>
      <c r="RQK41" s="296"/>
      <c r="RQL41" s="296"/>
      <c r="RQM41" s="296"/>
      <c r="RQN41" s="296"/>
      <c r="RQO41" s="296"/>
      <c r="RQP41" s="296"/>
      <c r="RQQ41" s="296"/>
      <c r="RQR41" s="296"/>
      <c r="RQS41" s="296"/>
      <c r="RQT41" s="296"/>
      <c r="RQU41" s="296"/>
      <c r="RQV41" s="296"/>
      <c r="RQW41" s="296"/>
      <c r="RQX41" s="296"/>
      <c r="RQY41" s="296"/>
      <c r="RQZ41" s="296"/>
      <c r="RRA41" s="296"/>
      <c r="RRB41" s="296"/>
      <c r="RRC41" s="296"/>
      <c r="RRD41" s="296"/>
      <c r="RRE41" s="296"/>
      <c r="RRF41" s="296"/>
      <c r="RRG41" s="296"/>
      <c r="RRH41" s="296"/>
      <c r="RRI41" s="296"/>
      <c r="RRJ41" s="296"/>
      <c r="RRK41" s="296"/>
      <c r="RRL41" s="296"/>
      <c r="RRM41" s="296"/>
      <c r="RRN41" s="296"/>
      <c r="RRO41" s="296"/>
      <c r="RRP41" s="296"/>
      <c r="RRQ41" s="296"/>
      <c r="RRR41" s="296"/>
      <c r="RRS41" s="296"/>
      <c r="RRT41" s="296"/>
      <c r="RRU41" s="296"/>
      <c r="RRV41" s="296"/>
      <c r="RRW41" s="296"/>
      <c r="RRX41" s="296"/>
      <c r="RRY41" s="296"/>
      <c r="RRZ41" s="296"/>
      <c r="RSA41" s="296"/>
      <c r="RSB41" s="296"/>
      <c r="RSC41" s="296"/>
      <c r="RSD41" s="296"/>
      <c r="RSE41" s="296"/>
      <c r="RSF41" s="296"/>
      <c r="RSG41" s="296"/>
      <c r="RSH41" s="296"/>
      <c r="RSI41" s="296"/>
      <c r="RSJ41" s="296"/>
      <c r="RSK41" s="296"/>
      <c r="RSL41" s="296"/>
      <c r="RSM41" s="296"/>
      <c r="RSN41" s="296"/>
      <c r="RSO41" s="296"/>
      <c r="RSP41" s="296"/>
      <c r="RSQ41" s="296"/>
      <c r="RSR41" s="296"/>
      <c r="RSS41" s="296"/>
      <c r="RST41" s="296"/>
      <c r="RSU41" s="296"/>
      <c r="RSV41" s="296"/>
      <c r="RSW41" s="296"/>
      <c r="RSX41" s="296"/>
      <c r="RSY41" s="296"/>
      <c r="RSZ41" s="296"/>
      <c r="RTA41" s="296"/>
      <c r="RTB41" s="296"/>
      <c r="RTC41" s="296"/>
      <c r="RTD41" s="296"/>
      <c r="RTE41" s="296"/>
      <c r="RTF41" s="296"/>
      <c r="RTG41" s="296"/>
      <c r="RTH41" s="296"/>
      <c r="RTI41" s="296"/>
      <c r="RTJ41" s="296"/>
      <c r="RTK41" s="296"/>
      <c r="RTL41" s="296"/>
      <c r="RTM41" s="296"/>
      <c r="RTN41" s="296"/>
      <c r="RTO41" s="296"/>
      <c r="RTP41" s="296"/>
      <c r="RTQ41" s="296"/>
      <c r="RTR41" s="296"/>
      <c r="RTS41" s="296"/>
      <c r="RTT41" s="296"/>
      <c r="RTU41" s="296"/>
      <c r="RTV41" s="296"/>
      <c r="RTW41" s="296"/>
      <c r="RTX41" s="296"/>
      <c r="RTY41" s="296"/>
      <c r="RTZ41" s="296"/>
      <c r="RUA41" s="296"/>
      <c r="RUB41" s="296"/>
      <c r="RUC41" s="296"/>
      <c r="RUD41" s="296"/>
      <c r="RUE41" s="296"/>
      <c r="RUF41" s="296"/>
      <c r="RUG41" s="296"/>
      <c r="RUH41" s="296"/>
      <c r="RUI41" s="296"/>
      <c r="RUJ41" s="296"/>
      <c r="RUK41" s="296"/>
      <c r="RUL41" s="296"/>
      <c r="RUM41" s="296"/>
      <c r="RUN41" s="296"/>
      <c r="RUO41" s="296"/>
      <c r="RUP41" s="296"/>
      <c r="RUQ41" s="296"/>
      <c r="RUR41" s="296"/>
      <c r="RUS41" s="296"/>
      <c r="RUT41" s="296"/>
      <c r="RUU41" s="296"/>
      <c r="RUV41" s="296"/>
      <c r="RUW41" s="296"/>
      <c r="RUX41" s="296"/>
      <c r="RUY41" s="296"/>
      <c r="RUZ41" s="296"/>
      <c r="RVA41" s="296"/>
      <c r="RVB41" s="296"/>
      <c r="RVC41" s="296"/>
      <c r="RVD41" s="296"/>
      <c r="RVE41" s="296"/>
      <c r="RVF41" s="296"/>
      <c r="RVG41" s="296"/>
      <c r="RVH41" s="296"/>
      <c r="RVI41" s="296"/>
      <c r="RVJ41" s="296"/>
      <c r="RVK41" s="296"/>
      <c r="RVL41" s="296"/>
      <c r="RVM41" s="296"/>
      <c r="RVN41" s="296"/>
      <c r="RVO41" s="296"/>
      <c r="RVP41" s="296"/>
      <c r="RVQ41" s="296"/>
      <c r="RVR41" s="296"/>
      <c r="RVS41" s="296"/>
      <c r="RVT41" s="296"/>
      <c r="RVU41" s="296"/>
      <c r="RVV41" s="296"/>
      <c r="RVW41" s="296"/>
      <c r="RVX41" s="296"/>
      <c r="RVY41" s="296"/>
      <c r="RVZ41" s="296"/>
      <c r="RWA41" s="296"/>
      <c r="RWB41" s="296"/>
      <c r="RWC41" s="296"/>
      <c r="RWD41" s="296"/>
      <c r="RWE41" s="296"/>
      <c r="RWF41" s="296"/>
      <c r="RWG41" s="296"/>
      <c r="RWH41" s="296"/>
      <c r="RWI41" s="296"/>
      <c r="RWJ41" s="296"/>
      <c r="RWK41" s="296"/>
      <c r="RWL41" s="296"/>
      <c r="RWM41" s="296"/>
      <c r="RWN41" s="296"/>
      <c r="RWO41" s="296"/>
      <c r="RWP41" s="296"/>
      <c r="RWQ41" s="296"/>
      <c r="RWR41" s="296"/>
      <c r="RWS41" s="296"/>
      <c r="RWT41" s="296"/>
      <c r="RWU41" s="296"/>
      <c r="RWV41" s="296"/>
      <c r="RWW41" s="296"/>
      <c r="RWX41" s="296"/>
      <c r="RWY41" s="296"/>
      <c r="RWZ41" s="296"/>
      <c r="RXA41" s="296"/>
      <c r="RXB41" s="296"/>
      <c r="RXC41" s="296"/>
      <c r="RXD41" s="296"/>
      <c r="RXE41" s="296"/>
      <c r="RXF41" s="296"/>
      <c r="RXG41" s="296"/>
      <c r="RXH41" s="296"/>
      <c r="RXI41" s="296"/>
      <c r="RXJ41" s="296"/>
      <c r="RXK41" s="296"/>
      <c r="RXL41" s="296"/>
      <c r="RXM41" s="296"/>
      <c r="RXN41" s="296"/>
      <c r="RXO41" s="296"/>
      <c r="RXP41" s="296"/>
      <c r="RXQ41" s="296"/>
      <c r="RXR41" s="296"/>
      <c r="RXS41" s="296"/>
      <c r="RXT41" s="296"/>
      <c r="RXU41" s="296"/>
      <c r="RXV41" s="296"/>
      <c r="RXW41" s="296"/>
      <c r="RXX41" s="296"/>
      <c r="RXY41" s="296"/>
      <c r="RXZ41" s="296"/>
      <c r="RYA41" s="296"/>
      <c r="RYB41" s="296"/>
      <c r="RYC41" s="296"/>
      <c r="RYD41" s="296"/>
      <c r="RYE41" s="296"/>
      <c r="RYF41" s="296"/>
      <c r="RYG41" s="296"/>
      <c r="RYH41" s="296"/>
      <c r="RYI41" s="296"/>
      <c r="RYJ41" s="296"/>
      <c r="RYK41" s="296"/>
      <c r="RYL41" s="296"/>
      <c r="RYM41" s="296"/>
      <c r="RYN41" s="296"/>
      <c r="RYO41" s="296"/>
      <c r="RYP41" s="296"/>
      <c r="RYQ41" s="296"/>
      <c r="RYR41" s="296"/>
      <c r="RYS41" s="296"/>
      <c r="RYT41" s="296"/>
      <c r="RYU41" s="296"/>
      <c r="RYV41" s="296"/>
      <c r="RYW41" s="296"/>
      <c r="RYX41" s="296"/>
      <c r="RYY41" s="296"/>
      <c r="RYZ41" s="296"/>
      <c r="RZA41" s="296"/>
      <c r="RZB41" s="296"/>
      <c r="RZC41" s="296"/>
      <c r="RZD41" s="296"/>
      <c r="RZE41" s="296"/>
      <c r="RZF41" s="296"/>
      <c r="RZG41" s="296"/>
      <c r="RZH41" s="296"/>
      <c r="RZI41" s="296"/>
      <c r="RZJ41" s="296"/>
      <c r="RZK41" s="296"/>
      <c r="RZL41" s="296"/>
      <c r="RZM41" s="296"/>
      <c r="RZN41" s="296"/>
      <c r="RZO41" s="296"/>
      <c r="RZP41" s="296"/>
      <c r="RZQ41" s="296"/>
      <c r="RZR41" s="296"/>
      <c r="RZS41" s="296"/>
      <c r="RZT41" s="296"/>
      <c r="RZU41" s="296"/>
      <c r="RZV41" s="296"/>
      <c r="RZW41" s="296"/>
      <c r="RZX41" s="296"/>
      <c r="RZY41" s="296"/>
      <c r="RZZ41" s="296"/>
      <c r="SAA41" s="296"/>
      <c r="SAB41" s="296"/>
      <c r="SAC41" s="296"/>
      <c r="SAD41" s="296"/>
      <c r="SAE41" s="296"/>
      <c r="SAF41" s="296"/>
      <c r="SAG41" s="296"/>
      <c r="SAH41" s="296"/>
      <c r="SAI41" s="296"/>
      <c r="SAJ41" s="296"/>
      <c r="SAK41" s="296"/>
      <c r="SAL41" s="296"/>
      <c r="SAM41" s="296"/>
      <c r="SAN41" s="296"/>
      <c r="SAO41" s="296"/>
      <c r="SAP41" s="296"/>
      <c r="SAQ41" s="296"/>
      <c r="SAR41" s="296"/>
      <c r="SAS41" s="296"/>
      <c r="SAT41" s="296"/>
      <c r="SAU41" s="296"/>
      <c r="SAV41" s="296"/>
      <c r="SAW41" s="296"/>
      <c r="SAX41" s="296"/>
      <c r="SAY41" s="296"/>
      <c r="SAZ41" s="296"/>
      <c r="SBA41" s="296"/>
      <c r="SBB41" s="296"/>
      <c r="SBC41" s="296"/>
      <c r="SBD41" s="296"/>
      <c r="SBE41" s="296"/>
      <c r="SBF41" s="296"/>
      <c r="SBG41" s="296"/>
      <c r="SBH41" s="296"/>
      <c r="SBI41" s="296"/>
      <c r="SBJ41" s="296"/>
      <c r="SBK41" s="296"/>
      <c r="SBL41" s="296"/>
      <c r="SBM41" s="296"/>
      <c r="SBN41" s="296"/>
      <c r="SBO41" s="296"/>
      <c r="SBP41" s="296"/>
      <c r="SBQ41" s="296"/>
      <c r="SBR41" s="296"/>
      <c r="SBS41" s="296"/>
      <c r="SBT41" s="296"/>
      <c r="SBU41" s="296"/>
      <c r="SBV41" s="296"/>
      <c r="SBW41" s="296"/>
      <c r="SBX41" s="296"/>
      <c r="SBY41" s="296"/>
      <c r="SBZ41" s="296"/>
      <c r="SCA41" s="296"/>
      <c r="SCB41" s="296"/>
      <c r="SCC41" s="296"/>
      <c r="SCD41" s="296"/>
      <c r="SCE41" s="296"/>
      <c r="SCF41" s="296"/>
      <c r="SCG41" s="296"/>
      <c r="SCH41" s="296"/>
      <c r="SCI41" s="296"/>
      <c r="SCJ41" s="296"/>
      <c r="SCK41" s="296"/>
      <c r="SCL41" s="296"/>
      <c r="SCM41" s="296"/>
      <c r="SCN41" s="296"/>
      <c r="SCO41" s="296"/>
      <c r="SCP41" s="296"/>
      <c r="SCQ41" s="296"/>
      <c r="SCR41" s="296"/>
      <c r="SCS41" s="296"/>
      <c r="SCT41" s="296"/>
      <c r="SCU41" s="296"/>
      <c r="SCV41" s="296"/>
      <c r="SCW41" s="296"/>
      <c r="SCX41" s="296"/>
      <c r="SCY41" s="296"/>
      <c r="SCZ41" s="296"/>
      <c r="SDA41" s="296"/>
      <c r="SDB41" s="296"/>
      <c r="SDC41" s="296"/>
      <c r="SDD41" s="296"/>
      <c r="SDE41" s="296"/>
      <c r="SDF41" s="296"/>
      <c r="SDG41" s="296"/>
      <c r="SDH41" s="296"/>
      <c r="SDI41" s="296"/>
      <c r="SDJ41" s="296"/>
      <c r="SDK41" s="296"/>
      <c r="SDL41" s="296"/>
      <c r="SDM41" s="296"/>
      <c r="SDN41" s="296"/>
      <c r="SDO41" s="296"/>
      <c r="SDP41" s="296"/>
      <c r="SDQ41" s="296"/>
      <c r="SDR41" s="296"/>
      <c r="SDS41" s="296"/>
      <c r="SDT41" s="296"/>
      <c r="SDU41" s="296"/>
      <c r="SDV41" s="296"/>
      <c r="SDW41" s="296"/>
      <c r="SDX41" s="296"/>
      <c r="SDY41" s="296"/>
      <c r="SDZ41" s="296"/>
      <c r="SEA41" s="296"/>
      <c r="SEB41" s="296"/>
      <c r="SEC41" s="296"/>
      <c r="SED41" s="296"/>
      <c r="SEE41" s="296"/>
      <c r="SEF41" s="296"/>
      <c r="SEG41" s="296"/>
      <c r="SEH41" s="296"/>
      <c r="SEI41" s="296"/>
      <c r="SEJ41" s="296"/>
      <c r="SEK41" s="296"/>
      <c r="SEL41" s="296"/>
      <c r="SEM41" s="296"/>
      <c r="SEN41" s="296"/>
      <c r="SEO41" s="296"/>
      <c r="SEP41" s="296"/>
      <c r="SEQ41" s="296"/>
      <c r="SER41" s="296"/>
      <c r="SES41" s="296"/>
      <c r="SET41" s="296"/>
      <c r="SEU41" s="296"/>
      <c r="SEV41" s="296"/>
      <c r="SEW41" s="296"/>
      <c r="SEX41" s="296"/>
      <c r="SEY41" s="296"/>
      <c r="SEZ41" s="296"/>
      <c r="SFA41" s="296"/>
      <c r="SFB41" s="296"/>
      <c r="SFC41" s="296"/>
      <c r="SFD41" s="296"/>
      <c r="SFE41" s="296"/>
      <c r="SFF41" s="296"/>
      <c r="SFG41" s="296"/>
      <c r="SFH41" s="296"/>
      <c r="SFI41" s="296"/>
      <c r="SFJ41" s="296"/>
      <c r="SFK41" s="296"/>
      <c r="SFL41" s="296"/>
      <c r="SFM41" s="296"/>
      <c r="SFN41" s="296"/>
      <c r="SFO41" s="296"/>
      <c r="SFP41" s="296"/>
      <c r="SFQ41" s="296"/>
      <c r="SFR41" s="296"/>
      <c r="SFS41" s="296"/>
      <c r="SFT41" s="296"/>
      <c r="SFU41" s="296"/>
      <c r="SFV41" s="296"/>
      <c r="SFW41" s="296"/>
      <c r="SFX41" s="296"/>
      <c r="SFY41" s="296"/>
      <c r="SFZ41" s="296"/>
      <c r="SGA41" s="296"/>
      <c r="SGB41" s="296"/>
      <c r="SGC41" s="296"/>
      <c r="SGD41" s="296"/>
      <c r="SGE41" s="296"/>
      <c r="SGF41" s="296"/>
      <c r="SGG41" s="296"/>
      <c r="SGH41" s="296"/>
      <c r="SGI41" s="296"/>
      <c r="SGJ41" s="296"/>
      <c r="SGK41" s="296"/>
      <c r="SGL41" s="296"/>
      <c r="SGM41" s="296"/>
      <c r="SGN41" s="296"/>
      <c r="SGO41" s="296"/>
      <c r="SGP41" s="296"/>
      <c r="SGQ41" s="296"/>
      <c r="SGR41" s="296"/>
      <c r="SGS41" s="296"/>
      <c r="SGT41" s="296"/>
      <c r="SGU41" s="296"/>
      <c r="SGV41" s="296"/>
      <c r="SGW41" s="296"/>
      <c r="SGX41" s="296"/>
      <c r="SGY41" s="296"/>
      <c r="SGZ41" s="296"/>
      <c r="SHA41" s="296"/>
      <c r="SHB41" s="296"/>
      <c r="SHC41" s="296"/>
      <c r="SHD41" s="296"/>
      <c r="SHE41" s="296"/>
      <c r="SHF41" s="296"/>
      <c r="SHG41" s="296"/>
      <c r="SHH41" s="296"/>
      <c r="SHI41" s="296"/>
      <c r="SHJ41" s="296"/>
      <c r="SHK41" s="296"/>
      <c r="SHL41" s="296"/>
      <c r="SHM41" s="296"/>
      <c r="SHN41" s="296"/>
      <c r="SHO41" s="296"/>
      <c r="SHP41" s="296"/>
      <c r="SHQ41" s="296"/>
      <c r="SHR41" s="296"/>
      <c r="SHS41" s="296"/>
      <c r="SHT41" s="296"/>
      <c r="SHU41" s="296"/>
      <c r="SHV41" s="296"/>
      <c r="SHW41" s="296"/>
      <c r="SHX41" s="296"/>
      <c r="SHY41" s="296"/>
      <c r="SHZ41" s="296"/>
      <c r="SIA41" s="296"/>
      <c r="SIB41" s="296"/>
      <c r="SIC41" s="296"/>
      <c r="SID41" s="296"/>
      <c r="SIE41" s="296"/>
      <c r="SIF41" s="296"/>
      <c r="SIG41" s="296"/>
      <c r="SIH41" s="296"/>
      <c r="SII41" s="296"/>
      <c r="SIJ41" s="296"/>
      <c r="SIK41" s="296"/>
      <c r="SIL41" s="296"/>
      <c r="SIM41" s="296"/>
      <c r="SIN41" s="296"/>
      <c r="SIO41" s="296"/>
      <c r="SIP41" s="296"/>
      <c r="SIQ41" s="296"/>
      <c r="SIR41" s="296"/>
      <c r="SIS41" s="296"/>
      <c r="SIT41" s="296"/>
      <c r="SIU41" s="296"/>
      <c r="SIV41" s="296"/>
      <c r="SIW41" s="296"/>
      <c r="SIX41" s="296"/>
      <c r="SIY41" s="296"/>
      <c r="SIZ41" s="296"/>
      <c r="SJA41" s="296"/>
      <c r="SJB41" s="296"/>
      <c r="SJC41" s="296"/>
      <c r="SJD41" s="296"/>
      <c r="SJE41" s="296"/>
      <c r="SJF41" s="296"/>
      <c r="SJG41" s="296"/>
      <c r="SJH41" s="296"/>
      <c r="SJI41" s="296"/>
      <c r="SJJ41" s="296"/>
      <c r="SJK41" s="296"/>
      <c r="SJL41" s="296"/>
      <c r="SJM41" s="296"/>
      <c r="SJN41" s="296"/>
      <c r="SJO41" s="296"/>
      <c r="SJP41" s="296"/>
      <c r="SJQ41" s="296"/>
      <c r="SJR41" s="296"/>
      <c r="SJS41" s="296"/>
      <c r="SJT41" s="296"/>
      <c r="SJU41" s="296"/>
      <c r="SJV41" s="296"/>
      <c r="SJW41" s="296"/>
      <c r="SJX41" s="296"/>
      <c r="SJY41" s="296"/>
      <c r="SJZ41" s="296"/>
      <c r="SKA41" s="296"/>
      <c r="SKB41" s="296"/>
      <c r="SKC41" s="296"/>
      <c r="SKD41" s="296"/>
      <c r="SKE41" s="296"/>
      <c r="SKF41" s="296"/>
      <c r="SKG41" s="296"/>
      <c r="SKH41" s="296"/>
      <c r="SKI41" s="296"/>
      <c r="SKJ41" s="296"/>
      <c r="SKK41" s="296"/>
      <c r="SKL41" s="296"/>
      <c r="SKM41" s="296"/>
      <c r="SKN41" s="296"/>
      <c r="SKO41" s="296"/>
      <c r="SKP41" s="296"/>
      <c r="SKQ41" s="296"/>
      <c r="SKR41" s="296"/>
      <c r="SKS41" s="296"/>
      <c r="SKT41" s="296"/>
      <c r="SKU41" s="296"/>
      <c r="SKV41" s="296"/>
      <c r="SKW41" s="296"/>
      <c r="SKX41" s="296"/>
      <c r="SKY41" s="296"/>
      <c r="SKZ41" s="296"/>
      <c r="SLA41" s="296"/>
      <c r="SLB41" s="296"/>
      <c r="SLC41" s="296"/>
      <c r="SLD41" s="296"/>
      <c r="SLE41" s="296"/>
      <c r="SLF41" s="296"/>
      <c r="SLG41" s="296"/>
      <c r="SLH41" s="296"/>
      <c r="SLI41" s="296"/>
      <c r="SLJ41" s="296"/>
      <c r="SLK41" s="296"/>
      <c r="SLL41" s="296"/>
      <c r="SLM41" s="296"/>
      <c r="SLN41" s="296"/>
      <c r="SLO41" s="296"/>
      <c r="SLP41" s="296"/>
      <c r="SLQ41" s="296"/>
      <c r="SLR41" s="296"/>
      <c r="SLS41" s="296"/>
      <c r="SLT41" s="296"/>
      <c r="SLU41" s="296"/>
      <c r="SLV41" s="296"/>
      <c r="SLW41" s="296"/>
      <c r="SLX41" s="296"/>
      <c r="SLY41" s="296"/>
      <c r="SLZ41" s="296"/>
      <c r="SMA41" s="296"/>
      <c r="SMB41" s="296"/>
      <c r="SMC41" s="296"/>
      <c r="SMD41" s="296"/>
      <c r="SME41" s="296"/>
      <c r="SMF41" s="296"/>
      <c r="SMG41" s="296"/>
      <c r="SMH41" s="296"/>
      <c r="SMI41" s="296"/>
      <c r="SMJ41" s="296"/>
      <c r="SMK41" s="296"/>
      <c r="SML41" s="296"/>
      <c r="SMM41" s="296"/>
      <c r="SMN41" s="296"/>
      <c r="SMO41" s="296"/>
      <c r="SMP41" s="296"/>
      <c r="SMQ41" s="296"/>
      <c r="SMR41" s="296"/>
      <c r="SMS41" s="296"/>
      <c r="SMT41" s="296"/>
      <c r="SMU41" s="296"/>
      <c r="SMV41" s="296"/>
      <c r="SMW41" s="296"/>
      <c r="SMX41" s="296"/>
      <c r="SMY41" s="296"/>
      <c r="SMZ41" s="296"/>
      <c r="SNA41" s="296"/>
      <c r="SNB41" s="296"/>
      <c r="SNC41" s="296"/>
      <c r="SND41" s="296"/>
      <c r="SNE41" s="296"/>
      <c r="SNF41" s="296"/>
      <c r="SNG41" s="296"/>
      <c r="SNH41" s="296"/>
      <c r="SNI41" s="296"/>
      <c r="SNJ41" s="296"/>
      <c r="SNK41" s="296"/>
      <c r="SNL41" s="296"/>
      <c r="SNM41" s="296"/>
      <c r="SNN41" s="296"/>
      <c r="SNO41" s="296"/>
      <c r="SNP41" s="296"/>
      <c r="SNQ41" s="296"/>
      <c r="SNR41" s="296"/>
      <c r="SNS41" s="296"/>
      <c r="SNT41" s="296"/>
      <c r="SNU41" s="296"/>
      <c r="SNV41" s="296"/>
      <c r="SNW41" s="296"/>
      <c r="SNX41" s="296"/>
      <c r="SNY41" s="296"/>
      <c r="SNZ41" s="296"/>
      <c r="SOA41" s="296"/>
      <c r="SOB41" s="296"/>
      <c r="SOC41" s="296"/>
      <c r="SOD41" s="296"/>
      <c r="SOE41" s="296"/>
      <c r="SOF41" s="296"/>
      <c r="SOG41" s="296"/>
      <c r="SOH41" s="296"/>
      <c r="SOI41" s="296"/>
      <c r="SOJ41" s="296"/>
      <c r="SOK41" s="296"/>
      <c r="SOL41" s="296"/>
      <c r="SOM41" s="296"/>
      <c r="SON41" s="296"/>
      <c r="SOO41" s="296"/>
      <c r="SOP41" s="296"/>
      <c r="SOQ41" s="296"/>
      <c r="SOR41" s="296"/>
      <c r="SOS41" s="296"/>
      <c r="SOT41" s="296"/>
      <c r="SOU41" s="296"/>
      <c r="SOV41" s="296"/>
      <c r="SOW41" s="296"/>
      <c r="SOX41" s="296"/>
      <c r="SOY41" s="296"/>
      <c r="SOZ41" s="296"/>
      <c r="SPA41" s="296"/>
      <c r="SPB41" s="296"/>
      <c r="SPC41" s="296"/>
      <c r="SPD41" s="296"/>
      <c r="SPE41" s="296"/>
      <c r="SPF41" s="296"/>
      <c r="SPG41" s="296"/>
      <c r="SPH41" s="296"/>
      <c r="SPI41" s="296"/>
      <c r="SPJ41" s="296"/>
      <c r="SPK41" s="296"/>
      <c r="SPL41" s="296"/>
      <c r="SPM41" s="296"/>
      <c r="SPN41" s="296"/>
      <c r="SPO41" s="296"/>
      <c r="SPP41" s="296"/>
      <c r="SPQ41" s="296"/>
      <c r="SPR41" s="296"/>
      <c r="SPS41" s="296"/>
      <c r="SPT41" s="296"/>
      <c r="SPU41" s="296"/>
      <c r="SPV41" s="296"/>
      <c r="SPW41" s="296"/>
      <c r="SPX41" s="296"/>
      <c r="SPY41" s="296"/>
      <c r="SPZ41" s="296"/>
      <c r="SQA41" s="296"/>
      <c r="SQB41" s="296"/>
      <c r="SQC41" s="296"/>
      <c r="SQD41" s="296"/>
      <c r="SQE41" s="296"/>
      <c r="SQF41" s="296"/>
      <c r="SQG41" s="296"/>
      <c r="SQH41" s="296"/>
      <c r="SQI41" s="296"/>
      <c r="SQJ41" s="296"/>
      <c r="SQK41" s="296"/>
      <c r="SQL41" s="296"/>
      <c r="SQM41" s="296"/>
      <c r="SQN41" s="296"/>
      <c r="SQO41" s="296"/>
      <c r="SQP41" s="296"/>
      <c r="SQQ41" s="296"/>
      <c r="SQR41" s="296"/>
      <c r="SQS41" s="296"/>
      <c r="SQT41" s="296"/>
      <c r="SQU41" s="296"/>
      <c r="SQV41" s="296"/>
      <c r="SQW41" s="296"/>
      <c r="SQX41" s="296"/>
      <c r="SQY41" s="296"/>
      <c r="SQZ41" s="296"/>
      <c r="SRA41" s="296"/>
      <c r="SRB41" s="296"/>
      <c r="SRC41" s="296"/>
      <c r="SRD41" s="296"/>
      <c r="SRE41" s="296"/>
      <c r="SRF41" s="296"/>
      <c r="SRG41" s="296"/>
      <c r="SRH41" s="296"/>
      <c r="SRI41" s="296"/>
      <c r="SRJ41" s="296"/>
      <c r="SRK41" s="296"/>
      <c r="SRL41" s="296"/>
      <c r="SRM41" s="296"/>
      <c r="SRN41" s="296"/>
      <c r="SRO41" s="296"/>
      <c r="SRP41" s="296"/>
      <c r="SRQ41" s="296"/>
      <c r="SRR41" s="296"/>
      <c r="SRS41" s="296"/>
      <c r="SRT41" s="296"/>
      <c r="SRU41" s="296"/>
      <c r="SRV41" s="296"/>
      <c r="SRW41" s="296"/>
      <c r="SRX41" s="296"/>
      <c r="SRY41" s="296"/>
      <c r="SRZ41" s="296"/>
      <c r="SSA41" s="296"/>
      <c r="SSB41" s="296"/>
      <c r="SSC41" s="296"/>
      <c r="SSD41" s="296"/>
      <c r="SSE41" s="296"/>
      <c r="SSF41" s="296"/>
      <c r="SSG41" s="296"/>
      <c r="SSH41" s="296"/>
      <c r="SSI41" s="296"/>
      <c r="SSJ41" s="296"/>
      <c r="SSK41" s="296"/>
      <c r="SSL41" s="296"/>
      <c r="SSM41" s="296"/>
      <c r="SSN41" s="296"/>
      <c r="SSO41" s="296"/>
      <c r="SSP41" s="296"/>
      <c r="SSQ41" s="296"/>
      <c r="SSR41" s="296"/>
      <c r="SSS41" s="296"/>
      <c r="SST41" s="296"/>
      <c r="SSU41" s="296"/>
      <c r="SSV41" s="296"/>
      <c r="SSW41" s="296"/>
      <c r="SSX41" s="296"/>
      <c r="SSY41" s="296"/>
      <c r="SSZ41" s="296"/>
      <c r="STA41" s="296"/>
      <c r="STB41" s="296"/>
      <c r="STC41" s="296"/>
      <c r="STD41" s="296"/>
      <c r="STE41" s="296"/>
      <c r="STF41" s="296"/>
      <c r="STG41" s="296"/>
      <c r="STH41" s="296"/>
      <c r="STI41" s="296"/>
      <c r="STJ41" s="296"/>
      <c r="STK41" s="296"/>
      <c r="STL41" s="296"/>
      <c r="STM41" s="296"/>
      <c r="STN41" s="296"/>
      <c r="STO41" s="296"/>
      <c r="STP41" s="296"/>
      <c r="STQ41" s="296"/>
      <c r="STR41" s="296"/>
      <c r="STS41" s="296"/>
      <c r="STT41" s="296"/>
      <c r="STU41" s="296"/>
      <c r="STV41" s="296"/>
      <c r="STW41" s="296"/>
      <c r="STX41" s="296"/>
      <c r="STY41" s="296"/>
      <c r="STZ41" s="296"/>
      <c r="SUA41" s="296"/>
      <c r="SUB41" s="296"/>
      <c r="SUC41" s="296"/>
      <c r="SUD41" s="296"/>
      <c r="SUE41" s="296"/>
      <c r="SUF41" s="296"/>
      <c r="SUG41" s="296"/>
      <c r="SUH41" s="296"/>
      <c r="SUI41" s="296"/>
      <c r="SUJ41" s="296"/>
      <c r="SUK41" s="296"/>
      <c r="SUL41" s="296"/>
      <c r="SUM41" s="296"/>
      <c r="SUN41" s="296"/>
      <c r="SUO41" s="296"/>
      <c r="SUP41" s="296"/>
      <c r="SUQ41" s="296"/>
      <c r="SUR41" s="296"/>
      <c r="SUS41" s="296"/>
      <c r="SUT41" s="296"/>
      <c r="SUU41" s="296"/>
      <c r="SUV41" s="296"/>
      <c r="SUW41" s="296"/>
      <c r="SUX41" s="296"/>
      <c r="SUY41" s="296"/>
      <c r="SUZ41" s="296"/>
      <c r="SVA41" s="296"/>
      <c r="SVB41" s="296"/>
      <c r="SVC41" s="296"/>
      <c r="SVD41" s="296"/>
      <c r="SVE41" s="296"/>
      <c r="SVF41" s="296"/>
      <c r="SVG41" s="296"/>
      <c r="SVH41" s="296"/>
      <c r="SVI41" s="296"/>
      <c r="SVJ41" s="296"/>
      <c r="SVK41" s="296"/>
      <c r="SVL41" s="296"/>
      <c r="SVM41" s="296"/>
      <c r="SVN41" s="296"/>
      <c r="SVO41" s="296"/>
      <c r="SVP41" s="296"/>
      <c r="SVQ41" s="296"/>
      <c r="SVR41" s="296"/>
      <c r="SVS41" s="296"/>
      <c r="SVT41" s="296"/>
      <c r="SVU41" s="296"/>
      <c r="SVV41" s="296"/>
      <c r="SVW41" s="296"/>
      <c r="SVX41" s="296"/>
      <c r="SVY41" s="296"/>
      <c r="SVZ41" s="296"/>
      <c r="SWA41" s="296"/>
      <c r="SWB41" s="296"/>
      <c r="SWC41" s="296"/>
      <c r="SWD41" s="296"/>
      <c r="SWE41" s="296"/>
      <c r="SWF41" s="296"/>
      <c r="SWG41" s="296"/>
      <c r="SWH41" s="296"/>
      <c r="SWI41" s="296"/>
      <c r="SWJ41" s="296"/>
      <c r="SWK41" s="296"/>
      <c r="SWL41" s="296"/>
      <c r="SWM41" s="296"/>
      <c r="SWN41" s="296"/>
      <c r="SWO41" s="296"/>
      <c r="SWP41" s="296"/>
      <c r="SWQ41" s="296"/>
      <c r="SWR41" s="296"/>
      <c r="SWS41" s="296"/>
      <c r="SWT41" s="296"/>
      <c r="SWU41" s="296"/>
      <c r="SWV41" s="296"/>
      <c r="SWW41" s="296"/>
      <c r="SWX41" s="296"/>
      <c r="SWY41" s="296"/>
      <c r="SWZ41" s="296"/>
      <c r="SXA41" s="296"/>
      <c r="SXB41" s="296"/>
      <c r="SXC41" s="296"/>
      <c r="SXD41" s="296"/>
      <c r="SXE41" s="296"/>
      <c r="SXF41" s="296"/>
      <c r="SXG41" s="296"/>
      <c r="SXH41" s="296"/>
      <c r="SXI41" s="296"/>
      <c r="SXJ41" s="296"/>
      <c r="SXK41" s="296"/>
      <c r="SXL41" s="296"/>
      <c r="SXM41" s="296"/>
      <c r="SXN41" s="296"/>
      <c r="SXO41" s="296"/>
      <c r="SXP41" s="296"/>
      <c r="SXQ41" s="296"/>
      <c r="SXR41" s="296"/>
      <c r="SXS41" s="296"/>
      <c r="SXT41" s="296"/>
      <c r="SXU41" s="296"/>
      <c r="SXV41" s="296"/>
      <c r="SXW41" s="296"/>
      <c r="SXX41" s="296"/>
      <c r="SXY41" s="296"/>
      <c r="SXZ41" s="296"/>
      <c r="SYA41" s="296"/>
      <c r="SYB41" s="296"/>
      <c r="SYC41" s="296"/>
      <c r="SYD41" s="296"/>
      <c r="SYE41" s="296"/>
      <c r="SYF41" s="296"/>
      <c r="SYG41" s="296"/>
      <c r="SYH41" s="296"/>
      <c r="SYI41" s="296"/>
      <c r="SYJ41" s="296"/>
      <c r="SYK41" s="296"/>
      <c r="SYL41" s="296"/>
      <c r="SYM41" s="296"/>
      <c r="SYN41" s="296"/>
      <c r="SYO41" s="296"/>
      <c r="SYP41" s="296"/>
      <c r="SYQ41" s="296"/>
      <c r="SYR41" s="296"/>
      <c r="SYS41" s="296"/>
      <c r="SYT41" s="296"/>
      <c r="SYU41" s="296"/>
      <c r="SYV41" s="296"/>
      <c r="SYW41" s="296"/>
      <c r="SYX41" s="296"/>
      <c r="SYY41" s="296"/>
      <c r="SYZ41" s="296"/>
      <c r="SZA41" s="296"/>
      <c r="SZB41" s="296"/>
      <c r="SZC41" s="296"/>
      <c r="SZD41" s="296"/>
      <c r="SZE41" s="296"/>
      <c r="SZF41" s="296"/>
      <c r="SZG41" s="296"/>
      <c r="SZH41" s="296"/>
      <c r="SZI41" s="296"/>
      <c r="SZJ41" s="296"/>
      <c r="SZK41" s="296"/>
      <c r="SZL41" s="296"/>
      <c r="SZM41" s="296"/>
      <c r="SZN41" s="296"/>
      <c r="SZO41" s="296"/>
      <c r="SZP41" s="296"/>
      <c r="SZQ41" s="296"/>
      <c r="SZR41" s="296"/>
      <c r="SZS41" s="296"/>
      <c r="SZT41" s="296"/>
      <c r="SZU41" s="296"/>
      <c r="SZV41" s="296"/>
      <c r="SZW41" s="296"/>
      <c r="SZX41" s="296"/>
      <c r="SZY41" s="296"/>
      <c r="SZZ41" s="296"/>
      <c r="TAA41" s="296"/>
      <c r="TAB41" s="296"/>
      <c r="TAC41" s="296"/>
      <c r="TAD41" s="296"/>
      <c r="TAE41" s="296"/>
      <c r="TAF41" s="296"/>
      <c r="TAG41" s="296"/>
      <c r="TAH41" s="296"/>
      <c r="TAI41" s="296"/>
      <c r="TAJ41" s="296"/>
      <c r="TAK41" s="296"/>
      <c r="TAL41" s="296"/>
      <c r="TAM41" s="296"/>
      <c r="TAN41" s="296"/>
      <c r="TAO41" s="296"/>
      <c r="TAP41" s="296"/>
      <c r="TAQ41" s="296"/>
      <c r="TAR41" s="296"/>
      <c r="TAS41" s="296"/>
      <c r="TAT41" s="296"/>
      <c r="TAU41" s="296"/>
      <c r="TAV41" s="296"/>
      <c r="TAW41" s="296"/>
      <c r="TAX41" s="296"/>
      <c r="TAY41" s="296"/>
      <c r="TAZ41" s="296"/>
      <c r="TBA41" s="296"/>
      <c r="TBB41" s="296"/>
      <c r="TBC41" s="296"/>
      <c r="TBD41" s="296"/>
      <c r="TBE41" s="296"/>
      <c r="TBF41" s="296"/>
      <c r="TBG41" s="296"/>
      <c r="TBH41" s="296"/>
      <c r="TBI41" s="296"/>
      <c r="TBJ41" s="296"/>
      <c r="TBK41" s="296"/>
      <c r="TBL41" s="296"/>
      <c r="TBM41" s="296"/>
      <c r="TBN41" s="296"/>
      <c r="TBO41" s="296"/>
      <c r="TBP41" s="296"/>
      <c r="TBQ41" s="296"/>
      <c r="TBR41" s="296"/>
      <c r="TBS41" s="296"/>
      <c r="TBT41" s="296"/>
      <c r="TBU41" s="296"/>
      <c r="TBV41" s="296"/>
      <c r="TBW41" s="296"/>
      <c r="TBX41" s="296"/>
      <c r="TBY41" s="296"/>
      <c r="TBZ41" s="296"/>
      <c r="TCA41" s="296"/>
      <c r="TCB41" s="296"/>
      <c r="TCC41" s="296"/>
      <c r="TCD41" s="296"/>
      <c r="TCE41" s="296"/>
      <c r="TCF41" s="296"/>
      <c r="TCG41" s="296"/>
      <c r="TCH41" s="296"/>
      <c r="TCI41" s="296"/>
      <c r="TCJ41" s="296"/>
      <c r="TCK41" s="296"/>
      <c r="TCL41" s="296"/>
      <c r="TCM41" s="296"/>
      <c r="TCN41" s="296"/>
      <c r="TCO41" s="296"/>
      <c r="TCP41" s="296"/>
      <c r="TCQ41" s="296"/>
      <c r="TCR41" s="296"/>
      <c r="TCS41" s="296"/>
      <c r="TCT41" s="296"/>
      <c r="TCU41" s="296"/>
      <c r="TCV41" s="296"/>
      <c r="TCW41" s="296"/>
      <c r="TCX41" s="296"/>
      <c r="TCY41" s="296"/>
      <c r="TCZ41" s="296"/>
      <c r="TDA41" s="296"/>
      <c r="TDB41" s="296"/>
      <c r="TDC41" s="296"/>
      <c r="TDD41" s="296"/>
      <c r="TDE41" s="296"/>
      <c r="TDF41" s="296"/>
      <c r="TDG41" s="296"/>
      <c r="TDH41" s="296"/>
      <c r="TDI41" s="296"/>
      <c r="TDJ41" s="296"/>
      <c r="TDK41" s="296"/>
      <c r="TDL41" s="296"/>
      <c r="TDM41" s="296"/>
      <c r="TDN41" s="296"/>
      <c r="TDO41" s="296"/>
      <c r="TDP41" s="296"/>
      <c r="TDQ41" s="296"/>
      <c r="TDR41" s="296"/>
      <c r="TDS41" s="296"/>
      <c r="TDT41" s="296"/>
      <c r="TDU41" s="296"/>
      <c r="TDV41" s="296"/>
      <c r="TDW41" s="296"/>
      <c r="TDX41" s="296"/>
      <c r="TDY41" s="296"/>
      <c r="TDZ41" s="296"/>
      <c r="TEA41" s="296"/>
      <c r="TEB41" s="296"/>
      <c r="TEC41" s="296"/>
      <c r="TED41" s="296"/>
      <c r="TEE41" s="296"/>
      <c r="TEF41" s="296"/>
      <c r="TEG41" s="296"/>
      <c r="TEH41" s="296"/>
      <c r="TEI41" s="296"/>
      <c r="TEJ41" s="296"/>
      <c r="TEK41" s="296"/>
      <c r="TEL41" s="296"/>
      <c r="TEM41" s="296"/>
      <c r="TEN41" s="296"/>
      <c r="TEO41" s="296"/>
      <c r="TEP41" s="296"/>
      <c r="TEQ41" s="296"/>
      <c r="TER41" s="296"/>
      <c r="TES41" s="296"/>
      <c r="TET41" s="296"/>
      <c r="TEU41" s="296"/>
      <c r="TEV41" s="296"/>
      <c r="TEW41" s="296"/>
      <c r="TEX41" s="296"/>
      <c r="TEY41" s="296"/>
      <c r="TEZ41" s="296"/>
      <c r="TFA41" s="296"/>
      <c r="TFB41" s="296"/>
      <c r="TFC41" s="296"/>
      <c r="TFD41" s="296"/>
      <c r="TFE41" s="296"/>
      <c r="TFF41" s="296"/>
      <c r="TFG41" s="296"/>
      <c r="TFH41" s="296"/>
      <c r="TFI41" s="296"/>
      <c r="TFJ41" s="296"/>
      <c r="TFK41" s="296"/>
      <c r="TFL41" s="296"/>
      <c r="TFM41" s="296"/>
      <c r="TFN41" s="296"/>
      <c r="TFO41" s="296"/>
      <c r="TFP41" s="296"/>
      <c r="TFQ41" s="296"/>
      <c r="TFR41" s="296"/>
      <c r="TFS41" s="296"/>
      <c r="TFT41" s="296"/>
      <c r="TFU41" s="296"/>
      <c r="TFV41" s="296"/>
      <c r="TFW41" s="296"/>
      <c r="TFX41" s="296"/>
      <c r="TFY41" s="296"/>
      <c r="TFZ41" s="296"/>
      <c r="TGA41" s="296"/>
      <c r="TGB41" s="296"/>
      <c r="TGC41" s="296"/>
      <c r="TGD41" s="296"/>
      <c r="TGE41" s="296"/>
      <c r="TGF41" s="296"/>
      <c r="TGG41" s="296"/>
      <c r="TGH41" s="296"/>
      <c r="TGI41" s="296"/>
      <c r="TGJ41" s="296"/>
      <c r="TGK41" s="296"/>
      <c r="TGL41" s="296"/>
      <c r="TGM41" s="296"/>
      <c r="TGN41" s="296"/>
      <c r="TGO41" s="296"/>
      <c r="TGP41" s="296"/>
      <c r="TGQ41" s="296"/>
      <c r="TGR41" s="296"/>
      <c r="TGS41" s="296"/>
      <c r="TGT41" s="296"/>
      <c r="TGU41" s="296"/>
      <c r="TGV41" s="296"/>
      <c r="TGW41" s="296"/>
      <c r="TGX41" s="296"/>
      <c r="TGY41" s="296"/>
      <c r="TGZ41" s="296"/>
      <c r="THA41" s="296"/>
      <c r="THB41" s="296"/>
      <c r="THC41" s="296"/>
      <c r="THD41" s="296"/>
      <c r="THE41" s="296"/>
      <c r="THF41" s="296"/>
      <c r="THG41" s="296"/>
      <c r="THH41" s="296"/>
      <c r="THI41" s="296"/>
      <c r="THJ41" s="296"/>
      <c r="THK41" s="296"/>
      <c r="THL41" s="296"/>
      <c r="THM41" s="296"/>
      <c r="THN41" s="296"/>
      <c r="THO41" s="296"/>
      <c r="THP41" s="296"/>
      <c r="THQ41" s="296"/>
      <c r="THR41" s="296"/>
      <c r="THS41" s="296"/>
      <c r="THT41" s="296"/>
      <c r="THU41" s="296"/>
      <c r="THV41" s="296"/>
      <c r="THW41" s="296"/>
      <c r="THX41" s="296"/>
      <c r="THY41" s="296"/>
      <c r="THZ41" s="296"/>
      <c r="TIA41" s="296"/>
      <c r="TIB41" s="296"/>
      <c r="TIC41" s="296"/>
      <c r="TID41" s="296"/>
      <c r="TIE41" s="296"/>
      <c r="TIF41" s="296"/>
      <c r="TIG41" s="296"/>
      <c r="TIH41" s="296"/>
      <c r="TII41" s="296"/>
      <c r="TIJ41" s="296"/>
      <c r="TIK41" s="296"/>
      <c r="TIL41" s="296"/>
      <c r="TIM41" s="296"/>
      <c r="TIN41" s="296"/>
      <c r="TIO41" s="296"/>
      <c r="TIP41" s="296"/>
      <c r="TIQ41" s="296"/>
      <c r="TIR41" s="296"/>
      <c r="TIS41" s="296"/>
      <c r="TIT41" s="296"/>
      <c r="TIU41" s="296"/>
      <c r="TIV41" s="296"/>
      <c r="TIW41" s="296"/>
      <c r="TIX41" s="296"/>
      <c r="TIY41" s="296"/>
      <c r="TIZ41" s="296"/>
      <c r="TJA41" s="296"/>
      <c r="TJB41" s="296"/>
      <c r="TJC41" s="296"/>
      <c r="TJD41" s="296"/>
      <c r="TJE41" s="296"/>
      <c r="TJF41" s="296"/>
      <c r="TJG41" s="296"/>
      <c r="TJH41" s="296"/>
      <c r="TJI41" s="296"/>
      <c r="TJJ41" s="296"/>
      <c r="TJK41" s="296"/>
      <c r="TJL41" s="296"/>
      <c r="TJM41" s="296"/>
      <c r="TJN41" s="296"/>
      <c r="TJO41" s="296"/>
      <c r="TJP41" s="296"/>
      <c r="TJQ41" s="296"/>
      <c r="TJR41" s="296"/>
      <c r="TJS41" s="296"/>
      <c r="TJT41" s="296"/>
      <c r="TJU41" s="296"/>
      <c r="TJV41" s="296"/>
      <c r="TJW41" s="296"/>
      <c r="TJX41" s="296"/>
      <c r="TJY41" s="296"/>
      <c r="TJZ41" s="296"/>
      <c r="TKA41" s="296"/>
      <c r="TKB41" s="296"/>
      <c r="TKC41" s="296"/>
      <c r="TKD41" s="296"/>
      <c r="TKE41" s="296"/>
      <c r="TKF41" s="296"/>
      <c r="TKG41" s="296"/>
      <c r="TKH41" s="296"/>
      <c r="TKI41" s="296"/>
      <c r="TKJ41" s="296"/>
      <c r="TKK41" s="296"/>
      <c r="TKL41" s="296"/>
      <c r="TKM41" s="296"/>
      <c r="TKN41" s="296"/>
      <c r="TKO41" s="296"/>
      <c r="TKP41" s="296"/>
      <c r="TKQ41" s="296"/>
      <c r="TKR41" s="296"/>
      <c r="TKS41" s="296"/>
      <c r="TKT41" s="296"/>
      <c r="TKU41" s="296"/>
      <c r="TKV41" s="296"/>
      <c r="TKW41" s="296"/>
      <c r="TKX41" s="296"/>
      <c r="TKY41" s="296"/>
      <c r="TKZ41" s="296"/>
      <c r="TLA41" s="296"/>
      <c r="TLB41" s="296"/>
      <c r="TLC41" s="296"/>
      <c r="TLD41" s="296"/>
      <c r="TLE41" s="296"/>
      <c r="TLF41" s="296"/>
      <c r="TLG41" s="296"/>
      <c r="TLH41" s="296"/>
      <c r="TLI41" s="296"/>
      <c r="TLJ41" s="296"/>
      <c r="TLK41" s="296"/>
      <c r="TLL41" s="296"/>
      <c r="TLM41" s="296"/>
      <c r="TLN41" s="296"/>
      <c r="TLO41" s="296"/>
      <c r="TLP41" s="296"/>
      <c r="TLQ41" s="296"/>
      <c r="TLR41" s="296"/>
      <c r="TLS41" s="296"/>
      <c r="TLT41" s="296"/>
      <c r="TLU41" s="296"/>
      <c r="TLV41" s="296"/>
      <c r="TLW41" s="296"/>
      <c r="TLX41" s="296"/>
      <c r="TLY41" s="296"/>
      <c r="TLZ41" s="296"/>
      <c r="TMA41" s="296"/>
      <c r="TMB41" s="296"/>
      <c r="TMC41" s="296"/>
      <c r="TMD41" s="296"/>
      <c r="TME41" s="296"/>
      <c r="TMF41" s="296"/>
      <c r="TMG41" s="296"/>
      <c r="TMH41" s="296"/>
      <c r="TMI41" s="296"/>
      <c r="TMJ41" s="296"/>
      <c r="TMK41" s="296"/>
      <c r="TML41" s="296"/>
      <c r="TMM41" s="296"/>
      <c r="TMN41" s="296"/>
      <c r="TMO41" s="296"/>
      <c r="TMP41" s="296"/>
      <c r="TMQ41" s="296"/>
      <c r="TMR41" s="296"/>
      <c r="TMS41" s="296"/>
      <c r="TMT41" s="296"/>
      <c r="TMU41" s="296"/>
      <c r="TMV41" s="296"/>
      <c r="TMW41" s="296"/>
      <c r="TMX41" s="296"/>
      <c r="TMY41" s="296"/>
      <c r="TMZ41" s="296"/>
      <c r="TNA41" s="296"/>
      <c r="TNB41" s="296"/>
      <c r="TNC41" s="296"/>
      <c r="TND41" s="296"/>
      <c r="TNE41" s="296"/>
      <c r="TNF41" s="296"/>
      <c r="TNG41" s="296"/>
      <c r="TNH41" s="296"/>
      <c r="TNI41" s="296"/>
      <c r="TNJ41" s="296"/>
      <c r="TNK41" s="296"/>
      <c r="TNL41" s="296"/>
      <c r="TNM41" s="296"/>
      <c r="TNN41" s="296"/>
      <c r="TNO41" s="296"/>
      <c r="TNP41" s="296"/>
      <c r="TNQ41" s="296"/>
      <c r="TNR41" s="296"/>
      <c r="TNS41" s="296"/>
      <c r="TNT41" s="296"/>
      <c r="TNU41" s="296"/>
      <c r="TNV41" s="296"/>
      <c r="TNW41" s="296"/>
      <c r="TNX41" s="296"/>
      <c r="TNY41" s="296"/>
      <c r="TNZ41" s="296"/>
      <c r="TOA41" s="296"/>
      <c r="TOB41" s="296"/>
      <c r="TOC41" s="296"/>
      <c r="TOD41" s="296"/>
      <c r="TOE41" s="296"/>
      <c r="TOF41" s="296"/>
      <c r="TOG41" s="296"/>
      <c r="TOH41" s="296"/>
      <c r="TOI41" s="296"/>
      <c r="TOJ41" s="296"/>
      <c r="TOK41" s="296"/>
      <c r="TOL41" s="296"/>
      <c r="TOM41" s="296"/>
      <c r="TON41" s="296"/>
      <c r="TOO41" s="296"/>
      <c r="TOP41" s="296"/>
      <c r="TOQ41" s="296"/>
      <c r="TOR41" s="296"/>
      <c r="TOS41" s="296"/>
      <c r="TOT41" s="296"/>
      <c r="TOU41" s="296"/>
      <c r="TOV41" s="296"/>
      <c r="TOW41" s="296"/>
      <c r="TOX41" s="296"/>
      <c r="TOY41" s="296"/>
      <c r="TOZ41" s="296"/>
      <c r="TPA41" s="296"/>
      <c r="TPB41" s="296"/>
      <c r="TPC41" s="296"/>
      <c r="TPD41" s="296"/>
      <c r="TPE41" s="296"/>
      <c r="TPF41" s="296"/>
      <c r="TPG41" s="296"/>
      <c r="TPH41" s="296"/>
      <c r="TPI41" s="296"/>
      <c r="TPJ41" s="296"/>
      <c r="TPK41" s="296"/>
      <c r="TPL41" s="296"/>
      <c r="TPM41" s="296"/>
      <c r="TPN41" s="296"/>
      <c r="TPO41" s="296"/>
      <c r="TPP41" s="296"/>
      <c r="TPQ41" s="296"/>
      <c r="TPR41" s="296"/>
      <c r="TPS41" s="296"/>
      <c r="TPT41" s="296"/>
      <c r="TPU41" s="296"/>
      <c r="TPV41" s="296"/>
      <c r="TPW41" s="296"/>
      <c r="TPX41" s="296"/>
      <c r="TPY41" s="296"/>
      <c r="TPZ41" s="296"/>
      <c r="TQA41" s="296"/>
      <c r="TQB41" s="296"/>
      <c r="TQC41" s="296"/>
      <c r="TQD41" s="296"/>
      <c r="TQE41" s="296"/>
      <c r="TQF41" s="296"/>
      <c r="TQG41" s="296"/>
      <c r="TQH41" s="296"/>
      <c r="TQI41" s="296"/>
      <c r="TQJ41" s="296"/>
      <c r="TQK41" s="296"/>
      <c r="TQL41" s="296"/>
      <c r="TQM41" s="296"/>
      <c r="TQN41" s="296"/>
      <c r="TQO41" s="296"/>
      <c r="TQP41" s="296"/>
      <c r="TQQ41" s="296"/>
      <c r="TQR41" s="296"/>
      <c r="TQS41" s="296"/>
      <c r="TQT41" s="296"/>
      <c r="TQU41" s="296"/>
      <c r="TQV41" s="296"/>
      <c r="TQW41" s="296"/>
      <c r="TQX41" s="296"/>
      <c r="TQY41" s="296"/>
      <c r="TQZ41" s="296"/>
      <c r="TRA41" s="296"/>
      <c r="TRB41" s="296"/>
      <c r="TRC41" s="296"/>
      <c r="TRD41" s="296"/>
      <c r="TRE41" s="296"/>
      <c r="TRF41" s="296"/>
      <c r="TRG41" s="296"/>
      <c r="TRH41" s="296"/>
      <c r="TRI41" s="296"/>
      <c r="TRJ41" s="296"/>
      <c r="TRK41" s="296"/>
      <c r="TRL41" s="296"/>
      <c r="TRM41" s="296"/>
      <c r="TRN41" s="296"/>
      <c r="TRO41" s="296"/>
      <c r="TRP41" s="296"/>
      <c r="TRQ41" s="296"/>
      <c r="TRR41" s="296"/>
      <c r="TRS41" s="296"/>
      <c r="TRT41" s="296"/>
      <c r="TRU41" s="296"/>
      <c r="TRV41" s="296"/>
      <c r="TRW41" s="296"/>
      <c r="TRX41" s="296"/>
      <c r="TRY41" s="296"/>
      <c r="TRZ41" s="296"/>
      <c r="TSA41" s="296"/>
      <c r="TSB41" s="296"/>
      <c r="TSC41" s="296"/>
      <c r="TSD41" s="296"/>
      <c r="TSE41" s="296"/>
      <c r="TSF41" s="296"/>
      <c r="TSG41" s="296"/>
      <c r="TSH41" s="296"/>
      <c r="TSI41" s="296"/>
      <c r="TSJ41" s="296"/>
      <c r="TSK41" s="296"/>
      <c r="TSL41" s="296"/>
      <c r="TSM41" s="296"/>
      <c r="TSN41" s="296"/>
      <c r="TSO41" s="296"/>
      <c r="TSP41" s="296"/>
      <c r="TSQ41" s="296"/>
      <c r="TSR41" s="296"/>
      <c r="TSS41" s="296"/>
      <c r="TST41" s="296"/>
      <c r="TSU41" s="296"/>
      <c r="TSV41" s="296"/>
      <c r="TSW41" s="296"/>
      <c r="TSX41" s="296"/>
      <c r="TSY41" s="296"/>
      <c r="TSZ41" s="296"/>
      <c r="TTA41" s="296"/>
      <c r="TTB41" s="296"/>
      <c r="TTC41" s="296"/>
      <c r="TTD41" s="296"/>
      <c r="TTE41" s="296"/>
      <c r="TTF41" s="296"/>
      <c r="TTG41" s="296"/>
      <c r="TTH41" s="296"/>
      <c r="TTI41" s="296"/>
      <c r="TTJ41" s="296"/>
      <c r="TTK41" s="296"/>
      <c r="TTL41" s="296"/>
      <c r="TTM41" s="296"/>
      <c r="TTN41" s="296"/>
      <c r="TTO41" s="296"/>
      <c r="TTP41" s="296"/>
      <c r="TTQ41" s="296"/>
      <c r="TTR41" s="296"/>
      <c r="TTS41" s="296"/>
      <c r="TTT41" s="296"/>
      <c r="TTU41" s="296"/>
      <c r="TTV41" s="296"/>
      <c r="TTW41" s="296"/>
      <c r="TTX41" s="296"/>
      <c r="TTY41" s="296"/>
      <c r="TTZ41" s="296"/>
      <c r="TUA41" s="296"/>
      <c r="TUB41" s="296"/>
      <c r="TUC41" s="296"/>
      <c r="TUD41" s="296"/>
      <c r="TUE41" s="296"/>
      <c r="TUF41" s="296"/>
      <c r="TUG41" s="296"/>
      <c r="TUH41" s="296"/>
      <c r="TUI41" s="296"/>
      <c r="TUJ41" s="296"/>
      <c r="TUK41" s="296"/>
      <c r="TUL41" s="296"/>
      <c r="TUM41" s="296"/>
      <c r="TUN41" s="296"/>
      <c r="TUO41" s="296"/>
      <c r="TUP41" s="296"/>
      <c r="TUQ41" s="296"/>
      <c r="TUR41" s="296"/>
      <c r="TUS41" s="296"/>
      <c r="TUT41" s="296"/>
      <c r="TUU41" s="296"/>
      <c r="TUV41" s="296"/>
      <c r="TUW41" s="296"/>
      <c r="TUX41" s="296"/>
      <c r="TUY41" s="296"/>
      <c r="TUZ41" s="296"/>
      <c r="TVA41" s="296"/>
      <c r="TVB41" s="296"/>
      <c r="TVC41" s="296"/>
      <c r="TVD41" s="296"/>
      <c r="TVE41" s="296"/>
      <c r="TVF41" s="296"/>
      <c r="TVG41" s="296"/>
      <c r="TVH41" s="296"/>
      <c r="TVI41" s="296"/>
      <c r="TVJ41" s="296"/>
      <c r="TVK41" s="296"/>
      <c r="TVL41" s="296"/>
      <c r="TVM41" s="296"/>
      <c r="TVN41" s="296"/>
      <c r="TVO41" s="296"/>
      <c r="TVP41" s="296"/>
      <c r="TVQ41" s="296"/>
      <c r="TVR41" s="296"/>
      <c r="TVS41" s="296"/>
      <c r="TVT41" s="296"/>
      <c r="TVU41" s="296"/>
      <c r="TVV41" s="296"/>
      <c r="TVW41" s="296"/>
      <c r="TVX41" s="296"/>
      <c r="TVY41" s="296"/>
      <c r="TVZ41" s="296"/>
      <c r="TWA41" s="296"/>
      <c r="TWB41" s="296"/>
      <c r="TWC41" s="296"/>
      <c r="TWD41" s="296"/>
      <c r="TWE41" s="296"/>
      <c r="TWF41" s="296"/>
      <c r="TWG41" s="296"/>
      <c r="TWH41" s="296"/>
      <c r="TWI41" s="296"/>
      <c r="TWJ41" s="296"/>
      <c r="TWK41" s="296"/>
      <c r="TWL41" s="296"/>
      <c r="TWM41" s="296"/>
      <c r="TWN41" s="296"/>
      <c r="TWO41" s="296"/>
      <c r="TWP41" s="296"/>
      <c r="TWQ41" s="296"/>
      <c r="TWR41" s="296"/>
      <c r="TWS41" s="296"/>
      <c r="TWT41" s="296"/>
      <c r="TWU41" s="296"/>
      <c r="TWV41" s="296"/>
      <c r="TWW41" s="296"/>
      <c r="TWX41" s="296"/>
      <c r="TWY41" s="296"/>
      <c r="TWZ41" s="296"/>
      <c r="TXA41" s="296"/>
      <c r="TXB41" s="296"/>
      <c r="TXC41" s="296"/>
      <c r="TXD41" s="296"/>
      <c r="TXE41" s="296"/>
      <c r="TXF41" s="296"/>
      <c r="TXG41" s="296"/>
      <c r="TXH41" s="296"/>
      <c r="TXI41" s="296"/>
      <c r="TXJ41" s="296"/>
      <c r="TXK41" s="296"/>
      <c r="TXL41" s="296"/>
      <c r="TXM41" s="296"/>
      <c r="TXN41" s="296"/>
      <c r="TXO41" s="296"/>
      <c r="TXP41" s="296"/>
      <c r="TXQ41" s="296"/>
      <c r="TXR41" s="296"/>
      <c r="TXS41" s="296"/>
      <c r="TXT41" s="296"/>
      <c r="TXU41" s="296"/>
      <c r="TXV41" s="296"/>
      <c r="TXW41" s="296"/>
      <c r="TXX41" s="296"/>
      <c r="TXY41" s="296"/>
      <c r="TXZ41" s="296"/>
      <c r="TYA41" s="296"/>
      <c r="TYB41" s="296"/>
      <c r="TYC41" s="296"/>
      <c r="TYD41" s="296"/>
      <c r="TYE41" s="296"/>
      <c r="TYF41" s="296"/>
      <c r="TYG41" s="296"/>
      <c r="TYH41" s="296"/>
      <c r="TYI41" s="296"/>
      <c r="TYJ41" s="296"/>
      <c r="TYK41" s="296"/>
      <c r="TYL41" s="296"/>
      <c r="TYM41" s="296"/>
      <c r="TYN41" s="296"/>
      <c r="TYO41" s="296"/>
      <c r="TYP41" s="296"/>
      <c r="TYQ41" s="296"/>
      <c r="TYR41" s="296"/>
      <c r="TYS41" s="296"/>
      <c r="TYT41" s="296"/>
      <c r="TYU41" s="296"/>
      <c r="TYV41" s="296"/>
      <c r="TYW41" s="296"/>
      <c r="TYX41" s="296"/>
      <c r="TYY41" s="296"/>
      <c r="TYZ41" s="296"/>
      <c r="TZA41" s="296"/>
      <c r="TZB41" s="296"/>
      <c r="TZC41" s="296"/>
      <c r="TZD41" s="296"/>
      <c r="TZE41" s="296"/>
      <c r="TZF41" s="296"/>
      <c r="TZG41" s="296"/>
      <c r="TZH41" s="296"/>
      <c r="TZI41" s="296"/>
      <c r="TZJ41" s="296"/>
      <c r="TZK41" s="296"/>
      <c r="TZL41" s="296"/>
      <c r="TZM41" s="296"/>
      <c r="TZN41" s="296"/>
      <c r="TZO41" s="296"/>
      <c r="TZP41" s="296"/>
      <c r="TZQ41" s="296"/>
      <c r="TZR41" s="296"/>
      <c r="TZS41" s="296"/>
      <c r="TZT41" s="296"/>
      <c r="TZU41" s="296"/>
      <c r="TZV41" s="296"/>
      <c r="TZW41" s="296"/>
      <c r="TZX41" s="296"/>
      <c r="TZY41" s="296"/>
      <c r="TZZ41" s="296"/>
      <c r="UAA41" s="296"/>
      <c r="UAB41" s="296"/>
      <c r="UAC41" s="296"/>
      <c r="UAD41" s="296"/>
      <c r="UAE41" s="296"/>
      <c r="UAF41" s="296"/>
      <c r="UAG41" s="296"/>
      <c r="UAH41" s="296"/>
      <c r="UAI41" s="296"/>
      <c r="UAJ41" s="296"/>
      <c r="UAK41" s="296"/>
      <c r="UAL41" s="296"/>
      <c r="UAM41" s="296"/>
      <c r="UAN41" s="296"/>
      <c r="UAO41" s="296"/>
      <c r="UAP41" s="296"/>
      <c r="UAQ41" s="296"/>
      <c r="UAR41" s="296"/>
      <c r="UAS41" s="296"/>
      <c r="UAT41" s="296"/>
      <c r="UAU41" s="296"/>
      <c r="UAV41" s="296"/>
      <c r="UAW41" s="296"/>
      <c r="UAX41" s="296"/>
      <c r="UAY41" s="296"/>
      <c r="UAZ41" s="296"/>
      <c r="UBA41" s="296"/>
      <c r="UBB41" s="296"/>
      <c r="UBC41" s="296"/>
      <c r="UBD41" s="296"/>
      <c r="UBE41" s="296"/>
      <c r="UBF41" s="296"/>
      <c r="UBG41" s="296"/>
      <c r="UBH41" s="296"/>
      <c r="UBI41" s="296"/>
      <c r="UBJ41" s="296"/>
      <c r="UBK41" s="296"/>
      <c r="UBL41" s="296"/>
      <c r="UBM41" s="296"/>
      <c r="UBN41" s="296"/>
      <c r="UBO41" s="296"/>
      <c r="UBP41" s="296"/>
      <c r="UBQ41" s="296"/>
      <c r="UBR41" s="296"/>
      <c r="UBS41" s="296"/>
      <c r="UBT41" s="296"/>
      <c r="UBU41" s="296"/>
      <c r="UBV41" s="296"/>
      <c r="UBW41" s="296"/>
      <c r="UBX41" s="296"/>
      <c r="UBY41" s="296"/>
      <c r="UBZ41" s="296"/>
      <c r="UCA41" s="296"/>
      <c r="UCB41" s="296"/>
      <c r="UCC41" s="296"/>
      <c r="UCD41" s="296"/>
      <c r="UCE41" s="296"/>
      <c r="UCF41" s="296"/>
      <c r="UCG41" s="296"/>
      <c r="UCH41" s="296"/>
      <c r="UCI41" s="296"/>
      <c r="UCJ41" s="296"/>
      <c r="UCK41" s="296"/>
      <c r="UCL41" s="296"/>
      <c r="UCM41" s="296"/>
      <c r="UCN41" s="296"/>
      <c r="UCO41" s="296"/>
      <c r="UCP41" s="296"/>
      <c r="UCQ41" s="296"/>
      <c r="UCR41" s="296"/>
      <c r="UCS41" s="296"/>
      <c r="UCT41" s="296"/>
      <c r="UCU41" s="296"/>
      <c r="UCV41" s="296"/>
      <c r="UCW41" s="296"/>
      <c r="UCX41" s="296"/>
      <c r="UCY41" s="296"/>
      <c r="UCZ41" s="296"/>
      <c r="UDA41" s="296"/>
      <c r="UDB41" s="296"/>
      <c r="UDC41" s="296"/>
      <c r="UDD41" s="296"/>
      <c r="UDE41" s="296"/>
      <c r="UDF41" s="296"/>
      <c r="UDG41" s="296"/>
      <c r="UDH41" s="296"/>
      <c r="UDI41" s="296"/>
      <c r="UDJ41" s="296"/>
      <c r="UDK41" s="296"/>
      <c r="UDL41" s="296"/>
      <c r="UDM41" s="296"/>
      <c r="UDN41" s="296"/>
      <c r="UDO41" s="296"/>
      <c r="UDP41" s="296"/>
      <c r="UDQ41" s="296"/>
      <c r="UDR41" s="296"/>
      <c r="UDS41" s="296"/>
      <c r="UDT41" s="296"/>
      <c r="UDU41" s="296"/>
      <c r="UDV41" s="296"/>
      <c r="UDW41" s="296"/>
      <c r="UDX41" s="296"/>
      <c r="UDY41" s="296"/>
      <c r="UDZ41" s="296"/>
      <c r="UEA41" s="296"/>
      <c r="UEB41" s="296"/>
      <c r="UEC41" s="296"/>
      <c r="UED41" s="296"/>
      <c r="UEE41" s="296"/>
      <c r="UEF41" s="296"/>
      <c r="UEG41" s="296"/>
      <c r="UEH41" s="296"/>
      <c r="UEI41" s="296"/>
      <c r="UEJ41" s="296"/>
      <c r="UEK41" s="296"/>
      <c r="UEL41" s="296"/>
      <c r="UEM41" s="296"/>
      <c r="UEN41" s="296"/>
      <c r="UEO41" s="296"/>
      <c r="UEP41" s="296"/>
      <c r="UEQ41" s="296"/>
      <c r="UER41" s="296"/>
      <c r="UES41" s="296"/>
      <c r="UET41" s="296"/>
      <c r="UEU41" s="296"/>
      <c r="UEV41" s="296"/>
      <c r="UEW41" s="296"/>
      <c r="UEX41" s="296"/>
      <c r="UEY41" s="296"/>
      <c r="UEZ41" s="296"/>
      <c r="UFA41" s="296"/>
      <c r="UFB41" s="296"/>
      <c r="UFC41" s="296"/>
      <c r="UFD41" s="296"/>
      <c r="UFE41" s="296"/>
      <c r="UFF41" s="296"/>
      <c r="UFG41" s="296"/>
      <c r="UFH41" s="296"/>
      <c r="UFI41" s="296"/>
      <c r="UFJ41" s="296"/>
      <c r="UFK41" s="296"/>
      <c r="UFL41" s="296"/>
      <c r="UFM41" s="296"/>
      <c r="UFN41" s="296"/>
      <c r="UFO41" s="296"/>
      <c r="UFP41" s="296"/>
      <c r="UFQ41" s="296"/>
      <c r="UFR41" s="296"/>
      <c r="UFS41" s="296"/>
      <c r="UFT41" s="296"/>
      <c r="UFU41" s="296"/>
      <c r="UFV41" s="296"/>
      <c r="UFW41" s="296"/>
      <c r="UFX41" s="296"/>
      <c r="UFY41" s="296"/>
      <c r="UFZ41" s="296"/>
      <c r="UGA41" s="296"/>
      <c r="UGB41" s="296"/>
      <c r="UGC41" s="296"/>
      <c r="UGD41" s="296"/>
      <c r="UGE41" s="296"/>
      <c r="UGF41" s="296"/>
      <c r="UGG41" s="296"/>
      <c r="UGH41" s="296"/>
      <c r="UGI41" s="296"/>
      <c r="UGJ41" s="296"/>
      <c r="UGK41" s="296"/>
      <c r="UGL41" s="296"/>
      <c r="UGM41" s="296"/>
      <c r="UGN41" s="296"/>
      <c r="UGO41" s="296"/>
      <c r="UGP41" s="296"/>
      <c r="UGQ41" s="296"/>
      <c r="UGR41" s="296"/>
      <c r="UGS41" s="296"/>
      <c r="UGT41" s="296"/>
      <c r="UGU41" s="296"/>
      <c r="UGV41" s="296"/>
      <c r="UGW41" s="296"/>
      <c r="UGX41" s="296"/>
      <c r="UGY41" s="296"/>
      <c r="UGZ41" s="296"/>
      <c r="UHA41" s="296"/>
      <c r="UHB41" s="296"/>
      <c r="UHC41" s="296"/>
      <c r="UHD41" s="296"/>
      <c r="UHE41" s="296"/>
      <c r="UHF41" s="296"/>
      <c r="UHG41" s="296"/>
      <c r="UHH41" s="296"/>
      <c r="UHI41" s="296"/>
      <c r="UHJ41" s="296"/>
      <c r="UHK41" s="296"/>
      <c r="UHL41" s="296"/>
      <c r="UHM41" s="296"/>
      <c r="UHN41" s="296"/>
      <c r="UHO41" s="296"/>
      <c r="UHP41" s="296"/>
      <c r="UHQ41" s="296"/>
      <c r="UHR41" s="296"/>
      <c r="UHS41" s="296"/>
      <c r="UHT41" s="296"/>
      <c r="UHU41" s="296"/>
      <c r="UHV41" s="296"/>
      <c r="UHW41" s="296"/>
      <c r="UHX41" s="296"/>
      <c r="UHY41" s="296"/>
      <c r="UHZ41" s="296"/>
      <c r="UIA41" s="296"/>
      <c r="UIB41" s="296"/>
      <c r="UIC41" s="296"/>
      <c r="UID41" s="296"/>
      <c r="UIE41" s="296"/>
      <c r="UIF41" s="296"/>
      <c r="UIG41" s="296"/>
      <c r="UIH41" s="296"/>
      <c r="UII41" s="296"/>
      <c r="UIJ41" s="296"/>
      <c r="UIK41" s="296"/>
      <c r="UIL41" s="296"/>
      <c r="UIM41" s="296"/>
      <c r="UIN41" s="296"/>
      <c r="UIO41" s="296"/>
      <c r="UIP41" s="296"/>
      <c r="UIQ41" s="296"/>
      <c r="UIR41" s="296"/>
      <c r="UIS41" s="296"/>
      <c r="UIT41" s="296"/>
      <c r="UIU41" s="296"/>
      <c r="UIV41" s="296"/>
      <c r="UIW41" s="296"/>
      <c r="UIX41" s="296"/>
      <c r="UIY41" s="296"/>
      <c r="UIZ41" s="296"/>
      <c r="UJA41" s="296"/>
      <c r="UJB41" s="296"/>
      <c r="UJC41" s="296"/>
      <c r="UJD41" s="296"/>
      <c r="UJE41" s="296"/>
      <c r="UJF41" s="296"/>
      <c r="UJG41" s="296"/>
      <c r="UJH41" s="296"/>
      <c r="UJI41" s="296"/>
      <c r="UJJ41" s="296"/>
      <c r="UJK41" s="296"/>
      <c r="UJL41" s="296"/>
      <c r="UJM41" s="296"/>
      <c r="UJN41" s="296"/>
      <c r="UJO41" s="296"/>
      <c r="UJP41" s="296"/>
      <c r="UJQ41" s="296"/>
      <c r="UJR41" s="296"/>
      <c r="UJS41" s="296"/>
      <c r="UJT41" s="296"/>
      <c r="UJU41" s="296"/>
      <c r="UJV41" s="296"/>
      <c r="UJW41" s="296"/>
      <c r="UJX41" s="296"/>
      <c r="UJY41" s="296"/>
      <c r="UJZ41" s="296"/>
      <c r="UKA41" s="296"/>
      <c r="UKB41" s="296"/>
      <c r="UKC41" s="296"/>
      <c r="UKD41" s="296"/>
      <c r="UKE41" s="296"/>
      <c r="UKF41" s="296"/>
      <c r="UKG41" s="296"/>
      <c r="UKH41" s="296"/>
      <c r="UKI41" s="296"/>
      <c r="UKJ41" s="296"/>
      <c r="UKK41" s="296"/>
      <c r="UKL41" s="296"/>
      <c r="UKM41" s="296"/>
      <c r="UKN41" s="296"/>
      <c r="UKO41" s="296"/>
      <c r="UKP41" s="296"/>
      <c r="UKQ41" s="296"/>
      <c r="UKR41" s="296"/>
      <c r="UKS41" s="296"/>
      <c r="UKT41" s="296"/>
      <c r="UKU41" s="296"/>
      <c r="UKV41" s="296"/>
      <c r="UKW41" s="296"/>
      <c r="UKX41" s="296"/>
      <c r="UKY41" s="296"/>
      <c r="UKZ41" s="296"/>
      <c r="ULA41" s="296"/>
      <c r="ULB41" s="296"/>
      <c r="ULC41" s="296"/>
      <c r="ULD41" s="296"/>
      <c r="ULE41" s="296"/>
      <c r="ULF41" s="296"/>
      <c r="ULG41" s="296"/>
      <c r="ULH41" s="296"/>
      <c r="ULI41" s="296"/>
      <c r="ULJ41" s="296"/>
      <c r="ULK41" s="296"/>
      <c r="ULL41" s="296"/>
      <c r="ULM41" s="296"/>
      <c r="ULN41" s="296"/>
      <c r="ULO41" s="296"/>
      <c r="ULP41" s="296"/>
      <c r="ULQ41" s="296"/>
      <c r="ULR41" s="296"/>
      <c r="ULS41" s="296"/>
      <c r="ULT41" s="296"/>
      <c r="ULU41" s="296"/>
      <c r="ULV41" s="296"/>
      <c r="ULW41" s="296"/>
      <c r="ULX41" s="296"/>
      <c r="ULY41" s="296"/>
      <c r="ULZ41" s="296"/>
      <c r="UMA41" s="296"/>
      <c r="UMB41" s="296"/>
      <c r="UMC41" s="296"/>
      <c r="UMD41" s="296"/>
      <c r="UME41" s="296"/>
      <c r="UMF41" s="296"/>
      <c r="UMG41" s="296"/>
      <c r="UMH41" s="296"/>
      <c r="UMI41" s="296"/>
      <c r="UMJ41" s="296"/>
      <c r="UMK41" s="296"/>
      <c r="UML41" s="296"/>
      <c r="UMM41" s="296"/>
      <c r="UMN41" s="296"/>
      <c r="UMO41" s="296"/>
      <c r="UMP41" s="296"/>
      <c r="UMQ41" s="296"/>
      <c r="UMR41" s="296"/>
      <c r="UMS41" s="296"/>
      <c r="UMT41" s="296"/>
      <c r="UMU41" s="296"/>
      <c r="UMV41" s="296"/>
      <c r="UMW41" s="296"/>
      <c r="UMX41" s="296"/>
      <c r="UMY41" s="296"/>
      <c r="UMZ41" s="296"/>
      <c r="UNA41" s="296"/>
      <c r="UNB41" s="296"/>
      <c r="UNC41" s="296"/>
      <c r="UND41" s="296"/>
      <c r="UNE41" s="296"/>
      <c r="UNF41" s="296"/>
      <c r="UNG41" s="296"/>
      <c r="UNH41" s="296"/>
      <c r="UNI41" s="296"/>
      <c r="UNJ41" s="296"/>
      <c r="UNK41" s="296"/>
      <c r="UNL41" s="296"/>
      <c r="UNM41" s="296"/>
      <c r="UNN41" s="296"/>
      <c r="UNO41" s="296"/>
      <c r="UNP41" s="296"/>
      <c r="UNQ41" s="296"/>
      <c r="UNR41" s="296"/>
      <c r="UNS41" s="296"/>
      <c r="UNT41" s="296"/>
      <c r="UNU41" s="296"/>
      <c r="UNV41" s="296"/>
      <c r="UNW41" s="296"/>
      <c r="UNX41" s="296"/>
      <c r="UNY41" s="296"/>
      <c r="UNZ41" s="296"/>
      <c r="UOA41" s="296"/>
      <c r="UOB41" s="296"/>
      <c r="UOC41" s="296"/>
      <c r="UOD41" s="296"/>
      <c r="UOE41" s="296"/>
      <c r="UOF41" s="296"/>
      <c r="UOG41" s="296"/>
      <c r="UOH41" s="296"/>
      <c r="UOI41" s="296"/>
      <c r="UOJ41" s="296"/>
      <c r="UOK41" s="296"/>
      <c r="UOL41" s="296"/>
      <c r="UOM41" s="296"/>
      <c r="UON41" s="296"/>
      <c r="UOO41" s="296"/>
      <c r="UOP41" s="296"/>
      <c r="UOQ41" s="296"/>
      <c r="UOR41" s="296"/>
      <c r="UOS41" s="296"/>
      <c r="UOT41" s="296"/>
      <c r="UOU41" s="296"/>
      <c r="UOV41" s="296"/>
      <c r="UOW41" s="296"/>
      <c r="UOX41" s="296"/>
      <c r="UOY41" s="296"/>
      <c r="UOZ41" s="296"/>
      <c r="UPA41" s="296"/>
      <c r="UPB41" s="296"/>
      <c r="UPC41" s="296"/>
      <c r="UPD41" s="296"/>
      <c r="UPE41" s="296"/>
      <c r="UPF41" s="296"/>
      <c r="UPG41" s="296"/>
      <c r="UPH41" s="296"/>
      <c r="UPI41" s="296"/>
      <c r="UPJ41" s="296"/>
      <c r="UPK41" s="296"/>
      <c r="UPL41" s="296"/>
      <c r="UPM41" s="296"/>
      <c r="UPN41" s="296"/>
      <c r="UPO41" s="296"/>
      <c r="UPP41" s="296"/>
      <c r="UPQ41" s="296"/>
      <c r="UPR41" s="296"/>
      <c r="UPS41" s="296"/>
      <c r="UPT41" s="296"/>
      <c r="UPU41" s="296"/>
      <c r="UPV41" s="296"/>
      <c r="UPW41" s="296"/>
      <c r="UPX41" s="296"/>
      <c r="UPY41" s="296"/>
      <c r="UPZ41" s="296"/>
      <c r="UQA41" s="296"/>
      <c r="UQB41" s="296"/>
      <c r="UQC41" s="296"/>
      <c r="UQD41" s="296"/>
      <c r="UQE41" s="296"/>
      <c r="UQF41" s="296"/>
      <c r="UQG41" s="296"/>
      <c r="UQH41" s="296"/>
      <c r="UQI41" s="296"/>
      <c r="UQJ41" s="296"/>
      <c r="UQK41" s="296"/>
      <c r="UQL41" s="296"/>
      <c r="UQM41" s="296"/>
      <c r="UQN41" s="296"/>
      <c r="UQO41" s="296"/>
      <c r="UQP41" s="296"/>
      <c r="UQQ41" s="296"/>
      <c r="UQR41" s="296"/>
      <c r="UQS41" s="296"/>
      <c r="UQT41" s="296"/>
      <c r="UQU41" s="296"/>
      <c r="UQV41" s="296"/>
      <c r="UQW41" s="296"/>
      <c r="UQX41" s="296"/>
      <c r="UQY41" s="296"/>
      <c r="UQZ41" s="296"/>
      <c r="URA41" s="296"/>
      <c r="URB41" s="296"/>
      <c r="URC41" s="296"/>
      <c r="URD41" s="296"/>
      <c r="URE41" s="296"/>
      <c r="URF41" s="296"/>
      <c r="URG41" s="296"/>
      <c r="URH41" s="296"/>
      <c r="URI41" s="296"/>
      <c r="URJ41" s="296"/>
      <c r="URK41" s="296"/>
      <c r="URL41" s="296"/>
      <c r="URM41" s="296"/>
      <c r="URN41" s="296"/>
      <c r="URO41" s="296"/>
      <c r="URP41" s="296"/>
      <c r="URQ41" s="296"/>
      <c r="URR41" s="296"/>
      <c r="URS41" s="296"/>
      <c r="URT41" s="296"/>
      <c r="URU41" s="296"/>
      <c r="URV41" s="296"/>
      <c r="URW41" s="296"/>
      <c r="URX41" s="296"/>
      <c r="URY41" s="296"/>
      <c r="URZ41" s="296"/>
      <c r="USA41" s="296"/>
      <c r="USB41" s="296"/>
      <c r="USC41" s="296"/>
      <c r="USD41" s="296"/>
      <c r="USE41" s="296"/>
      <c r="USF41" s="296"/>
      <c r="USG41" s="296"/>
      <c r="USH41" s="296"/>
      <c r="USI41" s="296"/>
      <c r="USJ41" s="296"/>
      <c r="USK41" s="296"/>
      <c r="USL41" s="296"/>
      <c r="USM41" s="296"/>
      <c r="USN41" s="296"/>
      <c r="USO41" s="296"/>
      <c r="USP41" s="296"/>
      <c r="USQ41" s="296"/>
      <c r="USR41" s="296"/>
      <c r="USS41" s="296"/>
      <c r="UST41" s="296"/>
      <c r="USU41" s="296"/>
      <c r="USV41" s="296"/>
      <c r="USW41" s="296"/>
      <c r="USX41" s="296"/>
      <c r="USY41" s="296"/>
      <c r="USZ41" s="296"/>
      <c r="UTA41" s="296"/>
      <c r="UTB41" s="296"/>
      <c r="UTC41" s="296"/>
      <c r="UTD41" s="296"/>
      <c r="UTE41" s="296"/>
      <c r="UTF41" s="296"/>
      <c r="UTG41" s="296"/>
      <c r="UTH41" s="296"/>
      <c r="UTI41" s="296"/>
      <c r="UTJ41" s="296"/>
      <c r="UTK41" s="296"/>
      <c r="UTL41" s="296"/>
      <c r="UTM41" s="296"/>
      <c r="UTN41" s="296"/>
      <c r="UTO41" s="296"/>
      <c r="UTP41" s="296"/>
      <c r="UTQ41" s="296"/>
      <c r="UTR41" s="296"/>
      <c r="UTS41" s="296"/>
      <c r="UTT41" s="296"/>
      <c r="UTU41" s="296"/>
      <c r="UTV41" s="296"/>
      <c r="UTW41" s="296"/>
      <c r="UTX41" s="296"/>
      <c r="UTY41" s="296"/>
      <c r="UTZ41" s="296"/>
      <c r="UUA41" s="296"/>
      <c r="UUB41" s="296"/>
      <c r="UUC41" s="296"/>
      <c r="UUD41" s="296"/>
      <c r="UUE41" s="296"/>
      <c r="UUF41" s="296"/>
      <c r="UUG41" s="296"/>
      <c r="UUH41" s="296"/>
      <c r="UUI41" s="296"/>
      <c r="UUJ41" s="296"/>
      <c r="UUK41" s="296"/>
      <c r="UUL41" s="296"/>
      <c r="UUM41" s="296"/>
      <c r="UUN41" s="296"/>
      <c r="UUO41" s="296"/>
      <c r="UUP41" s="296"/>
      <c r="UUQ41" s="296"/>
      <c r="UUR41" s="296"/>
      <c r="UUS41" s="296"/>
      <c r="UUT41" s="296"/>
      <c r="UUU41" s="296"/>
      <c r="UUV41" s="296"/>
      <c r="UUW41" s="296"/>
      <c r="UUX41" s="296"/>
      <c r="UUY41" s="296"/>
      <c r="UUZ41" s="296"/>
      <c r="UVA41" s="296"/>
      <c r="UVB41" s="296"/>
      <c r="UVC41" s="296"/>
      <c r="UVD41" s="296"/>
      <c r="UVE41" s="296"/>
      <c r="UVF41" s="296"/>
      <c r="UVG41" s="296"/>
      <c r="UVH41" s="296"/>
      <c r="UVI41" s="296"/>
      <c r="UVJ41" s="296"/>
      <c r="UVK41" s="296"/>
      <c r="UVL41" s="296"/>
      <c r="UVM41" s="296"/>
      <c r="UVN41" s="296"/>
      <c r="UVO41" s="296"/>
      <c r="UVP41" s="296"/>
      <c r="UVQ41" s="296"/>
      <c r="UVR41" s="296"/>
      <c r="UVS41" s="296"/>
      <c r="UVT41" s="296"/>
      <c r="UVU41" s="296"/>
      <c r="UVV41" s="296"/>
      <c r="UVW41" s="296"/>
      <c r="UVX41" s="296"/>
      <c r="UVY41" s="296"/>
      <c r="UVZ41" s="296"/>
      <c r="UWA41" s="296"/>
      <c r="UWB41" s="296"/>
      <c r="UWC41" s="296"/>
      <c r="UWD41" s="296"/>
      <c r="UWE41" s="296"/>
      <c r="UWF41" s="296"/>
      <c r="UWG41" s="296"/>
      <c r="UWH41" s="296"/>
      <c r="UWI41" s="296"/>
      <c r="UWJ41" s="296"/>
      <c r="UWK41" s="296"/>
      <c r="UWL41" s="296"/>
      <c r="UWM41" s="296"/>
      <c r="UWN41" s="296"/>
      <c r="UWO41" s="296"/>
      <c r="UWP41" s="296"/>
      <c r="UWQ41" s="296"/>
      <c r="UWR41" s="296"/>
      <c r="UWS41" s="296"/>
      <c r="UWT41" s="296"/>
      <c r="UWU41" s="296"/>
      <c r="UWV41" s="296"/>
      <c r="UWW41" s="296"/>
      <c r="UWX41" s="296"/>
      <c r="UWY41" s="296"/>
      <c r="UWZ41" s="296"/>
      <c r="UXA41" s="296"/>
      <c r="UXB41" s="296"/>
      <c r="UXC41" s="296"/>
      <c r="UXD41" s="296"/>
      <c r="UXE41" s="296"/>
      <c r="UXF41" s="296"/>
      <c r="UXG41" s="296"/>
      <c r="UXH41" s="296"/>
      <c r="UXI41" s="296"/>
      <c r="UXJ41" s="296"/>
      <c r="UXK41" s="296"/>
      <c r="UXL41" s="296"/>
      <c r="UXM41" s="296"/>
      <c r="UXN41" s="296"/>
      <c r="UXO41" s="296"/>
      <c r="UXP41" s="296"/>
      <c r="UXQ41" s="296"/>
      <c r="UXR41" s="296"/>
      <c r="UXS41" s="296"/>
      <c r="UXT41" s="296"/>
      <c r="UXU41" s="296"/>
      <c r="UXV41" s="296"/>
      <c r="UXW41" s="296"/>
      <c r="UXX41" s="296"/>
      <c r="UXY41" s="296"/>
      <c r="UXZ41" s="296"/>
      <c r="UYA41" s="296"/>
      <c r="UYB41" s="296"/>
      <c r="UYC41" s="296"/>
      <c r="UYD41" s="296"/>
      <c r="UYE41" s="296"/>
      <c r="UYF41" s="296"/>
      <c r="UYG41" s="296"/>
      <c r="UYH41" s="296"/>
      <c r="UYI41" s="296"/>
      <c r="UYJ41" s="296"/>
      <c r="UYK41" s="296"/>
      <c r="UYL41" s="296"/>
      <c r="UYM41" s="296"/>
      <c r="UYN41" s="296"/>
      <c r="UYO41" s="296"/>
      <c r="UYP41" s="296"/>
      <c r="UYQ41" s="296"/>
      <c r="UYR41" s="296"/>
      <c r="UYS41" s="296"/>
      <c r="UYT41" s="296"/>
      <c r="UYU41" s="296"/>
      <c r="UYV41" s="296"/>
      <c r="UYW41" s="296"/>
      <c r="UYX41" s="296"/>
      <c r="UYY41" s="296"/>
      <c r="UYZ41" s="296"/>
      <c r="UZA41" s="296"/>
      <c r="UZB41" s="296"/>
      <c r="UZC41" s="296"/>
      <c r="UZD41" s="296"/>
      <c r="UZE41" s="296"/>
      <c r="UZF41" s="296"/>
      <c r="UZG41" s="296"/>
      <c r="UZH41" s="296"/>
      <c r="UZI41" s="296"/>
      <c r="UZJ41" s="296"/>
      <c r="UZK41" s="296"/>
      <c r="UZL41" s="296"/>
      <c r="UZM41" s="296"/>
      <c r="UZN41" s="296"/>
      <c r="UZO41" s="296"/>
      <c r="UZP41" s="296"/>
      <c r="UZQ41" s="296"/>
      <c r="UZR41" s="296"/>
      <c r="UZS41" s="296"/>
      <c r="UZT41" s="296"/>
      <c r="UZU41" s="296"/>
      <c r="UZV41" s="296"/>
      <c r="UZW41" s="296"/>
      <c r="UZX41" s="296"/>
      <c r="UZY41" s="296"/>
      <c r="UZZ41" s="296"/>
      <c r="VAA41" s="296"/>
      <c r="VAB41" s="296"/>
      <c r="VAC41" s="296"/>
      <c r="VAD41" s="296"/>
      <c r="VAE41" s="296"/>
      <c r="VAF41" s="296"/>
      <c r="VAG41" s="296"/>
      <c r="VAH41" s="296"/>
      <c r="VAI41" s="296"/>
      <c r="VAJ41" s="296"/>
      <c r="VAK41" s="296"/>
      <c r="VAL41" s="296"/>
      <c r="VAM41" s="296"/>
      <c r="VAN41" s="296"/>
      <c r="VAO41" s="296"/>
      <c r="VAP41" s="296"/>
      <c r="VAQ41" s="296"/>
      <c r="VAR41" s="296"/>
      <c r="VAS41" s="296"/>
      <c r="VAT41" s="296"/>
      <c r="VAU41" s="296"/>
      <c r="VAV41" s="296"/>
      <c r="VAW41" s="296"/>
      <c r="VAX41" s="296"/>
      <c r="VAY41" s="296"/>
      <c r="VAZ41" s="296"/>
      <c r="VBA41" s="296"/>
      <c r="VBB41" s="296"/>
      <c r="VBC41" s="296"/>
      <c r="VBD41" s="296"/>
      <c r="VBE41" s="296"/>
      <c r="VBF41" s="296"/>
      <c r="VBG41" s="296"/>
      <c r="VBH41" s="296"/>
      <c r="VBI41" s="296"/>
      <c r="VBJ41" s="296"/>
      <c r="VBK41" s="296"/>
      <c r="VBL41" s="296"/>
      <c r="VBM41" s="296"/>
      <c r="VBN41" s="296"/>
      <c r="VBO41" s="296"/>
      <c r="VBP41" s="296"/>
      <c r="VBQ41" s="296"/>
      <c r="VBR41" s="296"/>
      <c r="VBS41" s="296"/>
      <c r="VBT41" s="296"/>
      <c r="VBU41" s="296"/>
      <c r="VBV41" s="296"/>
      <c r="VBW41" s="296"/>
      <c r="VBX41" s="296"/>
      <c r="VBY41" s="296"/>
      <c r="VBZ41" s="296"/>
      <c r="VCA41" s="296"/>
      <c r="VCB41" s="296"/>
      <c r="VCC41" s="296"/>
      <c r="VCD41" s="296"/>
      <c r="VCE41" s="296"/>
      <c r="VCF41" s="296"/>
      <c r="VCG41" s="296"/>
      <c r="VCH41" s="296"/>
      <c r="VCI41" s="296"/>
      <c r="VCJ41" s="296"/>
      <c r="VCK41" s="296"/>
      <c r="VCL41" s="296"/>
      <c r="VCM41" s="296"/>
      <c r="VCN41" s="296"/>
      <c r="VCO41" s="296"/>
      <c r="VCP41" s="296"/>
      <c r="VCQ41" s="296"/>
      <c r="VCR41" s="296"/>
      <c r="VCS41" s="296"/>
      <c r="VCT41" s="296"/>
      <c r="VCU41" s="296"/>
      <c r="VCV41" s="296"/>
      <c r="VCW41" s="296"/>
      <c r="VCX41" s="296"/>
      <c r="VCY41" s="296"/>
      <c r="VCZ41" s="296"/>
      <c r="VDA41" s="296"/>
      <c r="VDB41" s="296"/>
      <c r="VDC41" s="296"/>
      <c r="VDD41" s="296"/>
      <c r="VDE41" s="296"/>
      <c r="VDF41" s="296"/>
      <c r="VDG41" s="296"/>
      <c r="VDH41" s="296"/>
      <c r="VDI41" s="296"/>
      <c r="VDJ41" s="296"/>
      <c r="VDK41" s="296"/>
      <c r="VDL41" s="296"/>
      <c r="VDM41" s="296"/>
      <c r="VDN41" s="296"/>
      <c r="VDO41" s="296"/>
      <c r="VDP41" s="296"/>
      <c r="VDQ41" s="296"/>
      <c r="VDR41" s="296"/>
      <c r="VDS41" s="296"/>
      <c r="VDT41" s="296"/>
      <c r="VDU41" s="296"/>
      <c r="VDV41" s="296"/>
      <c r="VDW41" s="296"/>
      <c r="VDX41" s="296"/>
      <c r="VDY41" s="296"/>
      <c r="VDZ41" s="296"/>
      <c r="VEA41" s="296"/>
      <c r="VEB41" s="296"/>
      <c r="VEC41" s="296"/>
      <c r="VED41" s="296"/>
      <c r="VEE41" s="296"/>
      <c r="VEF41" s="296"/>
      <c r="VEG41" s="296"/>
      <c r="VEH41" s="296"/>
      <c r="VEI41" s="296"/>
      <c r="VEJ41" s="296"/>
      <c r="VEK41" s="296"/>
      <c r="VEL41" s="296"/>
      <c r="VEM41" s="296"/>
      <c r="VEN41" s="296"/>
      <c r="VEO41" s="296"/>
      <c r="VEP41" s="296"/>
      <c r="VEQ41" s="296"/>
      <c r="VER41" s="296"/>
      <c r="VES41" s="296"/>
      <c r="VET41" s="296"/>
      <c r="VEU41" s="296"/>
      <c r="VEV41" s="296"/>
      <c r="VEW41" s="296"/>
      <c r="VEX41" s="296"/>
      <c r="VEY41" s="296"/>
      <c r="VEZ41" s="296"/>
      <c r="VFA41" s="296"/>
      <c r="VFB41" s="296"/>
      <c r="VFC41" s="296"/>
      <c r="VFD41" s="296"/>
      <c r="VFE41" s="296"/>
      <c r="VFF41" s="296"/>
      <c r="VFG41" s="296"/>
      <c r="VFH41" s="296"/>
      <c r="VFI41" s="296"/>
      <c r="VFJ41" s="296"/>
      <c r="VFK41" s="296"/>
      <c r="VFL41" s="296"/>
      <c r="VFM41" s="296"/>
      <c r="VFN41" s="296"/>
      <c r="VFO41" s="296"/>
      <c r="VFP41" s="296"/>
      <c r="VFQ41" s="296"/>
      <c r="VFR41" s="296"/>
      <c r="VFS41" s="296"/>
      <c r="VFT41" s="296"/>
      <c r="VFU41" s="296"/>
      <c r="VFV41" s="296"/>
      <c r="VFW41" s="296"/>
      <c r="VFX41" s="296"/>
      <c r="VFY41" s="296"/>
      <c r="VFZ41" s="296"/>
      <c r="VGA41" s="296"/>
      <c r="VGB41" s="296"/>
      <c r="VGC41" s="296"/>
      <c r="VGD41" s="296"/>
      <c r="VGE41" s="296"/>
      <c r="VGF41" s="296"/>
      <c r="VGG41" s="296"/>
      <c r="VGH41" s="296"/>
      <c r="VGI41" s="296"/>
      <c r="VGJ41" s="296"/>
      <c r="VGK41" s="296"/>
      <c r="VGL41" s="296"/>
      <c r="VGM41" s="296"/>
      <c r="VGN41" s="296"/>
      <c r="VGO41" s="296"/>
      <c r="VGP41" s="296"/>
      <c r="VGQ41" s="296"/>
      <c r="VGR41" s="296"/>
      <c r="VGS41" s="296"/>
      <c r="VGT41" s="296"/>
      <c r="VGU41" s="296"/>
      <c r="VGV41" s="296"/>
      <c r="VGW41" s="296"/>
      <c r="VGX41" s="296"/>
      <c r="VGY41" s="296"/>
      <c r="VGZ41" s="296"/>
      <c r="VHA41" s="296"/>
      <c r="VHB41" s="296"/>
      <c r="VHC41" s="296"/>
      <c r="VHD41" s="296"/>
      <c r="VHE41" s="296"/>
      <c r="VHF41" s="296"/>
      <c r="VHG41" s="296"/>
      <c r="VHH41" s="296"/>
      <c r="VHI41" s="296"/>
      <c r="VHJ41" s="296"/>
      <c r="VHK41" s="296"/>
      <c r="VHL41" s="296"/>
      <c r="VHM41" s="296"/>
      <c r="VHN41" s="296"/>
      <c r="VHO41" s="296"/>
      <c r="VHP41" s="296"/>
      <c r="VHQ41" s="296"/>
      <c r="VHR41" s="296"/>
      <c r="VHS41" s="296"/>
      <c r="VHT41" s="296"/>
      <c r="VHU41" s="296"/>
      <c r="VHV41" s="296"/>
      <c r="VHW41" s="296"/>
      <c r="VHX41" s="296"/>
      <c r="VHY41" s="296"/>
      <c r="VHZ41" s="296"/>
      <c r="VIA41" s="296"/>
      <c r="VIB41" s="296"/>
      <c r="VIC41" s="296"/>
      <c r="VID41" s="296"/>
      <c r="VIE41" s="296"/>
      <c r="VIF41" s="296"/>
      <c r="VIG41" s="296"/>
      <c r="VIH41" s="296"/>
      <c r="VII41" s="296"/>
      <c r="VIJ41" s="296"/>
      <c r="VIK41" s="296"/>
      <c r="VIL41" s="296"/>
      <c r="VIM41" s="296"/>
      <c r="VIN41" s="296"/>
      <c r="VIO41" s="296"/>
      <c r="VIP41" s="296"/>
      <c r="VIQ41" s="296"/>
      <c r="VIR41" s="296"/>
      <c r="VIS41" s="296"/>
      <c r="VIT41" s="296"/>
      <c r="VIU41" s="296"/>
      <c r="VIV41" s="296"/>
      <c r="VIW41" s="296"/>
      <c r="VIX41" s="296"/>
      <c r="VIY41" s="296"/>
      <c r="VIZ41" s="296"/>
      <c r="VJA41" s="296"/>
      <c r="VJB41" s="296"/>
      <c r="VJC41" s="296"/>
      <c r="VJD41" s="296"/>
      <c r="VJE41" s="296"/>
      <c r="VJF41" s="296"/>
      <c r="VJG41" s="296"/>
      <c r="VJH41" s="296"/>
      <c r="VJI41" s="296"/>
      <c r="VJJ41" s="296"/>
      <c r="VJK41" s="296"/>
      <c r="VJL41" s="296"/>
      <c r="VJM41" s="296"/>
      <c r="VJN41" s="296"/>
      <c r="VJO41" s="296"/>
      <c r="VJP41" s="296"/>
      <c r="VJQ41" s="296"/>
      <c r="VJR41" s="296"/>
      <c r="VJS41" s="296"/>
      <c r="VJT41" s="296"/>
      <c r="VJU41" s="296"/>
      <c r="VJV41" s="296"/>
      <c r="VJW41" s="296"/>
      <c r="VJX41" s="296"/>
      <c r="VJY41" s="296"/>
      <c r="VJZ41" s="296"/>
      <c r="VKA41" s="296"/>
      <c r="VKB41" s="296"/>
      <c r="VKC41" s="296"/>
      <c r="VKD41" s="296"/>
      <c r="VKE41" s="296"/>
      <c r="VKF41" s="296"/>
      <c r="VKG41" s="296"/>
      <c r="VKH41" s="296"/>
      <c r="VKI41" s="296"/>
      <c r="VKJ41" s="296"/>
      <c r="VKK41" s="296"/>
      <c r="VKL41" s="296"/>
      <c r="VKM41" s="296"/>
      <c r="VKN41" s="296"/>
      <c r="VKO41" s="296"/>
      <c r="VKP41" s="296"/>
      <c r="VKQ41" s="296"/>
      <c r="VKR41" s="296"/>
      <c r="VKS41" s="296"/>
      <c r="VKT41" s="296"/>
      <c r="VKU41" s="296"/>
      <c r="VKV41" s="296"/>
      <c r="VKW41" s="296"/>
      <c r="VKX41" s="296"/>
      <c r="VKY41" s="296"/>
      <c r="VKZ41" s="296"/>
      <c r="VLA41" s="296"/>
      <c r="VLB41" s="296"/>
      <c r="VLC41" s="296"/>
      <c r="VLD41" s="296"/>
      <c r="VLE41" s="296"/>
      <c r="VLF41" s="296"/>
      <c r="VLG41" s="296"/>
      <c r="VLH41" s="296"/>
      <c r="VLI41" s="296"/>
      <c r="VLJ41" s="296"/>
      <c r="VLK41" s="296"/>
      <c r="VLL41" s="296"/>
      <c r="VLM41" s="296"/>
      <c r="VLN41" s="296"/>
      <c r="VLO41" s="296"/>
      <c r="VLP41" s="296"/>
      <c r="VLQ41" s="296"/>
      <c r="VLR41" s="296"/>
      <c r="VLS41" s="296"/>
      <c r="VLT41" s="296"/>
      <c r="VLU41" s="296"/>
      <c r="VLV41" s="296"/>
      <c r="VLW41" s="296"/>
      <c r="VLX41" s="296"/>
      <c r="VLY41" s="296"/>
      <c r="VLZ41" s="296"/>
      <c r="VMA41" s="296"/>
      <c r="VMB41" s="296"/>
      <c r="VMC41" s="296"/>
      <c r="VMD41" s="296"/>
      <c r="VME41" s="296"/>
      <c r="VMF41" s="296"/>
      <c r="VMG41" s="296"/>
      <c r="VMH41" s="296"/>
      <c r="VMI41" s="296"/>
      <c r="VMJ41" s="296"/>
      <c r="VMK41" s="296"/>
      <c r="VML41" s="296"/>
      <c r="VMM41" s="296"/>
      <c r="VMN41" s="296"/>
      <c r="VMO41" s="296"/>
      <c r="VMP41" s="296"/>
      <c r="VMQ41" s="296"/>
      <c r="VMR41" s="296"/>
      <c r="VMS41" s="296"/>
      <c r="VMT41" s="296"/>
      <c r="VMU41" s="296"/>
      <c r="VMV41" s="296"/>
      <c r="VMW41" s="296"/>
      <c r="VMX41" s="296"/>
      <c r="VMY41" s="296"/>
      <c r="VMZ41" s="296"/>
      <c r="VNA41" s="296"/>
      <c r="VNB41" s="296"/>
      <c r="VNC41" s="296"/>
      <c r="VND41" s="296"/>
      <c r="VNE41" s="296"/>
      <c r="VNF41" s="296"/>
      <c r="VNG41" s="296"/>
      <c r="VNH41" s="296"/>
      <c r="VNI41" s="296"/>
      <c r="VNJ41" s="296"/>
      <c r="VNK41" s="296"/>
      <c r="VNL41" s="296"/>
      <c r="VNM41" s="296"/>
      <c r="VNN41" s="296"/>
      <c r="VNO41" s="296"/>
      <c r="VNP41" s="296"/>
      <c r="VNQ41" s="296"/>
      <c r="VNR41" s="296"/>
      <c r="VNS41" s="296"/>
      <c r="VNT41" s="296"/>
      <c r="VNU41" s="296"/>
      <c r="VNV41" s="296"/>
      <c r="VNW41" s="296"/>
      <c r="VNX41" s="296"/>
      <c r="VNY41" s="296"/>
      <c r="VNZ41" s="296"/>
      <c r="VOA41" s="296"/>
      <c r="VOB41" s="296"/>
      <c r="VOC41" s="296"/>
      <c r="VOD41" s="296"/>
      <c r="VOE41" s="296"/>
      <c r="VOF41" s="296"/>
      <c r="VOG41" s="296"/>
      <c r="VOH41" s="296"/>
      <c r="VOI41" s="296"/>
      <c r="VOJ41" s="296"/>
      <c r="VOK41" s="296"/>
      <c r="VOL41" s="296"/>
      <c r="VOM41" s="296"/>
      <c r="VON41" s="296"/>
      <c r="VOO41" s="296"/>
      <c r="VOP41" s="296"/>
      <c r="VOQ41" s="296"/>
      <c r="VOR41" s="296"/>
      <c r="VOS41" s="296"/>
      <c r="VOT41" s="296"/>
      <c r="VOU41" s="296"/>
      <c r="VOV41" s="296"/>
      <c r="VOW41" s="296"/>
      <c r="VOX41" s="296"/>
      <c r="VOY41" s="296"/>
      <c r="VOZ41" s="296"/>
      <c r="VPA41" s="296"/>
      <c r="VPB41" s="296"/>
      <c r="VPC41" s="296"/>
      <c r="VPD41" s="296"/>
      <c r="VPE41" s="296"/>
      <c r="VPF41" s="296"/>
      <c r="VPG41" s="296"/>
      <c r="VPH41" s="296"/>
      <c r="VPI41" s="296"/>
      <c r="VPJ41" s="296"/>
      <c r="VPK41" s="296"/>
      <c r="VPL41" s="296"/>
      <c r="VPM41" s="296"/>
      <c r="VPN41" s="296"/>
      <c r="VPO41" s="296"/>
      <c r="VPP41" s="296"/>
      <c r="VPQ41" s="296"/>
      <c r="VPR41" s="296"/>
      <c r="VPS41" s="296"/>
      <c r="VPT41" s="296"/>
      <c r="VPU41" s="296"/>
      <c r="VPV41" s="296"/>
      <c r="VPW41" s="296"/>
      <c r="VPX41" s="296"/>
      <c r="VPY41" s="296"/>
      <c r="VPZ41" s="296"/>
      <c r="VQA41" s="296"/>
      <c r="VQB41" s="296"/>
      <c r="VQC41" s="296"/>
      <c r="VQD41" s="296"/>
      <c r="VQE41" s="296"/>
      <c r="VQF41" s="296"/>
      <c r="VQG41" s="296"/>
      <c r="VQH41" s="296"/>
      <c r="VQI41" s="296"/>
      <c r="VQJ41" s="296"/>
      <c r="VQK41" s="296"/>
      <c r="VQL41" s="296"/>
      <c r="VQM41" s="296"/>
      <c r="VQN41" s="296"/>
      <c r="VQO41" s="296"/>
      <c r="VQP41" s="296"/>
      <c r="VQQ41" s="296"/>
      <c r="VQR41" s="296"/>
      <c r="VQS41" s="296"/>
      <c r="VQT41" s="296"/>
      <c r="VQU41" s="296"/>
      <c r="VQV41" s="296"/>
      <c r="VQW41" s="296"/>
      <c r="VQX41" s="296"/>
      <c r="VQY41" s="296"/>
      <c r="VQZ41" s="296"/>
      <c r="VRA41" s="296"/>
      <c r="VRB41" s="296"/>
      <c r="VRC41" s="296"/>
      <c r="VRD41" s="296"/>
      <c r="VRE41" s="296"/>
      <c r="VRF41" s="296"/>
      <c r="VRG41" s="296"/>
      <c r="VRH41" s="296"/>
      <c r="VRI41" s="296"/>
      <c r="VRJ41" s="296"/>
      <c r="VRK41" s="296"/>
      <c r="VRL41" s="296"/>
      <c r="VRM41" s="296"/>
      <c r="VRN41" s="296"/>
      <c r="VRO41" s="296"/>
      <c r="VRP41" s="296"/>
      <c r="VRQ41" s="296"/>
      <c r="VRR41" s="296"/>
      <c r="VRS41" s="296"/>
      <c r="VRT41" s="296"/>
      <c r="VRU41" s="296"/>
      <c r="VRV41" s="296"/>
      <c r="VRW41" s="296"/>
      <c r="VRX41" s="296"/>
      <c r="VRY41" s="296"/>
      <c r="VRZ41" s="296"/>
      <c r="VSA41" s="296"/>
      <c r="VSB41" s="296"/>
      <c r="VSC41" s="296"/>
      <c r="VSD41" s="296"/>
      <c r="VSE41" s="296"/>
      <c r="VSF41" s="296"/>
      <c r="VSG41" s="296"/>
      <c r="VSH41" s="296"/>
      <c r="VSI41" s="296"/>
      <c r="VSJ41" s="296"/>
      <c r="VSK41" s="296"/>
      <c r="VSL41" s="296"/>
      <c r="VSM41" s="296"/>
      <c r="VSN41" s="296"/>
      <c r="VSO41" s="296"/>
      <c r="VSP41" s="296"/>
      <c r="VSQ41" s="296"/>
      <c r="VSR41" s="296"/>
      <c r="VSS41" s="296"/>
      <c r="VST41" s="296"/>
      <c r="VSU41" s="296"/>
      <c r="VSV41" s="296"/>
      <c r="VSW41" s="296"/>
      <c r="VSX41" s="296"/>
      <c r="VSY41" s="296"/>
      <c r="VSZ41" s="296"/>
      <c r="VTA41" s="296"/>
      <c r="VTB41" s="296"/>
      <c r="VTC41" s="296"/>
      <c r="VTD41" s="296"/>
      <c r="VTE41" s="296"/>
      <c r="VTF41" s="296"/>
      <c r="VTG41" s="296"/>
      <c r="VTH41" s="296"/>
      <c r="VTI41" s="296"/>
      <c r="VTJ41" s="296"/>
      <c r="VTK41" s="296"/>
      <c r="VTL41" s="296"/>
      <c r="VTM41" s="296"/>
      <c r="VTN41" s="296"/>
      <c r="VTO41" s="296"/>
      <c r="VTP41" s="296"/>
      <c r="VTQ41" s="296"/>
      <c r="VTR41" s="296"/>
      <c r="VTS41" s="296"/>
      <c r="VTT41" s="296"/>
      <c r="VTU41" s="296"/>
      <c r="VTV41" s="296"/>
      <c r="VTW41" s="296"/>
      <c r="VTX41" s="296"/>
      <c r="VTY41" s="296"/>
      <c r="VTZ41" s="296"/>
      <c r="VUA41" s="296"/>
      <c r="VUB41" s="296"/>
      <c r="VUC41" s="296"/>
      <c r="VUD41" s="296"/>
      <c r="VUE41" s="296"/>
      <c r="VUF41" s="296"/>
      <c r="VUG41" s="296"/>
      <c r="VUH41" s="296"/>
      <c r="VUI41" s="296"/>
      <c r="VUJ41" s="296"/>
      <c r="VUK41" s="296"/>
      <c r="VUL41" s="296"/>
      <c r="VUM41" s="296"/>
      <c r="VUN41" s="296"/>
      <c r="VUO41" s="296"/>
      <c r="VUP41" s="296"/>
      <c r="VUQ41" s="296"/>
      <c r="VUR41" s="296"/>
      <c r="VUS41" s="296"/>
      <c r="VUT41" s="296"/>
      <c r="VUU41" s="296"/>
      <c r="VUV41" s="296"/>
      <c r="VUW41" s="296"/>
      <c r="VUX41" s="296"/>
      <c r="VUY41" s="296"/>
      <c r="VUZ41" s="296"/>
      <c r="VVA41" s="296"/>
      <c r="VVB41" s="296"/>
      <c r="VVC41" s="296"/>
      <c r="VVD41" s="296"/>
      <c r="VVE41" s="296"/>
      <c r="VVF41" s="296"/>
      <c r="VVG41" s="296"/>
      <c r="VVH41" s="296"/>
      <c r="VVI41" s="296"/>
      <c r="VVJ41" s="296"/>
      <c r="VVK41" s="296"/>
      <c r="VVL41" s="296"/>
      <c r="VVM41" s="296"/>
      <c r="VVN41" s="296"/>
      <c r="VVO41" s="296"/>
      <c r="VVP41" s="296"/>
      <c r="VVQ41" s="296"/>
      <c r="VVR41" s="296"/>
      <c r="VVS41" s="296"/>
      <c r="VVT41" s="296"/>
      <c r="VVU41" s="296"/>
      <c r="VVV41" s="296"/>
      <c r="VVW41" s="296"/>
      <c r="VVX41" s="296"/>
      <c r="VVY41" s="296"/>
      <c r="VVZ41" s="296"/>
      <c r="VWA41" s="296"/>
      <c r="VWB41" s="296"/>
      <c r="VWC41" s="296"/>
      <c r="VWD41" s="296"/>
      <c r="VWE41" s="296"/>
      <c r="VWF41" s="296"/>
      <c r="VWG41" s="296"/>
      <c r="VWH41" s="296"/>
      <c r="VWI41" s="296"/>
      <c r="VWJ41" s="296"/>
      <c r="VWK41" s="296"/>
      <c r="VWL41" s="296"/>
      <c r="VWM41" s="296"/>
      <c r="VWN41" s="296"/>
      <c r="VWO41" s="296"/>
      <c r="VWP41" s="296"/>
      <c r="VWQ41" s="296"/>
      <c r="VWR41" s="296"/>
      <c r="VWS41" s="296"/>
      <c r="VWT41" s="296"/>
      <c r="VWU41" s="296"/>
      <c r="VWV41" s="296"/>
      <c r="VWW41" s="296"/>
      <c r="VWX41" s="296"/>
      <c r="VWY41" s="296"/>
      <c r="VWZ41" s="296"/>
      <c r="VXA41" s="296"/>
      <c r="VXB41" s="296"/>
      <c r="VXC41" s="296"/>
      <c r="VXD41" s="296"/>
      <c r="VXE41" s="296"/>
      <c r="VXF41" s="296"/>
      <c r="VXG41" s="296"/>
      <c r="VXH41" s="296"/>
      <c r="VXI41" s="296"/>
      <c r="VXJ41" s="296"/>
      <c r="VXK41" s="296"/>
      <c r="VXL41" s="296"/>
      <c r="VXM41" s="296"/>
      <c r="VXN41" s="296"/>
      <c r="VXO41" s="296"/>
      <c r="VXP41" s="296"/>
      <c r="VXQ41" s="296"/>
      <c r="VXR41" s="296"/>
      <c r="VXS41" s="296"/>
      <c r="VXT41" s="296"/>
      <c r="VXU41" s="296"/>
      <c r="VXV41" s="296"/>
      <c r="VXW41" s="296"/>
      <c r="VXX41" s="296"/>
      <c r="VXY41" s="296"/>
      <c r="VXZ41" s="296"/>
      <c r="VYA41" s="296"/>
      <c r="VYB41" s="296"/>
      <c r="VYC41" s="296"/>
      <c r="VYD41" s="296"/>
      <c r="VYE41" s="296"/>
      <c r="VYF41" s="296"/>
      <c r="VYG41" s="296"/>
      <c r="VYH41" s="296"/>
      <c r="VYI41" s="296"/>
      <c r="VYJ41" s="296"/>
      <c r="VYK41" s="296"/>
      <c r="VYL41" s="296"/>
      <c r="VYM41" s="296"/>
      <c r="VYN41" s="296"/>
      <c r="VYO41" s="296"/>
      <c r="VYP41" s="296"/>
      <c r="VYQ41" s="296"/>
      <c r="VYR41" s="296"/>
      <c r="VYS41" s="296"/>
      <c r="VYT41" s="296"/>
      <c r="VYU41" s="296"/>
      <c r="VYV41" s="296"/>
      <c r="VYW41" s="296"/>
      <c r="VYX41" s="296"/>
      <c r="VYY41" s="296"/>
      <c r="VYZ41" s="296"/>
      <c r="VZA41" s="296"/>
      <c r="VZB41" s="296"/>
      <c r="VZC41" s="296"/>
      <c r="VZD41" s="296"/>
      <c r="VZE41" s="296"/>
      <c r="VZF41" s="296"/>
      <c r="VZG41" s="296"/>
      <c r="VZH41" s="296"/>
      <c r="VZI41" s="296"/>
      <c r="VZJ41" s="296"/>
      <c r="VZK41" s="296"/>
      <c r="VZL41" s="296"/>
      <c r="VZM41" s="296"/>
      <c r="VZN41" s="296"/>
      <c r="VZO41" s="296"/>
      <c r="VZP41" s="296"/>
      <c r="VZQ41" s="296"/>
      <c r="VZR41" s="296"/>
      <c r="VZS41" s="296"/>
      <c r="VZT41" s="296"/>
      <c r="VZU41" s="296"/>
      <c r="VZV41" s="296"/>
      <c r="VZW41" s="296"/>
      <c r="VZX41" s="296"/>
      <c r="VZY41" s="296"/>
      <c r="VZZ41" s="296"/>
      <c r="WAA41" s="296"/>
      <c r="WAB41" s="296"/>
      <c r="WAC41" s="296"/>
      <c r="WAD41" s="296"/>
      <c r="WAE41" s="296"/>
      <c r="WAF41" s="296"/>
      <c r="WAG41" s="296"/>
      <c r="WAH41" s="296"/>
      <c r="WAI41" s="296"/>
      <c r="WAJ41" s="296"/>
      <c r="WAK41" s="296"/>
      <c r="WAL41" s="296"/>
      <c r="WAM41" s="296"/>
      <c r="WAN41" s="296"/>
      <c r="WAO41" s="296"/>
      <c r="WAP41" s="296"/>
      <c r="WAQ41" s="296"/>
      <c r="WAR41" s="296"/>
      <c r="WAS41" s="296"/>
      <c r="WAT41" s="296"/>
      <c r="WAU41" s="296"/>
      <c r="WAV41" s="296"/>
      <c r="WAW41" s="296"/>
      <c r="WAX41" s="296"/>
      <c r="WAY41" s="296"/>
      <c r="WAZ41" s="296"/>
      <c r="WBA41" s="296"/>
      <c r="WBB41" s="296"/>
      <c r="WBC41" s="296"/>
      <c r="WBD41" s="296"/>
      <c r="WBE41" s="296"/>
      <c r="WBF41" s="296"/>
      <c r="WBG41" s="296"/>
      <c r="WBH41" s="296"/>
      <c r="WBI41" s="296"/>
      <c r="WBJ41" s="296"/>
      <c r="WBK41" s="296"/>
      <c r="WBL41" s="296"/>
      <c r="WBM41" s="296"/>
      <c r="WBN41" s="296"/>
      <c r="WBO41" s="296"/>
      <c r="WBP41" s="296"/>
      <c r="WBQ41" s="296"/>
      <c r="WBR41" s="296"/>
      <c r="WBS41" s="296"/>
      <c r="WBT41" s="296"/>
      <c r="WBU41" s="296"/>
      <c r="WBV41" s="296"/>
      <c r="WBW41" s="296"/>
      <c r="WBX41" s="296"/>
      <c r="WBY41" s="296"/>
      <c r="WBZ41" s="296"/>
      <c r="WCA41" s="296"/>
      <c r="WCB41" s="296"/>
      <c r="WCC41" s="296"/>
      <c r="WCD41" s="296"/>
      <c r="WCE41" s="296"/>
      <c r="WCF41" s="296"/>
      <c r="WCG41" s="296"/>
      <c r="WCH41" s="296"/>
      <c r="WCI41" s="296"/>
      <c r="WCJ41" s="296"/>
      <c r="WCK41" s="296"/>
      <c r="WCL41" s="296"/>
      <c r="WCM41" s="296"/>
      <c r="WCN41" s="296"/>
      <c r="WCO41" s="296"/>
      <c r="WCP41" s="296"/>
      <c r="WCQ41" s="296"/>
      <c r="WCR41" s="296"/>
      <c r="WCS41" s="296"/>
      <c r="WCT41" s="296"/>
      <c r="WCU41" s="296"/>
      <c r="WCV41" s="296"/>
      <c r="WCW41" s="296"/>
      <c r="WCX41" s="296"/>
      <c r="WCY41" s="296"/>
      <c r="WCZ41" s="296"/>
      <c r="WDA41" s="296"/>
      <c r="WDB41" s="296"/>
      <c r="WDC41" s="296"/>
      <c r="WDD41" s="296"/>
      <c r="WDE41" s="296"/>
      <c r="WDF41" s="296"/>
      <c r="WDG41" s="296"/>
      <c r="WDH41" s="296"/>
      <c r="WDI41" s="296"/>
      <c r="WDJ41" s="296"/>
      <c r="WDK41" s="296"/>
      <c r="WDL41" s="296"/>
      <c r="WDM41" s="296"/>
      <c r="WDN41" s="296"/>
      <c r="WDO41" s="296"/>
      <c r="WDP41" s="296"/>
      <c r="WDQ41" s="296"/>
      <c r="WDR41" s="296"/>
      <c r="WDS41" s="296"/>
      <c r="WDT41" s="296"/>
      <c r="WDU41" s="296"/>
      <c r="WDV41" s="296"/>
      <c r="WDW41" s="296"/>
      <c r="WDX41" s="296"/>
      <c r="WDY41" s="296"/>
      <c r="WDZ41" s="296"/>
      <c r="WEA41" s="296"/>
      <c r="WEB41" s="296"/>
      <c r="WEC41" s="296"/>
      <c r="WED41" s="296"/>
      <c r="WEE41" s="296"/>
      <c r="WEF41" s="296"/>
      <c r="WEG41" s="296"/>
      <c r="WEH41" s="296"/>
      <c r="WEI41" s="296"/>
      <c r="WEJ41" s="296"/>
      <c r="WEK41" s="296"/>
      <c r="WEL41" s="296"/>
      <c r="WEM41" s="296"/>
      <c r="WEN41" s="296"/>
      <c r="WEO41" s="296"/>
      <c r="WEP41" s="296"/>
      <c r="WEQ41" s="296"/>
      <c r="WER41" s="296"/>
      <c r="WES41" s="296"/>
      <c r="WET41" s="296"/>
      <c r="WEU41" s="296"/>
      <c r="WEV41" s="296"/>
      <c r="WEW41" s="296"/>
      <c r="WEX41" s="296"/>
      <c r="WEY41" s="296"/>
      <c r="WEZ41" s="296"/>
      <c r="WFA41" s="296"/>
      <c r="WFB41" s="296"/>
      <c r="WFC41" s="296"/>
      <c r="WFD41" s="296"/>
      <c r="WFE41" s="296"/>
      <c r="WFF41" s="296"/>
      <c r="WFG41" s="296"/>
      <c r="WFH41" s="296"/>
      <c r="WFI41" s="296"/>
      <c r="WFJ41" s="296"/>
      <c r="WFK41" s="296"/>
      <c r="WFL41" s="296"/>
      <c r="WFM41" s="296"/>
      <c r="WFN41" s="296"/>
      <c r="WFO41" s="296"/>
      <c r="WFP41" s="296"/>
      <c r="WFQ41" s="296"/>
      <c r="WFR41" s="296"/>
      <c r="WFS41" s="296"/>
      <c r="WFT41" s="296"/>
      <c r="WFU41" s="296"/>
      <c r="WFV41" s="296"/>
      <c r="WFW41" s="296"/>
      <c r="WFX41" s="296"/>
      <c r="WFY41" s="296"/>
      <c r="WFZ41" s="296"/>
      <c r="WGA41" s="296"/>
      <c r="WGB41" s="296"/>
      <c r="WGC41" s="296"/>
      <c r="WGD41" s="296"/>
      <c r="WGE41" s="296"/>
      <c r="WGF41" s="296"/>
      <c r="WGG41" s="296"/>
      <c r="WGH41" s="296"/>
      <c r="WGI41" s="296"/>
      <c r="WGJ41" s="296"/>
      <c r="WGK41" s="296"/>
      <c r="WGL41" s="296"/>
      <c r="WGM41" s="296"/>
      <c r="WGN41" s="296"/>
      <c r="WGO41" s="296"/>
      <c r="WGP41" s="296"/>
      <c r="WGQ41" s="296"/>
      <c r="WGR41" s="296"/>
      <c r="WGS41" s="296"/>
      <c r="WGT41" s="296"/>
      <c r="WGU41" s="296"/>
      <c r="WGV41" s="296"/>
      <c r="WGW41" s="296"/>
      <c r="WGX41" s="296"/>
      <c r="WGY41" s="296"/>
      <c r="WGZ41" s="296"/>
      <c r="WHA41" s="296"/>
      <c r="WHB41" s="296"/>
      <c r="WHC41" s="296"/>
      <c r="WHD41" s="296"/>
      <c r="WHE41" s="296"/>
      <c r="WHF41" s="296"/>
      <c r="WHG41" s="296"/>
      <c r="WHH41" s="296"/>
      <c r="WHI41" s="296"/>
      <c r="WHJ41" s="296"/>
      <c r="WHK41" s="296"/>
      <c r="WHL41" s="296"/>
      <c r="WHM41" s="296"/>
      <c r="WHN41" s="296"/>
      <c r="WHO41" s="296"/>
      <c r="WHP41" s="296"/>
      <c r="WHQ41" s="296"/>
      <c r="WHR41" s="296"/>
      <c r="WHS41" s="296"/>
      <c r="WHT41" s="296"/>
      <c r="WHU41" s="296"/>
      <c r="WHV41" s="296"/>
      <c r="WHW41" s="296"/>
      <c r="WHX41" s="296"/>
      <c r="WHY41" s="296"/>
      <c r="WHZ41" s="296"/>
      <c r="WIA41" s="296"/>
      <c r="WIB41" s="296"/>
      <c r="WIC41" s="296"/>
      <c r="WID41" s="296"/>
      <c r="WIE41" s="296"/>
      <c r="WIF41" s="296"/>
      <c r="WIG41" s="296"/>
      <c r="WIH41" s="296"/>
      <c r="WII41" s="296"/>
      <c r="WIJ41" s="296"/>
      <c r="WIK41" s="296"/>
      <c r="WIL41" s="296"/>
      <c r="WIM41" s="296"/>
      <c r="WIN41" s="296"/>
      <c r="WIO41" s="296"/>
      <c r="WIP41" s="296"/>
      <c r="WIQ41" s="296"/>
      <c r="WIR41" s="296"/>
      <c r="WIS41" s="296"/>
      <c r="WIT41" s="296"/>
      <c r="WIU41" s="296"/>
      <c r="WIV41" s="296"/>
      <c r="WIW41" s="296"/>
      <c r="WIX41" s="296"/>
      <c r="WIY41" s="296"/>
      <c r="WIZ41" s="296"/>
      <c r="WJA41" s="296"/>
      <c r="WJB41" s="296"/>
      <c r="WJC41" s="296"/>
      <c r="WJD41" s="296"/>
      <c r="WJE41" s="296"/>
      <c r="WJF41" s="296"/>
      <c r="WJG41" s="296"/>
      <c r="WJH41" s="296"/>
      <c r="WJI41" s="296"/>
      <c r="WJJ41" s="296"/>
      <c r="WJK41" s="296"/>
      <c r="WJL41" s="296"/>
      <c r="WJM41" s="296"/>
      <c r="WJN41" s="296"/>
      <c r="WJO41" s="296"/>
      <c r="WJP41" s="296"/>
      <c r="WJQ41" s="296"/>
      <c r="WJR41" s="296"/>
      <c r="WJS41" s="296"/>
      <c r="WJT41" s="296"/>
      <c r="WJU41" s="296"/>
      <c r="WJV41" s="296"/>
      <c r="WJW41" s="296"/>
      <c r="WJX41" s="296"/>
      <c r="WJY41" s="296"/>
      <c r="WJZ41" s="296"/>
      <c r="WKA41" s="296"/>
      <c r="WKB41" s="296"/>
      <c r="WKC41" s="296"/>
      <c r="WKD41" s="296"/>
      <c r="WKE41" s="296"/>
      <c r="WKF41" s="296"/>
      <c r="WKG41" s="296"/>
      <c r="WKH41" s="296"/>
      <c r="WKI41" s="296"/>
      <c r="WKJ41" s="296"/>
      <c r="WKK41" s="296"/>
      <c r="WKL41" s="296"/>
      <c r="WKM41" s="296"/>
      <c r="WKN41" s="296"/>
      <c r="WKO41" s="296"/>
      <c r="WKP41" s="296"/>
      <c r="WKQ41" s="296"/>
      <c r="WKR41" s="296"/>
      <c r="WKS41" s="296"/>
      <c r="WKT41" s="296"/>
      <c r="WKU41" s="296"/>
      <c r="WKV41" s="296"/>
      <c r="WKW41" s="296"/>
      <c r="WKX41" s="296"/>
      <c r="WKY41" s="296"/>
      <c r="WKZ41" s="296"/>
      <c r="WLA41" s="296"/>
      <c r="WLB41" s="296"/>
      <c r="WLC41" s="296"/>
      <c r="WLD41" s="296"/>
      <c r="WLE41" s="296"/>
      <c r="WLF41" s="296"/>
      <c r="WLG41" s="296"/>
      <c r="WLH41" s="296"/>
      <c r="WLI41" s="296"/>
      <c r="WLJ41" s="296"/>
      <c r="WLK41" s="296"/>
      <c r="WLL41" s="296"/>
      <c r="WLM41" s="296"/>
      <c r="WLN41" s="296"/>
      <c r="WLO41" s="296"/>
      <c r="WLP41" s="296"/>
      <c r="WLQ41" s="296"/>
      <c r="WLR41" s="296"/>
      <c r="WLS41" s="296"/>
      <c r="WLT41" s="296"/>
      <c r="WLU41" s="296"/>
      <c r="WLV41" s="296"/>
      <c r="WLW41" s="296"/>
      <c r="WLX41" s="296"/>
      <c r="WLY41" s="296"/>
      <c r="WLZ41" s="296"/>
      <c r="WMA41" s="296"/>
      <c r="WMB41" s="296"/>
      <c r="WMC41" s="296"/>
      <c r="WMD41" s="296"/>
      <c r="WME41" s="296"/>
      <c r="WMF41" s="296"/>
      <c r="WMG41" s="296"/>
      <c r="WMH41" s="296"/>
      <c r="WMI41" s="296"/>
      <c r="WMJ41" s="296"/>
      <c r="WMK41" s="296"/>
      <c r="WML41" s="296"/>
      <c r="WMM41" s="296"/>
      <c r="WMN41" s="296"/>
      <c r="WMO41" s="296"/>
      <c r="WMP41" s="296"/>
      <c r="WMQ41" s="296"/>
      <c r="WMR41" s="296"/>
      <c r="WMS41" s="296"/>
      <c r="WMT41" s="296"/>
      <c r="WMU41" s="296"/>
      <c r="WMV41" s="296"/>
      <c r="WMW41" s="296"/>
      <c r="WMX41" s="296"/>
      <c r="WMY41" s="296"/>
      <c r="WMZ41" s="296"/>
      <c r="WNA41" s="296"/>
      <c r="WNB41" s="296"/>
      <c r="WNC41" s="296"/>
      <c r="WND41" s="296"/>
      <c r="WNE41" s="296"/>
      <c r="WNF41" s="296"/>
      <c r="WNG41" s="296"/>
      <c r="WNH41" s="296"/>
      <c r="WNI41" s="296"/>
      <c r="WNJ41" s="296"/>
      <c r="WNK41" s="296"/>
      <c r="WNL41" s="296"/>
      <c r="WNM41" s="296"/>
      <c r="WNN41" s="296"/>
      <c r="WNO41" s="296"/>
      <c r="WNP41" s="296"/>
      <c r="WNQ41" s="296"/>
      <c r="WNR41" s="296"/>
      <c r="WNS41" s="296"/>
      <c r="WNT41" s="296"/>
      <c r="WNU41" s="296"/>
      <c r="WNV41" s="296"/>
      <c r="WNW41" s="296"/>
      <c r="WNX41" s="296"/>
      <c r="WNY41" s="296"/>
      <c r="WNZ41" s="296"/>
      <c r="WOA41" s="296"/>
      <c r="WOB41" s="296"/>
      <c r="WOC41" s="296"/>
      <c r="WOD41" s="296"/>
      <c r="WOE41" s="296"/>
      <c r="WOF41" s="296"/>
      <c r="WOG41" s="296"/>
      <c r="WOH41" s="296"/>
      <c r="WOI41" s="296"/>
      <c r="WOJ41" s="296"/>
      <c r="WOK41" s="296"/>
      <c r="WOL41" s="296"/>
      <c r="WOM41" s="296"/>
      <c r="WON41" s="296"/>
      <c r="WOO41" s="296"/>
      <c r="WOP41" s="296"/>
      <c r="WOQ41" s="296"/>
      <c r="WOR41" s="296"/>
      <c r="WOS41" s="296"/>
      <c r="WOT41" s="296"/>
      <c r="WOU41" s="296"/>
      <c r="WOV41" s="296"/>
      <c r="WOW41" s="296"/>
      <c r="WOX41" s="296"/>
      <c r="WOY41" s="296"/>
      <c r="WOZ41" s="296"/>
      <c r="WPA41" s="296"/>
      <c r="WPB41" s="296"/>
      <c r="WPC41" s="296"/>
      <c r="WPD41" s="296"/>
      <c r="WPE41" s="296"/>
      <c r="WPF41" s="296"/>
      <c r="WPG41" s="296"/>
      <c r="WPH41" s="296"/>
      <c r="WPI41" s="296"/>
      <c r="WPJ41" s="296"/>
      <c r="WPK41" s="296"/>
      <c r="WPL41" s="296"/>
      <c r="WPM41" s="296"/>
      <c r="WPN41" s="296"/>
      <c r="WPO41" s="296"/>
      <c r="WPP41" s="296"/>
      <c r="WPQ41" s="296"/>
      <c r="WPR41" s="296"/>
      <c r="WPS41" s="296"/>
      <c r="WPT41" s="296"/>
      <c r="WPU41" s="296"/>
      <c r="WPV41" s="296"/>
      <c r="WPW41" s="296"/>
      <c r="WPX41" s="296"/>
      <c r="WPY41" s="296"/>
      <c r="WPZ41" s="296"/>
      <c r="WQA41" s="296"/>
      <c r="WQB41" s="296"/>
      <c r="WQC41" s="296"/>
      <c r="WQD41" s="296"/>
      <c r="WQE41" s="296"/>
      <c r="WQF41" s="296"/>
      <c r="WQG41" s="296"/>
      <c r="WQH41" s="296"/>
      <c r="WQI41" s="296"/>
      <c r="WQJ41" s="296"/>
      <c r="WQK41" s="296"/>
      <c r="WQL41" s="296"/>
      <c r="WQM41" s="296"/>
      <c r="WQN41" s="296"/>
      <c r="WQO41" s="296"/>
      <c r="WQP41" s="296"/>
      <c r="WQQ41" s="296"/>
      <c r="WQR41" s="296"/>
      <c r="WQS41" s="296"/>
      <c r="WQT41" s="296"/>
      <c r="WQU41" s="296"/>
      <c r="WQV41" s="296"/>
      <c r="WQW41" s="296"/>
      <c r="WQX41" s="296"/>
      <c r="WQY41" s="296"/>
      <c r="WQZ41" s="296"/>
      <c r="WRA41" s="296"/>
      <c r="WRB41" s="296"/>
      <c r="WRC41" s="296"/>
      <c r="WRD41" s="296"/>
      <c r="WRE41" s="296"/>
      <c r="WRF41" s="296"/>
      <c r="WRG41" s="296"/>
      <c r="WRH41" s="296"/>
      <c r="WRI41" s="296"/>
      <c r="WRJ41" s="296"/>
      <c r="WRK41" s="296"/>
      <c r="WRL41" s="296"/>
      <c r="WRM41" s="296"/>
      <c r="WRN41" s="296"/>
      <c r="WRO41" s="296"/>
      <c r="WRP41" s="296"/>
      <c r="WRQ41" s="296"/>
      <c r="WRR41" s="296"/>
      <c r="WRS41" s="296"/>
      <c r="WRT41" s="296"/>
      <c r="WRU41" s="296"/>
      <c r="WRV41" s="296"/>
      <c r="WRW41" s="296"/>
      <c r="WRX41" s="296"/>
      <c r="WRY41" s="296"/>
      <c r="WRZ41" s="296"/>
      <c r="WSA41" s="296"/>
      <c r="WSB41" s="296"/>
      <c r="WSC41" s="296"/>
      <c r="WSD41" s="296"/>
      <c r="WSE41" s="296"/>
      <c r="WSF41" s="296"/>
      <c r="WSG41" s="296"/>
      <c r="WSH41" s="296"/>
      <c r="WSI41" s="296"/>
      <c r="WSJ41" s="296"/>
      <c r="WSK41" s="296"/>
      <c r="WSL41" s="296"/>
      <c r="WSM41" s="296"/>
      <c r="WSN41" s="296"/>
      <c r="WSO41" s="296"/>
      <c r="WSP41" s="296"/>
      <c r="WSQ41" s="296"/>
      <c r="WSR41" s="296"/>
      <c r="WSS41" s="296"/>
      <c r="WST41" s="296"/>
      <c r="WSU41" s="296"/>
      <c r="WSV41" s="296"/>
      <c r="WSW41" s="296"/>
      <c r="WSX41" s="296"/>
      <c r="WSY41" s="296"/>
      <c r="WSZ41" s="296"/>
      <c r="WTA41" s="296"/>
      <c r="WTB41" s="296"/>
      <c r="WTC41" s="296"/>
      <c r="WTD41" s="296"/>
      <c r="WTE41" s="296"/>
      <c r="WTF41" s="296"/>
      <c r="WTG41" s="296"/>
      <c r="WTH41" s="296"/>
      <c r="WTI41" s="296"/>
      <c r="WTJ41" s="296"/>
      <c r="WTK41" s="296"/>
      <c r="WTL41" s="296"/>
      <c r="WTM41" s="296"/>
      <c r="WTN41" s="296"/>
      <c r="WTO41" s="296"/>
      <c r="WTP41" s="296"/>
      <c r="WTQ41" s="296"/>
      <c r="WTR41" s="296"/>
      <c r="WTS41" s="296"/>
      <c r="WTT41" s="296"/>
      <c r="WTU41" s="296"/>
      <c r="WTV41" s="296"/>
      <c r="WTW41" s="296"/>
      <c r="WTX41" s="296"/>
      <c r="WTY41" s="296"/>
      <c r="WTZ41" s="296"/>
      <c r="WUA41" s="296"/>
      <c r="WUB41" s="296"/>
      <c r="WUC41" s="296"/>
      <c r="WUD41" s="296"/>
      <c r="WUE41" s="296"/>
      <c r="WUF41" s="296"/>
      <c r="WUG41" s="296"/>
      <c r="WUH41" s="296"/>
      <c r="WUI41" s="296"/>
      <c r="WUJ41" s="296"/>
      <c r="WUK41" s="296"/>
      <c r="WUL41" s="296"/>
      <c r="WUM41" s="296"/>
      <c r="WUN41" s="296"/>
      <c r="WUO41" s="296"/>
      <c r="WUP41" s="296"/>
      <c r="WUQ41" s="296"/>
      <c r="WUR41" s="296"/>
      <c r="WUS41" s="296"/>
      <c r="WUT41" s="296"/>
      <c r="WUU41" s="296"/>
      <c r="WUV41" s="296"/>
      <c r="WUW41" s="296"/>
      <c r="WUX41" s="296"/>
      <c r="WUY41" s="296"/>
      <c r="WUZ41" s="296"/>
      <c r="WVA41" s="296"/>
      <c r="WVB41" s="296"/>
      <c r="WVC41" s="296"/>
      <c r="WVD41" s="296"/>
      <c r="WVE41" s="296"/>
      <c r="WVF41" s="296"/>
      <c r="WVG41" s="296"/>
      <c r="WVH41" s="296"/>
      <c r="WVI41" s="296"/>
      <c r="WVJ41" s="296"/>
      <c r="WVK41" s="296"/>
      <c r="WVL41" s="296"/>
      <c r="WVM41" s="296"/>
      <c r="WVN41" s="296"/>
      <c r="WVO41" s="296"/>
      <c r="WVP41" s="296"/>
      <c r="WVQ41" s="296"/>
      <c r="WVR41" s="296"/>
      <c r="WVS41" s="296"/>
      <c r="WVT41" s="296"/>
      <c r="WVU41" s="296"/>
      <c r="WVV41" s="296"/>
      <c r="WVW41" s="296"/>
      <c r="WVX41" s="296"/>
      <c r="WVY41" s="296"/>
      <c r="WVZ41" s="296"/>
      <c r="WWA41" s="296"/>
      <c r="WWB41" s="296"/>
      <c r="WWC41" s="296"/>
      <c r="WWD41" s="296"/>
      <c r="WWE41" s="296"/>
      <c r="WWF41" s="296"/>
      <c r="WWG41" s="296"/>
      <c r="WWH41" s="296"/>
      <c r="WWI41" s="296"/>
      <c r="WWJ41" s="296"/>
      <c r="WWK41" s="296"/>
      <c r="WWL41" s="296"/>
      <c r="WWM41" s="296"/>
      <c r="WWN41" s="296"/>
      <c r="WWO41" s="296"/>
      <c r="WWP41" s="296"/>
      <c r="WWQ41" s="296"/>
      <c r="WWR41" s="296"/>
      <c r="WWS41" s="296"/>
      <c r="WWT41" s="296"/>
      <c r="WWU41" s="296"/>
      <c r="WWV41" s="296"/>
      <c r="WWW41" s="296"/>
      <c r="WWX41" s="296"/>
      <c r="WWY41" s="296"/>
      <c r="WWZ41" s="296"/>
      <c r="WXA41" s="296"/>
      <c r="WXB41" s="296"/>
      <c r="WXC41" s="296"/>
      <c r="WXD41" s="296"/>
      <c r="WXE41" s="296"/>
      <c r="WXF41" s="296"/>
      <c r="WXG41" s="296"/>
      <c r="WXH41" s="296"/>
      <c r="WXI41" s="296"/>
      <c r="WXJ41" s="296"/>
      <c r="WXK41" s="296"/>
      <c r="WXL41" s="296"/>
      <c r="WXM41" s="296"/>
      <c r="WXN41" s="296"/>
      <c r="WXO41" s="296"/>
      <c r="WXP41" s="296"/>
      <c r="WXQ41" s="296"/>
      <c r="WXR41" s="296"/>
      <c r="WXS41" s="296"/>
      <c r="WXT41" s="296"/>
      <c r="WXU41" s="296"/>
      <c r="WXV41" s="296"/>
      <c r="WXW41" s="296"/>
      <c r="WXX41" s="296"/>
      <c r="WXY41" s="296"/>
      <c r="WXZ41" s="296"/>
      <c r="WYA41" s="296"/>
      <c r="WYB41" s="296"/>
      <c r="WYC41" s="296"/>
      <c r="WYD41" s="296"/>
      <c r="WYE41" s="296"/>
      <c r="WYF41" s="296"/>
      <c r="WYG41" s="296"/>
      <c r="WYH41" s="296"/>
      <c r="WYI41" s="296"/>
      <c r="WYJ41" s="296"/>
      <c r="WYK41" s="296"/>
      <c r="WYL41" s="296"/>
      <c r="WYM41" s="296"/>
      <c r="WYN41" s="296"/>
      <c r="WYO41" s="296"/>
      <c r="WYP41" s="296"/>
      <c r="WYQ41" s="296"/>
      <c r="WYR41" s="296"/>
      <c r="WYS41" s="296"/>
      <c r="WYT41" s="296"/>
      <c r="WYU41" s="296"/>
      <c r="WYV41" s="296"/>
      <c r="WYW41" s="296"/>
      <c r="WYX41" s="296"/>
      <c r="WYY41" s="296"/>
      <c r="WYZ41" s="296"/>
      <c r="WZA41" s="296"/>
      <c r="WZB41" s="296"/>
      <c r="WZC41" s="296"/>
      <c r="WZD41" s="296"/>
      <c r="WZE41" s="296"/>
      <c r="WZF41" s="296"/>
      <c r="WZG41" s="296"/>
      <c r="WZH41" s="296"/>
      <c r="WZI41" s="296"/>
      <c r="WZJ41" s="296"/>
      <c r="WZK41" s="296"/>
      <c r="WZL41" s="296"/>
      <c r="WZM41" s="296"/>
      <c r="WZN41" s="296"/>
      <c r="WZO41" s="296"/>
      <c r="WZP41" s="296"/>
      <c r="WZQ41" s="296"/>
      <c r="WZR41" s="296"/>
      <c r="WZS41" s="296"/>
      <c r="WZT41" s="296"/>
      <c r="WZU41" s="296"/>
      <c r="WZV41" s="296"/>
      <c r="WZW41" s="296"/>
      <c r="WZX41" s="296"/>
      <c r="WZY41" s="296"/>
      <c r="WZZ41" s="296"/>
      <c r="XAA41" s="296"/>
      <c r="XAB41" s="296"/>
      <c r="XAC41" s="296"/>
      <c r="XAD41" s="296"/>
      <c r="XAE41" s="296"/>
      <c r="XAF41" s="296"/>
      <c r="XAG41" s="296"/>
      <c r="XAH41" s="296"/>
      <c r="XAI41" s="296"/>
      <c r="XAJ41" s="296"/>
      <c r="XAK41" s="296"/>
      <c r="XAL41" s="296"/>
      <c r="XAM41" s="296"/>
      <c r="XAN41" s="296"/>
      <c r="XAO41" s="296"/>
      <c r="XAP41" s="296"/>
      <c r="XAQ41" s="296"/>
      <c r="XAR41" s="296"/>
      <c r="XAS41" s="296"/>
      <c r="XAT41" s="296"/>
      <c r="XAU41" s="296"/>
      <c r="XAV41" s="296"/>
      <c r="XAW41" s="296"/>
      <c r="XAX41" s="296"/>
      <c r="XAY41" s="296"/>
      <c r="XAZ41" s="296"/>
      <c r="XBA41" s="296"/>
      <c r="XBB41" s="296"/>
      <c r="XBC41" s="296"/>
      <c r="XBD41" s="296"/>
      <c r="XBE41" s="296"/>
      <c r="XBF41" s="296"/>
      <c r="XBG41" s="296"/>
      <c r="XBH41" s="296"/>
      <c r="XBI41" s="296"/>
      <c r="XBJ41" s="296"/>
      <c r="XBK41" s="296"/>
      <c r="XBL41" s="296"/>
      <c r="XBM41" s="296"/>
      <c r="XBN41" s="296"/>
      <c r="XBO41" s="296"/>
      <c r="XBP41" s="296"/>
      <c r="XBQ41" s="296"/>
      <c r="XBR41" s="296"/>
      <c r="XBS41" s="296"/>
      <c r="XBT41" s="296"/>
      <c r="XBU41" s="296"/>
      <c r="XBV41" s="296"/>
      <c r="XBW41" s="296"/>
      <c r="XBX41" s="296"/>
      <c r="XBY41" s="296"/>
      <c r="XBZ41" s="296"/>
      <c r="XCA41" s="296"/>
      <c r="XCB41" s="296"/>
      <c r="XCC41" s="296"/>
      <c r="XCD41" s="296"/>
      <c r="XCE41" s="296"/>
      <c r="XCF41" s="296"/>
      <c r="XCG41" s="296"/>
      <c r="XCH41" s="296"/>
      <c r="XCI41" s="296"/>
      <c r="XCJ41" s="296"/>
      <c r="XCK41" s="296"/>
      <c r="XCL41" s="296"/>
      <c r="XCM41" s="296"/>
      <c r="XCN41" s="296"/>
      <c r="XCO41" s="296"/>
      <c r="XCP41" s="296"/>
      <c r="XCQ41" s="296"/>
      <c r="XCR41" s="296"/>
      <c r="XCS41" s="296"/>
      <c r="XCT41" s="296"/>
      <c r="XCU41" s="296"/>
      <c r="XCV41" s="296"/>
      <c r="XCW41" s="296"/>
      <c r="XCX41" s="296"/>
      <c r="XCY41" s="296"/>
      <c r="XCZ41" s="296"/>
      <c r="XDA41" s="296"/>
      <c r="XDB41" s="296"/>
      <c r="XDC41" s="296"/>
      <c r="XDD41" s="296"/>
      <c r="XDE41" s="296"/>
      <c r="XDF41" s="296"/>
      <c r="XDG41" s="296"/>
      <c r="XDH41" s="296"/>
      <c r="XDI41" s="296"/>
      <c r="XDJ41" s="296"/>
      <c r="XDK41" s="296"/>
      <c r="XDL41" s="296"/>
      <c r="XDM41" s="296"/>
      <c r="XDN41" s="296"/>
      <c r="XDO41" s="296"/>
      <c r="XDP41" s="296"/>
      <c r="XDQ41" s="296"/>
      <c r="XDR41" s="296"/>
      <c r="XDS41" s="296"/>
      <c r="XDT41" s="296"/>
      <c r="XDU41" s="296"/>
      <c r="XDV41" s="296"/>
      <c r="XDW41" s="296"/>
      <c r="XDX41" s="296"/>
      <c r="XDY41" s="296"/>
      <c r="XDZ41" s="296"/>
      <c r="XEA41" s="296"/>
      <c r="XEB41" s="296"/>
      <c r="XEC41" s="296"/>
      <c r="XED41" s="296"/>
      <c r="XEE41" s="296"/>
      <c r="XEF41" s="296"/>
      <c r="XEG41" s="296"/>
      <c r="XEH41" s="296"/>
      <c r="XEI41" s="296"/>
      <c r="XEJ41" s="296"/>
      <c r="XEK41" s="296"/>
      <c r="XEL41" s="296"/>
      <c r="XEM41" s="296"/>
      <c r="XEN41" s="296"/>
      <c r="XEO41" s="296"/>
      <c r="XEP41" s="296"/>
      <c r="XEQ41" s="296"/>
      <c r="XER41" s="296"/>
      <c r="XES41" s="296"/>
      <c r="XET41" s="296"/>
      <c r="XEU41" s="296"/>
      <c r="XEV41" s="296"/>
      <c r="XEW41" s="296"/>
      <c r="XEX41" s="296"/>
    </row>
    <row r="42" spans="1:16378" ht="16.5" customHeight="1" x14ac:dyDescent="0.3">
      <c r="A42" s="296"/>
      <c r="B42" s="87" t="s">
        <v>352</v>
      </c>
      <c r="C42" s="331" t="s">
        <v>11</v>
      </c>
      <c r="D42" s="315"/>
      <c r="E42" s="315"/>
      <c r="F42" s="303"/>
      <c r="G42" s="315"/>
      <c r="H42" s="299"/>
      <c r="I42" s="301"/>
      <c r="J42" s="301"/>
      <c r="P42" s="297"/>
      <c r="Q42" s="297"/>
    </row>
    <row r="43" spans="1:16378" ht="16.5" customHeight="1" x14ac:dyDescent="0.3">
      <c r="A43" s="296"/>
      <c r="B43" s="87" t="str">
        <f>Start!C17</f>
        <v>Sigtuna kommun</v>
      </c>
      <c r="C43" s="332" t="s">
        <v>3</v>
      </c>
      <c r="G43" s="296"/>
      <c r="H43" s="299"/>
      <c r="I43" s="301"/>
      <c r="J43" s="301"/>
      <c r="P43" s="297"/>
      <c r="Q43" s="297"/>
    </row>
    <row r="44" spans="1:16378" ht="16.5" customHeight="1" x14ac:dyDescent="0.3">
      <c r="A44" s="296"/>
      <c r="B44" s="87" t="s">
        <v>215</v>
      </c>
      <c r="C44" s="332" t="s">
        <v>10</v>
      </c>
      <c r="G44" s="296"/>
      <c r="H44" s="299"/>
      <c r="I44" s="301"/>
      <c r="J44" s="301"/>
      <c r="P44" s="297"/>
      <c r="Q44" s="297"/>
    </row>
    <row r="45" spans="1:16378" ht="16.5" customHeight="1" x14ac:dyDescent="0.3">
      <c r="G45" s="296"/>
      <c r="H45" s="299"/>
      <c r="I45" s="301"/>
      <c r="J45" s="301"/>
      <c r="P45" s="297"/>
      <c r="Q45" s="297"/>
    </row>
    <row r="46" spans="1:16378" ht="16.5" customHeight="1" x14ac:dyDescent="0.3">
      <c r="A46" s="305"/>
      <c r="B46" s="331" t="s">
        <v>30</v>
      </c>
      <c r="C46" s="331" t="s">
        <v>8</v>
      </c>
      <c r="D46" s="331" t="s">
        <v>135</v>
      </c>
      <c r="E46" s="331" t="s">
        <v>137</v>
      </c>
      <c r="F46" s="333" t="s">
        <v>21</v>
      </c>
      <c r="G46" s="305"/>
      <c r="H46" s="307"/>
      <c r="I46" s="316"/>
      <c r="J46" s="307"/>
      <c r="K46" s="307"/>
      <c r="L46" s="307"/>
      <c r="M46" s="307"/>
      <c r="N46" s="307"/>
      <c r="P46" s="297"/>
      <c r="Q46" s="297"/>
    </row>
    <row r="47" spans="1:16378" ht="16.5" customHeight="1" x14ac:dyDescent="0.3">
      <c r="B47" s="87" t="s">
        <v>352</v>
      </c>
      <c r="C47" s="87">
        <f>Table4[[#Totals],[Sparade pengar per år (kr) - troligt värde]]</f>
        <v>9064.9000000000015</v>
      </c>
      <c r="D47" s="87">
        <f>Table4[[#Totals],[Sparade pengar per år (kr) - lägsta värde]]</f>
        <v>9064.9000000000015</v>
      </c>
      <c r="E47" s="87">
        <f>Table4[[#Totals],[Sparade pengar per år (kr) - högsta värde]]</f>
        <v>9064.9000000000015</v>
      </c>
      <c r="F47" s="87" t="s">
        <v>350</v>
      </c>
      <c r="P47" s="297"/>
      <c r="Q47" s="297"/>
    </row>
    <row r="48" spans="1:16378" ht="16.5" customHeight="1" x14ac:dyDescent="0.3">
      <c r="B48" s="87"/>
      <c r="C48" s="88"/>
      <c r="D48" s="88"/>
      <c r="E48" s="87"/>
      <c r="F48" s="87"/>
      <c r="P48" s="297"/>
      <c r="Q48" s="297"/>
    </row>
    <row r="49" spans="1:17" ht="16.5" customHeight="1" x14ac:dyDescent="0.3">
      <c r="B49" s="87"/>
      <c r="C49" s="88"/>
      <c r="D49" s="88"/>
      <c r="E49" s="87"/>
      <c r="F49" s="87"/>
      <c r="P49" s="297"/>
      <c r="Q49" s="297"/>
    </row>
    <row r="50" spans="1:17" ht="16.5" customHeight="1" x14ac:dyDescent="0.3">
      <c r="B50" s="87"/>
      <c r="C50" s="88"/>
      <c r="D50" s="88"/>
      <c r="E50" s="87"/>
      <c r="F50" s="87"/>
      <c r="P50" s="297"/>
      <c r="Q50" s="297"/>
    </row>
    <row r="51" spans="1:17" ht="16.5" customHeight="1" x14ac:dyDescent="0.3">
      <c r="B51" s="87"/>
      <c r="C51" s="88"/>
      <c r="D51" s="88"/>
      <c r="E51" s="87"/>
      <c r="F51" s="87"/>
      <c r="P51" s="297"/>
      <c r="Q51" s="297"/>
    </row>
    <row r="52" spans="1:17" ht="16.5" customHeight="1" x14ac:dyDescent="0.3">
      <c r="B52" s="87"/>
      <c r="C52" s="88"/>
      <c r="D52" s="88"/>
      <c r="E52" s="87"/>
      <c r="F52" s="87"/>
      <c r="P52" s="297"/>
      <c r="Q52" s="297"/>
    </row>
    <row r="53" spans="1:17" ht="16.5" customHeight="1" x14ac:dyDescent="0.3">
      <c r="B53" s="87"/>
      <c r="C53" s="88"/>
      <c r="D53" s="88"/>
      <c r="E53" s="87"/>
      <c r="F53" s="87"/>
      <c r="H53" s="299"/>
      <c r="I53" s="301"/>
      <c r="J53" s="301"/>
      <c r="P53" s="297"/>
      <c r="Q53" s="297"/>
    </row>
    <row r="54" spans="1:17" ht="16.5" customHeight="1" x14ac:dyDescent="0.3">
      <c r="B54" s="87"/>
      <c r="C54" s="88"/>
      <c r="D54" s="88"/>
      <c r="E54" s="87"/>
      <c r="F54" s="87"/>
      <c r="I54" s="317"/>
      <c r="K54" s="317"/>
      <c r="L54" s="317"/>
      <c r="M54" s="317"/>
      <c r="N54" s="317"/>
      <c r="P54" s="297"/>
      <c r="Q54" s="297"/>
    </row>
    <row r="55" spans="1:17" ht="16.5" customHeight="1" x14ac:dyDescent="0.3">
      <c r="B55" s="87"/>
      <c r="C55" s="88"/>
      <c r="D55" s="88"/>
      <c r="E55" s="87"/>
      <c r="F55" s="87"/>
      <c r="P55" s="297"/>
      <c r="Q55" s="297"/>
    </row>
    <row r="56" spans="1:17" ht="16.5" customHeight="1" x14ac:dyDescent="0.3">
      <c r="B56" s="87"/>
      <c r="C56" s="88"/>
      <c r="D56" s="88"/>
      <c r="E56" s="87"/>
      <c r="F56" s="87"/>
      <c r="P56" s="297"/>
      <c r="Q56" s="297"/>
    </row>
    <row r="57" spans="1:17" ht="16.5" customHeight="1" x14ac:dyDescent="0.3">
      <c r="B57" s="87"/>
      <c r="C57" s="88"/>
      <c r="D57" s="88"/>
      <c r="E57" s="87"/>
      <c r="F57" s="87"/>
      <c r="P57" s="297"/>
      <c r="Q57" s="297"/>
    </row>
    <row r="58" spans="1:17" ht="16.5" customHeight="1" x14ac:dyDescent="0.3">
      <c r="B58" s="334" t="s">
        <v>58</v>
      </c>
      <c r="C58" s="351">
        <f>C47</f>
        <v>9064.9000000000015</v>
      </c>
      <c r="D58" s="351">
        <f t="shared" ref="D58:E58" si="5">D47</f>
        <v>9064.9000000000015</v>
      </c>
      <c r="E58" s="351">
        <f t="shared" si="5"/>
        <v>9064.9000000000015</v>
      </c>
      <c r="F58" s="335"/>
      <c r="H58" s="334" t="s">
        <v>29</v>
      </c>
      <c r="I58" s="336">
        <f>Startår</f>
        <v>2023</v>
      </c>
      <c r="J58" s="336">
        <f>I58+1</f>
        <v>2024</v>
      </c>
      <c r="K58" s="336">
        <f>J58+1</f>
        <v>2025</v>
      </c>
      <c r="L58" s="336">
        <f>K58+1</f>
        <v>2026</v>
      </c>
      <c r="M58" s="336">
        <f>L58+1</f>
        <v>2027</v>
      </c>
      <c r="N58" s="336">
        <f>M58+1</f>
        <v>2028</v>
      </c>
      <c r="O58" s="337" t="s">
        <v>4</v>
      </c>
      <c r="P58" s="297"/>
      <c r="Q58" s="297"/>
    </row>
    <row r="59" spans="1:17" ht="16.5" customHeight="1" x14ac:dyDescent="0.3">
      <c r="B59" s="321"/>
      <c r="C59" s="321"/>
      <c r="H59" s="331" t="s">
        <v>8</v>
      </c>
      <c r="I59" s="351"/>
      <c r="J59" s="351">
        <f t="shared" ref="J59:N59" si="6">$C58</f>
        <v>9064.9000000000015</v>
      </c>
      <c r="K59" s="352">
        <f t="shared" si="6"/>
        <v>9064.9000000000015</v>
      </c>
      <c r="L59" s="351">
        <f t="shared" si="6"/>
        <v>9064.9000000000015</v>
      </c>
      <c r="M59" s="351">
        <f t="shared" si="6"/>
        <v>9064.9000000000015</v>
      </c>
      <c r="N59" s="352">
        <f t="shared" si="6"/>
        <v>9064.9000000000015</v>
      </c>
      <c r="O59" s="353">
        <f>SUM(I59:N59)</f>
        <v>45324.500000000007</v>
      </c>
      <c r="P59" s="297"/>
      <c r="Q59" s="297"/>
    </row>
    <row r="60" spans="1:17" ht="16.5" customHeight="1" x14ac:dyDescent="0.3">
      <c r="B60" s="321"/>
      <c r="C60" s="321"/>
      <c r="H60" s="331" t="s">
        <v>136</v>
      </c>
      <c r="I60" s="351"/>
      <c r="J60" s="351">
        <f t="shared" ref="J60:N60" si="7">$D58</f>
        <v>9064.9000000000015</v>
      </c>
      <c r="K60" s="352">
        <f t="shared" si="7"/>
        <v>9064.9000000000015</v>
      </c>
      <c r="L60" s="351">
        <f t="shared" si="7"/>
        <v>9064.9000000000015</v>
      </c>
      <c r="M60" s="351">
        <f t="shared" si="7"/>
        <v>9064.9000000000015</v>
      </c>
      <c r="N60" s="352">
        <f t="shared" si="7"/>
        <v>9064.9000000000015</v>
      </c>
      <c r="O60" s="353">
        <f>SUM(I60:N60)</f>
        <v>45324.500000000007</v>
      </c>
      <c r="P60" s="297"/>
      <c r="Q60" s="297"/>
    </row>
    <row r="61" spans="1:17" ht="16.5" customHeight="1" x14ac:dyDescent="0.3">
      <c r="B61" s="321"/>
      <c r="C61" s="321"/>
      <c r="H61" s="331" t="s">
        <v>137</v>
      </c>
      <c r="I61" s="351"/>
      <c r="J61" s="351">
        <f t="shared" ref="J61:N61" si="8">$E58</f>
        <v>9064.9000000000015</v>
      </c>
      <c r="K61" s="352">
        <f t="shared" si="8"/>
        <v>9064.9000000000015</v>
      </c>
      <c r="L61" s="351">
        <f t="shared" si="8"/>
        <v>9064.9000000000015</v>
      </c>
      <c r="M61" s="351">
        <f t="shared" si="8"/>
        <v>9064.9000000000015</v>
      </c>
      <c r="N61" s="352">
        <f t="shared" si="8"/>
        <v>9064.9000000000015</v>
      </c>
      <c r="O61" s="353">
        <f>SUM(I61:N61)</f>
        <v>45324.500000000007</v>
      </c>
      <c r="P61" s="297"/>
      <c r="Q61" s="297"/>
    </row>
    <row r="62" spans="1:17" ht="16.5" customHeight="1" x14ac:dyDescent="0.3">
      <c r="B62" s="321"/>
      <c r="C62" s="321"/>
      <c r="P62" s="297"/>
      <c r="Q62" s="297"/>
    </row>
    <row r="63" spans="1:17" ht="21" x14ac:dyDescent="0.4">
      <c r="B63" s="350" t="str">
        <f>IF(B64=0,"3.","3. " &amp;B64)</f>
        <v>3.</v>
      </c>
      <c r="C63" s="350"/>
      <c r="D63" s="296"/>
      <c r="E63" s="296"/>
      <c r="F63" s="296"/>
      <c r="G63" s="296"/>
      <c r="H63" s="296"/>
      <c r="I63" s="296"/>
      <c r="J63" s="296"/>
      <c r="K63" s="296"/>
      <c r="L63" s="296"/>
      <c r="M63" s="296"/>
      <c r="N63" s="296"/>
      <c r="O63" s="315"/>
      <c r="P63" s="297"/>
      <c r="Q63" s="297"/>
    </row>
    <row r="64" spans="1:17" ht="16.5" customHeight="1" x14ac:dyDescent="0.3">
      <c r="A64" s="296"/>
      <c r="B64" s="87"/>
      <c r="C64" s="331" t="s">
        <v>11</v>
      </c>
      <c r="D64" s="315"/>
      <c r="E64" s="315"/>
      <c r="F64" s="303"/>
      <c r="G64" s="315"/>
      <c r="H64" s="299"/>
      <c r="I64" s="301"/>
      <c r="J64" s="301"/>
      <c r="P64" s="297"/>
      <c r="Q64" s="297"/>
    </row>
    <row r="65" spans="1:17" ht="16.5" customHeight="1" x14ac:dyDescent="0.3">
      <c r="A65" s="296"/>
      <c r="B65" s="87"/>
      <c r="C65" s="332" t="s">
        <v>3</v>
      </c>
      <c r="G65" s="296"/>
      <c r="H65" s="299"/>
      <c r="I65" s="301"/>
      <c r="J65" s="301"/>
      <c r="P65" s="297"/>
      <c r="Q65" s="297"/>
    </row>
    <row r="66" spans="1:17" ht="16.5" customHeight="1" x14ac:dyDescent="0.3">
      <c r="A66" s="296"/>
      <c r="B66" s="87"/>
      <c r="C66" s="332" t="s">
        <v>10</v>
      </c>
      <c r="G66" s="296"/>
      <c r="H66" s="299"/>
      <c r="I66" s="301"/>
      <c r="J66" s="301"/>
      <c r="P66" s="297"/>
      <c r="Q66" s="297"/>
    </row>
    <row r="67" spans="1:17" ht="16.5" customHeight="1" x14ac:dyDescent="0.3">
      <c r="G67" s="296"/>
      <c r="H67" s="299"/>
      <c r="I67" s="301"/>
      <c r="J67" s="301"/>
    </row>
    <row r="68" spans="1:17" ht="16.5" customHeight="1" x14ac:dyDescent="0.3">
      <c r="A68" s="305"/>
      <c r="B68" s="331" t="s">
        <v>30</v>
      </c>
      <c r="C68" s="331" t="s">
        <v>8</v>
      </c>
      <c r="D68" s="331" t="s">
        <v>135</v>
      </c>
      <c r="E68" s="331" t="s">
        <v>137</v>
      </c>
      <c r="F68" s="333" t="s">
        <v>21</v>
      </c>
      <c r="G68" s="305"/>
      <c r="H68" s="307"/>
      <c r="I68" s="316"/>
      <c r="J68" s="307"/>
      <c r="K68" s="307"/>
      <c r="L68" s="307"/>
      <c r="M68" s="307"/>
      <c r="N68" s="307"/>
    </row>
    <row r="69" spans="1:17" ht="16.5" customHeight="1" x14ac:dyDescent="0.3">
      <c r="B69" s="87"/>
      <c r="C69" s="87"/>
      <c r="D69" s="87"/>
      <c r="E69" s="87"/>
      <c r="F69" s="87"/>
    </row>
    <row r="70" spans="1:17" ht="16.5" customHeight="1" x14ac:dyDescent="0.3">
      <c r="B70" s="87"/>
      <c r="C70" s="88"/>
      <c r="D70" s="88"/>
      <c r="E70" s="87"/>
      <c r="F70" s="87"/>
    </row>
    <row r="71" spans="1:17" ht="16.5" customHeight="1" x14ac:dyDescent="0.3">
      <c r="B71" s="87"/>
      <c r="C71" s="88"/>
      <c r="D71" s="88"/>
      <c r="E71" s="87"/>
      <c r="F71" s="87"/>
    </row>
    <row r="72" spans="1:17" ht="16.5" customHeight="1" x14ac:dyDescent="0.3">
      <c r="B72" s="87"/>
      <c r="C72" s="88"/>
      <c r="D72" s="88"/>
      <c r="E72" s="87"/>
      <c r="F72" s="87"/>
    </row>
    <row r="73" spans="1:17" ht="16.5" customHeight="1" x14ac:dyDescent="0.3">
      <c r="B73" s="87"/>
      <c r="C73" s="88"/>
      <c r="D73" s="88"/>
      <c r="E73" s="87"/>
      <c r="F73" s="87"/>
    </row>
    <row r="74" spans="1:17" ht="16.5" customHeight="1" x14ac:dyDescent="0.3">
      <c r="B74" s="87"/>
      <c r="C74" s="88"/>
      <c r="D74" s="88"/>
      <c r="E74" s="87"/>
      <c r="F74" s="87"/>
    </row>
    <row r="75" spans="1:17" ht="16.5" customHeight="1" x14ac:dyDescent="0.3">
      <c r="B75" s="87"/>
      <c r="C75" s="88"/>
      <c r="D75" s="88"/>
      <c r="E75" s="87"/>
      <c r="F75" s="87"/>
      <c r="H75" s="299"/>
      <c r="I75" s="301"/>
      <c r="J75" s="301"/>
    </row>
    <row r="76" spans="1:17" ht="16.5" customHeight="1" x14ac:dyDescent="0.3">
      <c r="B76" s="87"/>
      <c r="C76" s="88"/>
      <c r="D76" s="88"/>
      <c r="E76" s="87"/>
      <c r="F76" s="87"/>
      <c r="I76" s="317"/>
      <c r="K76" s="317"/>
      <c r="L76" s="317"/>
      <c r="M76" s="317"/>
      <c r="N76" s="317"/>
    </row>
    <row r="77" spans="1:17" ht="16.5" customHeight="1" x14ac:dyDescent="0.3">
      <c r="B77" s="87"/>
      <c r="C77" s="88"/>
      <c r="D77" s="88"/>
      <c r="E77" s="87"/>
      <c r="F77" s="87"/>
    </row>
    <row r="78" spans="1:17" ht="16.5" customHeight="1" x14ac:dyDescent="0.3">
      <c r="B78" s="87"/>
      <c r="C78" s="88"/>
      <c r="D78" s="88"/>
      <c r="E78" s="87"/>
      <c r="F78" s="87"/>
    </row>
    <row r="79" spans="1:17" ht="16.5" customHeight="1" x14ac:dyDescent="0.3">
      <c r="B79" s="87"/>
      <c r="C79" s="88"/>
      <c r="D79" s="88"/>
      <c r="E79" s="87"/>
      <c r="F79" s="87"/>
    </row>
    <row r="80" spans="1:17" ht="16.5" customHeight="1" x14ac:dyDescent="0.3">
      <c r="B80" s="334" t="s">
        <v>58</v>
      </c>
      <c r="C80" s="351"/>
      <c r="D80" s="351"/>
      <c r="E80" s="351"/>
      <c r="F80" s="335"/>
      <c r="H80" s="334" t="s">
        <v>29</v>
      </c>
      <c r="I80" s="336">
        <f>Startår</f>
        <v>2023</v>
      </c>
      <c r="J80" s="336">
        <f>I80+1</f>
        <v>2024</v>
      </c>
      <c r="K80" s="336">
        <f>J80+1</f>
        <v>2025</v>
      </c>
      <c r="L80" s="336">
        <f>K80+1</f>
        <v>2026</v>
      </c>
      <c r="M80" s="336">
        <f>L80+1</f>
        <v>2027</v>
      </c>
      <c r="N80" s="336">
        <f>M80+1</f>
        <v>2028</v>
      </c>
      <c r="O80" s="337" t="s">
        <v>4</v>
      </c>
    </row>
    <row r="81" spans="1:15" ht="16.5" customHeight="1" x14ac:dyDescent="0.3">
      <c r="B81" s="321"/>
      <c r="C81" s="321"/>
      <c r="H81" s="331" t="s">
        <v>8</v>
      </c>
      <c r="I81" s="351">
        <f t="shared" ref="I81:N81" si="9">$C80</f>
        <v>0</v>
      </c>
      <c r="J81" s="351">
        <f t="shared" si="9"/>
        <v>0</v>
      </c>
      <c r="K81" s="352">
        <f t="shared" si="9"/>
        <v>0</v>
      </c>
      <c r="L81" s="351">
        <f t="shared" si="9"/>
        <v>0</v>
      </c>
      <c r="M81" s="351">
        <f t="shared" si="9"/>
        <v>0</v>
      </c>
      <c r="N81" s="352">
        <f t="shared" si="9"/>
        <v>0</v>
      </c>
      <c r="O81" s="353">
        <f>SUM(I81:N81)</f>
        <v>0</v>
      </c>
    </row>
    <row r="82" spans="1:15" ht="16.5" customHeight="1" x14ac:dyDescent="0.3">
      <c r="B82" s="321"/>
      <c r="C82" s="321"/>
      <c r="H82" s="331" t="s">
        <v>136</v>
      </c>
      <c r="I82" s="351">
        <f t="shared" ref="I82:N82" si="10">$D80</f>
        <v>0</v>
      </c>
      <c r="J82" s="351">
        <f t="shared" si="10"/>
        <v>0</v>
      </c>
      <c r="K82" s="352">
        <f t="shared" si="10"/>
        <v>0</v>
      </c>
      <c r="L82" s="351">
        <f t="shared" si="10"/>
        <v>0</v>
      </c>
      <c r="M82" s="351">
        <f t="shared" si="10"/>
        <v>0</v>
      </c>
      <c r="N82" s="352">
        <f t="shared" si="10"/>
        <v>0</v>
      </c>
      <c r="O82" s="353">
        <f>SUM(I82:N82)</f>
        <v>0</v>
      </c>
    </row>
    <row r="83" spans="1:15" ht="16.5" customHeight="1" x14ac:dyDescent="0.3">
      <c r="B83" s="321"/>
      <c r="C83" s="321"/>
      <c r="H83" s="331" t="s">
        <v>137</v>
      </c>
      <c r="I83" s="351">
        <f t="shared" ref="I83:N83" si="11">$E80</f>
        <v>0</v>
      </c>
      <c r="J83" s="351">
        <f t="shared" si="11"/>
        <v>0</v>
      </c>
      <c r="K83" s="352">
        <f t="shared" si="11"/>
        <v>0</v>
      </c>
      <c r="L83" s="351">
        <f t="shared" si="11"/>
        <v>0</v>
      </c>
      <c r="M83" s="351">
        <f t="shared" si="11"/>
        <v>0</v>
      </c>
      <c r="N83" s="352">
        <f t="shared" si="11"/>
        <v>0</v>
      </c>
      <c r="O83" s="353">
        <f>SUM(I83:N83)</f>
        <v>0</v>
      </c>
    </row>
    <row r="84" spans="1:15" ht="16.5" customHeight="1" x14ac:dyDescent="0.3">
      <c r="B84" s="321"/>
      <c r="C84" s="321"/>
    </row>
    <row r="85" spans="1:15" ht="16.5" customHeight="1" x14ac:dyDescent="0.3">
      <c r="B85" s="321"/>
      <c r="C85" s="321"/>
    </row>
    <row r="86" spans="1:15" s="322" customFormat="1" ht="21" x14ac:dyDescent="0.4">
      <c r="B86" s="350" t="str">
        <f>IF(B87=0,"4.","4. " &amp;B87)</f>
        <v>4.</v>
      </c>
      <c r="C86" s="350"/>
      <c r="D86" s="296"/>
      <c r="E86" s="296"/>
      <c r="F86" s="296"/>
      <c r="G86" s="296"/>
      <c r="H86" s="296"/>
      <c r="I86" s="296"/>
      <c r="J86" s="296"/>
      <c r="K86" s="296"/>
      <c r="L86" s="296"/>
      <c r="M86" s="296"/>
      <c r="N86" s="296"/>
      <c r="O86" s="315"/>
    </row>
    <row r="87" spans="1:15" ht="16.5" customHeight="1" x14ac:dyDescent="0.3">
      <c r="A87" s="296"/>
      <c r="B87" s="87"/>
      <c r="C87" s="331" t="s">
        <v>11</v>
      </c>
      <c r="D87" s="315"/>
      <c r="E87" s="315"/>
      <c r="F87" s="303"/>
      <c r="G87" s="315"/>
      <c r="H87" s="299"/>
      <c r="I87" s="301"/>
      <c r="J87" s="301"/>
    </row>
    <row r="88" spans="1:15" ht="16.5" customHeight="1" x14ac:dyDescent="0.3">
      <c r="A88" s="296"/>
      <c r="B88" s="87"/>
      <c r="C88" s="332" t="s">
        <v>3</v>
      </c>
      <c r="G88" s="296"/>
      <c r="H88" s="299"/>
      <c r="I88" s="301"/>
      <c r="J88" s="301"/>
    </row>
    <row r="89" spans="1:15" ht="16.5" customHeight="1" x14ac:dyDescent="0.3">
      <c r="A89" s="296"/>
      <c r="B89" s="87"/>
      <c r="C89" s="332" t="s">
        <v>10</v>
      </c>
      <c r="G89" s="296"/>
      <c r="H89" s="299"/>
      <c r="I89" s="301"/>
      <c r="J89" s="301"/>
    </row>
    <row r="90" spans="1:15" ht="16.5" customHeight="1" x14ac:dyDescent="0.3">
      <c r="G90" s="296"/>
      <c r="H90" s="299"/>
      <c r="I90" s="301"/>
      <c r="J90" s="301"/>
    </row>
    <row r="91" spans="1:15" ht="16.5" customHeight="1" x14ac:dyDescent="0.3">
      <c r="A91" s="305"/>
      <c r="B91" s="331" t="s">
        <v>30</v>
      </c>
      <c r="C91" s="331" t="s">
        <v>8</v>
      </c>
      <c r="D91" s="331" t="s">
        <v>135</v>
      </c>
      <c r="E91" s="331" t="s">
        <v>137</v>
      </c>
      <c r="F91" s="333" t="s">
        <v>21</v>
      </c>
      <c r="G91" s="305"/>
      <c r="H91" s="307"/>
      <c r="I91" s="316"/>
      <c r="J91" s="307"/>
      <c r="K91" s="307"/>
      <c r="L91" s="307"/>
      <c r="M91" s="307"/>
      <c r="N91" s="307"/>
    </row>
    <row r="92" spans="1:15" ht="16.5" customHeight="1" x14ac:dyDescent="0.3">
      <c r="B92" s="87"/>
      <c r="C92" s="87"/>
      <c r="D92" s="87"/>
      <c r="E92" s="87"/>
      <c r="F92" s="87"/>
    </row>
    <row r="93" spans="1:15" ht="16.5" customHeight="1" x14ac:dyDescent="0.3">
      <c r="B93" s="87"/>
      <c r="C93" s="88"/>
      <c r="D93" s="88"/>
      <c r="E93" s="87"/>
      <c r="F93" s="87"/>
    </row>
    <row r="94" spans="1:15" ht="16.5" customHeight="1" x14ac:dyDescent="0.3">
      <c r="B94" s="87"/>
      <c r="C94" s="88"/>
      <c r="D94" s="88"/>
      <c r="E94" s="87"/>
      <c r="F94" s="87"/>
    </row>
    <row r="95" spans="1:15" ht="16.5" customHeight="1" x14ac:dyDescent="0.3">
      <c r="B95" s="87"/>
      <c r="C95" s="88"/>
      <c r="D95" s="88"/>
      <c r="E95" s="87"/>
      <c r="F95" s="87"/>
    </row>
    <row r="96" spans="1:15" ht="16.5" customHeight="1" x14ac:dyDescent="0.3">
      <c r="B96" s="87"/>
      <c r="C96" s="88"/>
      <c r="D96" s="88"/>
      <c r="E96" s="87"/>
      <c r="F96" s="87"/>
    </row>
    <row r="97" spans="1:15" ht="16.5" customHeight="1" x14ac:dyDescent="0.3">
      <c r="B97" s="87"/>
      <c r="C97" s="88"/>
      <c r="D97" s="88"/>
      <c r="E97" s="87"/>
      <c r="F97" s="87"/>
    </row>
    <row r="98" spans="1:15" ht="16.5" customHeight="1" x14ac:dyDescent="0.3">
      <c r="B98" s="87"/>
      <c r="C98" s="88"/>
      <c r="D98" s="88"/>
      <c r="E98" s="87"/>
      <c r="F98" s="87"/>
      <c r="H98" s="299"/>
      <c r="I98" s="301"/>
      <c r="J98" s="301"/>
    </row>
    <row r="99" spans="1:15" ht="16.5" customHeight="1" x14ac:dyDescent="0.3">
      <c r="B99" s="87"/>
      <c r="C99" s="88"/>
      <c r="D99" s="88"/>
      <c r="E99" s="87"/>
      <c r="F99" s="87"/>
      <c r="I99" s="317"/>
      <c r="K99" s="317"/>
      <c r="L99" s="317"/>
      <c r="M99" s="317"/>
      <c r="N99" s="317"/>
    </row>
    <row r="100" spans="1:15" ht="16.5" customHeight="1" x14ac:dyDescent="0.3">
      <c r="B100" s="87"/>
      <c r="C100" s="88"/>
      <c r="D100" s="88"/>
      <c r="E100" s="87"/>
      <c r="F100" s="87"/>
    </row>
    <row r="101" spans="1:15" ht="16.5" customHeight="1" x14ac:dyDescent="0.3">
      <c r="B101" s="87"/>
      <c r="C101" s="88"/>
      <c r="D101" s="88"/>
      <c r="E101" s="87"/>
      <c r="F101" s="87"/>
    </row>
    <row r="102" spans="1:15" ht="16.5" customHeight="1" x14ac:dyDescent="0.3">
      <c r="B102" s="87"/>
      <c r="C102" s="88"/>
      <c r="D102" s="88"/>
      <c r="E102" s="87"/>
      <c r="F102" s="87"/>
    </row>
    <row r="103" spans="1:15" ht="16.5" customHeight="1" x14ac:dyDescent="0.3">
      <c r="B103" s="334" t="s">
        <v>58</v>
      </c>
      <c r="C103" s="351"/>
      <c r="D103" s="351"/>
      <c r="E103" s="351"/>
      <c r="F103" s="335"/>
      <c r="H103" s="334" t="s">
        <v>29</v>
      </c>
      <c r="I103" s="336">
        <f>Startår</f>
        <v>2023</v>
      </c>
      <c r="J103" s="336">
        <f>I103+1</f>
        <v>2024</v>
      </c>
      <c r="K103" s="336">
        <f>J103+1</f>
        <v>2025</v>
      </c>
      <c r="L103" s="336">
        <f>K103+1</f>
        <v>2026</v>
      </c>
      <c r="M103" s="336">
        <f>L103+1</f>
        <v>2027</v>
      </c>
      <c r="N103" s="336">
        <f>M103+1</f>
        <v>2028</v>
      </c>
      <c r="O103" s="337" t="s">
        <v>4</v>
      </c>
    </row>
    <row r="104" spans="1:15" ht="16.5" customHeight="1" x14ac:dyDescent="0.3">
      <c r="B104" s="321"/>
      <c r="C104" s="321"/>
      <c r="H104" s="331" t="s">
        <v>8</v>
      </c>
      <c r="I104" s="351">
        <f t="shared" ref="I104:N104" si="12">$C103</f>
        <v>0</v>
      </c>
      <c r="J104" s="351">
        <f t="shared" si="12"/>
        <v>0</v>
      </c>
      <c r="K104" s="352">
        <f t="shared" si="12"/>
        <v>0</v>
      </c>
      <c r="L104" s="351">
        <f t="shared" si="12"/>
        <v>0</v>
      </c>
      <c r="M104" s="351">
        <f t="shared" si="12"/>
        <v>0</v>
      </c>
      <c r="N104" s="352">
        <f t="shared" si="12"/>
        <v>0</v>
      </c>
      <c r="O104" s="353">
        <f>SUM(I104:N104)</f>
        <v>0</v>
      </c>
    </row>
    <row r="105" spans="1:15" ht="16.5" customHeight="1" x14ac:dyDescent="0.3">
      <c r="B105" s="321"/>
      <c r="C105" s="321"/>
      <c r="H105" s="331" t="s">
        <v>136</v>
      </c>
      <c r="I105" s="351">
        <f t="shared" ref="I105:N105" si="13">$D103</f>
        <v>0</v>
      </c>
      <c r="J105" s="351">
        <f t="shared" si="13"/>
        <v>0</v>
      </c>
      <c r="K105" s="352">
        <f t="shared" si="13"/>
        <v>0</v>
      </c>
      <c r="L105" s="351">
        <f t="shared" si="13"/>
        <v>0</v>
      </c>
      <c r="M105" s="351">
        <f t="shared" si="13"/>
        <v>0</v>
      </c>
      <c r="N105" s="352">
        <f t="shared" si="13"/>
        <v>0</v>
      </c>
      <c r="O105" s="353">
        <f>SUM(I105:N105)</f>
        <v>0</v>
      </c>
    </row>
    <row r="106" spans="1:15" ht="16.5" customHeight="1" x14ac:dyDescent="0.3">
      <c r="B106" s="321"/>
      <c r="C106" s="321"/>
      <c r="H106" s="331" t="s">
        <v>137</v>
      </c>
      <c r="I106" s="351">
        <f t="shared" ref="I106:N106" si="14">$E103</f>
        <v>0</v>
      </c>
      <c r="J106" s="351">
        <f t="shared" si="14"/>
        <v>0</v>
      </c>
      <c r="K106" s="352">
        <f t="shared" si="14"/>
        <v>0</v>
      </c>
      <c r="L106" s="351">
        <f t="shared" si="14"/>
        <v>0</v>
      </c>
      <c r="M106" s="351">
        <f t="shared" si="14"/>
        <v>0</v>
      </c>
      <c r="N106" s="352">
        <f t="shared" si="14"/>
        <v>0</v>
      </c>
      <c r="O106" s="353">
        <f>SUM(I106:N106)</f>
        <v>0</v>
      </c>
    </row>
    <row r="107" spans="1:15" ht="16.5" customHeight="1" x14ac:dyDescent="0.3">
      <c r="B107" s="321"/>
      <c r="C107" s="321"/>
    </row>
    <row r="108" spans="1:15" ht="16.5" customHeight="1" x14ac:dyDescent="0.3">
      <c r="B108" s="321"/>
      <c r="C108" s="321"/>
    </row>
    <row r="109" spans="1:15" s="322" customFormat="1" ht="21" x14ac:dyDescent="0.4">
      <c r="B109" s="350" t="str">
        <f>IF(B110=0,"5.","5. " &amp;B110)</f>
        <v>5.</v>
      </c>
      <c r="C109" s="350"/>
      <c r="D109" s="296"/>
      <c r="E109" s="296"/>
      <c r="F109" s="296"/>
      <c r="G109" s="296"/>
      <c r="H109" s="296"/>
      <c r="I109" s="296"/>
      <c r="J109" s="296"/>
      <c r="K109" s="296"/>
      <c r="L109" s="296"/>
      <c r="M109" s="296"/>
      <c r="N109" s="296"/>
      <c r="O109" s="315"/>
    </row>
    <row r="110" spans="1:15" ht="16.5" customHeight="1" x14ac:dyDescent="0.3">
      <c r="A110" s="296"/>
      <c r="B110" s="87"/>
      <c r="C110" s="331" t="s">
        <v>11</v>
      </c>
      <c r="D110" s="315"/>
      <c r="E110" s="315"/>
      <c r="F110" s="303"/>
      <c r="G110" s="315"/>
      <c r="H110" s="299"/>
      <c r="I110" s="301"/>
      <c r="J110" s="301"/>
    </row>
    <row r="111" spans="1:15" ht="16.5" customHeight="1" x14ac:dyDescent="0.3">
      <c r="A111" s="296"/>
      <c r="B111" s="87"/>
      <c r="C111" s="332" t="s">
        <v>3</v>
      </c>
      <c r="G111" s="296"/>
      <c r="H111" s="299"/>
      <c r="I111" s="301"/>
      <c r="J111" s="301"/>
    </row>
    <row r="112" spans="1:15" ht="16.5" customHeight="1" x14ac:dyDescent="0.3">
      <c r="A112" s="296"/>
      <c r="B112" s="87"/>
      <c r="C112" s="332" t="s">
        <v>10</v>
      </c>
      <c r="G112" s="296"/>
      <c r="H112" s="299"/>
      <c r="I112" s="301"/>
      <c r="J112" s="301"/>
    </row>
    <row r="113" spans="1:15" ht="16.5" customHeight="1" x14ac:dyDescent="0.3">
      <c r="G113" s="296"/>
      <c r="H113" s="299"/>
      <c r="I113" s="301"/>
      <c r="J113" s="301"/>
    </row>
    <row r="114" spans="1:15" ht="16.5" customHeight="1" x14ac:dyDescent="0.3">
      <c r="A114" s="305"/>
      <c r="B114" s="331" t="s">
        <v>30</v>
      </c>
      <c r="C114" s="331" t="s">
        <v>8</v>
      </c>
      <c r="D114" s="331" t="s">
        <v>135</v>
      </c>
      <c r="E114" s="331" t="s">
        <v>137</v>
      </c>
      <c r="F114" s="333" t="s">
        <v>21</v>
      </c>
      <c r="G114" s="305"/>
      <c r="H114" s="307"/>
      <c r="I114" s="316"/>
      <c r="J114" s="307"/>
      <c r="K114" s="307"/>
      <c r="L114" s="307"/>
      <c r="M114" s="307"/>
      <c r="N114" s="307"/>
    </row>
    <row r="115" spans="1:15" ht="16.5" customHeight="1" x14ac:dyDescent="0.3">
      <c r="B115" s="87"/>
      <c r="C115" s="87"/>
      <c r="D115" s="87"/>
      <c r="E115" s="87"/>
      <c r="F115" s="87"/>
    </row>
    <row r="116" spans="1:15" ht="16.5" customHeight="1" x14ac:dyDescent="0.3">
      <c r="B116" s="87"/>
      <c r="C116" s="88"/>
      <c r="D116" s="88"/>
      <c r="E116" s="87"/>
      <c r="F116" s="87"/>
    </row>
    <row r="117" spans="1:15" ht="16.5" customHeight="1" x14ac:dyDescent="0.3">
      <c r="B117" s="87"/>
      <c r="C117" s="88"/>
      <c r="D117" s="88"/>
      <c r="E117" s="87"/>
      <c r="F117" s="87"/>
    </row>
    <row r="118" spans="1:15" ht="16.5" customHeight="1" x14ac:dyDescent="0.3">
      <c r="B118" s="87"/>
      <c r="C118" s="88"/>
      <c r="D118" s="88"/>
      <c r="E118" s="87"/>
      <c r="F118" s="87"/>
    </row>
    <row r="119" spans="1:15" ht="16.5" customHeight="1" x14ac:dyDescent="0.3">
      <c r="B119" s="87"/>
      <c r="C119" s="88"/>
      <c r="D119" s="88"/>
      <c r="E119" s="87"/>
      <c r="F119" s="87"/>
    </row>
    <row r="120" spans="1:15" ht="16.5" customHeight="1" x14ac:dyDescent="0.3">
      <c r="B120" s="87"/>
      <c r="C120" s="88"/>
      <c r="D120" s="88"/>
      <c r="E120" s="87"/>
      <c r="F120" s="87"/>
    </row>
    <row r="121" spans="1:15" ht="16.5" customHeight="1" x14ac:dyDescent="0.3">
      <c r="B121" s="87"/>
      <c r="C121" s="88"/>
      <c r="D121" s="88"/>
      <c r="E121" s="87"/>
      <c r="F121" s="87"/>
      <c r="H121" s="299"/>
      <c r="I121" s="301"/>
      <c r="J121" s="301"/>
    </row>
    <row r="122" spans="1:15" ht="16.5" customHeight="1" x14ac:dyDescent="0.3">
      <c r="B122" s="87"/>
      <c r="C122" s="88"/>
      <c r="D122" s="88"/>
      <c r="E122" s="87"/>
      <c r="F122" s="87"/>
      <c r="I122" s="317"/>
      <c r="K122" s="317"/>
      <c r="L122" s="317"/>
      <c r="M122" s="317"/>
      <c r="N122" s="317"/>
    </row>
    <row r="123" spans="1:15" ht="16.5" customHeight="1" x14ac:dyDescent="0.3">
      <c r="B123" s="87"/>
      <c r="C123" s="88"/>
      <c r="D123" s="88"/>
      <c r="E123" s="87"/>
      <c r="F123" s="87"/>
    </row>
    <row r="124" spans="1:15" ht="16.5" customHeight="1" x14ac:dyDescent="0.3">
      <c r="B124" s="87"/>
      <c r="C124" s="88"/>
      <c r="D124" s="88"/>
      <c r="E124" s="87"/>
      <c r="F124" s="87"/>
    </row>
    <row r="125" spans="1:15" ht="16.5" customHeight="1" x14ac:dyDescent="0.3">
      <c r="B125" s="87"/>
      <c r="C125" s="88"/>
      <c r="D125" s="88"/>
      <c r="E125" s="87"/>
      <c r="F125" s="87"/>
    </row>
    <row r="126" spans="1:15" ht="16.5" customHeight="1" x14ac:dyDescent="0.3">
      <c r="B126" s="334" t="s">
        <v>58</v>
      </c>
      <c r="C126" s="351"/>
      <c r="D126" s="351"/>
      <c r="E126" s="351"/>
      <c r="F126" s="335"/>
      <c r="H126" s="334" t="s">
        <v>29</v>
      </c>
      <c r="I126" s="336">
        <f>Startår</f>
        <v>2023</v>
      </c>
      <c r="J126" s="336">
        <f>I126+1</f>
        <v>2024</v>
      </c>
      <c r="K126" s="336">
        <f>J126+1</f>
        <v>2025</v>
      </c>
      <c r="L126" s="336">
        <f>K126+1</f>
        <v>2026</v>
      </c>
      <c r="M126" s="336">
        <f>L126+1</f>
        <v>2027</v>
      </c>
      <c r="N126" s="336">
        <f>M126+1</f>
        <v>2028</v>
      </c>
      <c r="O126" s="337" t="s">
        <v>4</v>
      </c>
    </row>
    <row r="127" spans="1:15" ht="16.5" customHeight="1" x14ac:dyDescent="0.3">
      <c r="B127" s="321"/>
      <c r="C127" s="321"/>
      <c r="H127" s="331" t="s">
        <v>8</v>
      </c>
      <c r="I127" s="351">
        <f t="shared" ref="I127:N127" si="15">$C126</f>
        <v>0</v>
      </c>
      <c r="J127" s="351">
        <f t="shared" si="15"/>
        <v>0</v>
      </c>
      <c r="K127" s="352">
        <f t="shared" si="15"/>
        <v>0</v>
      </c>
      <c r="L127" s="351">
        <f t="shared" si="15"/>
        <v>0</v>
      </c>
      <c r="M127" s="351">
        <f t="shared" si="15"/>
        <v>0</v>
      </c>
      <c r="N127" s="352">
        <f t="shared" si="15"/>
        <v>0</v>
      </c>
      <c r="O127" s="353">
        <f>SUM(I127:N127)</f>
        <v>0</v>
      </c>
    </row>
    <row r="128" spans="1:15" ht="16.5" customHeight="1" x14ac:dyDescent="0.3">
      <c r="B128" s="321"/>
      <c r="C128" s="321"/>
      <c r="H128" s="331" t="s">
        <v>136</v>
      </c>
      <c r="I128" s="351">
        <f t="shared" ref="I128:N128" si="16">$D126</f>
        <v>0</v>
      </c>
      <c r="J128" s="351">
        <f t="shared" si="16"/>
        <v>0</v>
      </c>
      <c r="K128" s="352">
        <f t="shared" si="16"/>
        <v>0</v>
      </c>
      <c r="L128" s="351">
        <f t="shared" si="16"/>
        <v>0</v>
      </c>
      <c r="M128" s="351">
        <f t="shared" si="16"/>
        <v>0</v>
      </c>
      <c r="N128" s="352">
        <f t="shared" si="16"/>
        <v>0</v>
      </c>
      <c r="O128" s="353">
        <f>SUM(I128:N128)</f>
        <v>0</v>
      </c>
    </row>
    <row r="129" spans="1:15" ht="16.5" customHeight="1" x14ac:dyDescent="0.3">
      <c r="B129" s="321"/>
      <c r="C129" s="321"/>
      <c r="H129" s="331" t="s">
        <v>137</v>
      </c>
      <c r="I129" s="351">
        <f t="shared" ref="I129:N129" si="17">$E126</f>
        <v>0</v>
      </c>
      <c r="J129" s="351">
        <f t="shared" si="17"/>
        <v>0</v>
      </c>
      <c r="K129" s="352">
        <f t="shared" si="17"/>
        <v>0</v>
      </c>
      <c r="L129" s="351">
        <f t="shared" si="17"/>
        <v>0</v>
      </c>
      <c r="M129" s="351">
        <f t="shared" si="17"/>
        <v>0</v>
      </c>
      <c r="N129" s="352">
        <f t="shared" si="17"/>
        <v>0</v>
      </c>
      <c r="O129" s="353">
        <f>SUM(I129:N129)</f>
        <v>0</v>
      </c>
    </row>
    <row r="130" spans="1:15" ht="16.5" customHeight="1" x14ac:dyDescent="0.3">
      <c r="B130" s="321"/>
      <c r="C130" s="321"/>
    </row>
    <row r="131" spans="1:15" ht="16.5" customHeight="1" x14ac:dyDescent="0.3">
      <c r="B131" s="321"/>
      <c r="C131" s="321"/>
    </row>
    <row r="132" spans="1:15" s="322" customFormat="1" ht="21" x14ac:dyDescent="0.4">
      <c r="B132" s="350" t="str">
        <f>IF(B133=0,"6.","6. " &amp;B133)</f>
        <v>6.</v>
      </c>
      <c r="C132" s="350"/>
      <c r="D132" s="296"/>
      <c r="E132" s="296"/>
      <c r="F132" s="296"/>
      <c r="G132" s="296"/>
      <c r="H132" s="296"/>
      <c r="I132" s="296"/>
      <c r="J132" s="296"/>
      <c r="K132" s="296"/>
      <c r="L132" s="296"/>
      <c r="M132" s="296"/>
      <c r="N132" s="296"/>
      <c r="O132" s="315"/>
    </row>
    <row r="133" spans="1:15" ht="16.5" customHeight="1" x14ac:dyDescent="0.3">
      <c r="A133" s="296"/>
      <c r="B133" s="87"/>
      <c r="C133" s="331" t="s">
        <v>11</v>
      </c>
      <c r="D133" s="315"/>
      <c r="E133" s="315"/>
      <c r="F133" s="303"/>
      <c r="G133" s="315"/>
      <c r="H133" s="299"/>
      <c r="I133" s="301"/>
      <c r="J133" s="301"/>
    </row>
    <row r="134" spans="1:15" ht="16.5" customHeight="1" x14ac:dyDescent="0.3">
      <c r="A134" s="296"/>
      <c r="B134" s="87"/>
      <c r="C134" s="332" t="s">
        <v>3</v>
      </c>
      <c r="G134" s="296"/>
      <c r="H134" s="299"/>
      <c r="I134" s="301"/>
      <c r="J134" s="301"/>
    </row>
    <row r="135" spans="1:15" ht="16.5" customHeight="1" x14ac:dyDescent="0.3">
      <c r="A135" s="296"/>
      <c r="B135" s="87"/>
      <c r="C135" s="332" t="s">
        <v>10</v>
      </c>
      <c r="G135" s="296"/>
      <c r="H135" s="299"/>
      <c r="I135" s="301"/>
      <c r="J135" s="301"/>
    </row>
    <row r="136" spans="1:15" ht="16.5" customHeight="1" x14ac:dyDescent="0.3">
      <c r="A136" s="296"/>
      <c r="G136" s="296"/>
      <c r="H136" s="299"/>
      <c r="I136" s="301"/>
      <c r="J136" s="301"/>
    </row>
    <row r="137" spans="1:15" ht="16.5" customHeight="1" x14ac:dyDescent="0.3">
      <c r="A137" s="305"/>
      <c r="B137" s="331" t="s">
        <v>30</v>
      </c>
      <c r="C137" s="331" t="s">
        <v>8</v>
      </c>
      <c r="D137" s="331" t="s">
        <v>135</v>
      </c>
      <c r="E137" s="331" t="s">
        <v>137</v>
      </c>
      <c r="F137" s="333" t="s">
        <v>21</v>
      </c>
      <c r="G137" s="305"/>
      <c r="H137" s="307"/>
      <c r="I137" s="316"/>
      <c r="J137" s="307"/>
      <c r="K137" s="307"/>
      <c r="L137" s="307"/>
      <c r="M137" s="307"/>
      <c r="N137" s="307"/>
    </row>
    <row r="138" spans="1:15" ht="16.5" customHeight="1" x14ac:dyDescent="0.3">
      <c r="B138" s="87"/>
      <c r="C138" s="87"/>
      <c r="D138" s="87"/>
      <c r="E138" s="87"/>
      <c r="F138" s="87"/>
    </row>
    <row r="139" spans="1:15" ht="16.5" customHeight="1" x14ac:dyDescent="0.3">
      <c r="B139" s="87"/>
      <c r="C139" s="88"/>
      <c r="D139" s="88"/>
      <c r="E139" s="87"/>
      <c r="F139" s="87"/>
    </row>
    <row r="140" spans="1:15" ht="16.5" customHeight="1" x14ac:dyDescent="0.3">
      <c r="B140" s="87"/>
      <c r="C140" s="88"/>
      <c r="D140" s="88"/>
      <c r="E140" s="87"/>
      <c r="F140" s="87"/>
    </row>
    <row r="141" spans="1:15" ht="16.5" customHeight="1" x14ac:dyDescent="0.3">
      <c r="B141" s="87"/>
      <c r="C141" s="88"/>
      <c r="D141" s="88"/>
      <c r="E141" s="87"/>
      <c r="F141" s="87"/>
    </row>
    <row r="142" spans="1:15" ht="16.5" customHeight="1" x14ac:dyDescent="0.3">
      <c r="B142" s="87"/>
      <c r="C142" s="88"/>
      <c r="D142" s="88"/>
      <c r="E142" s="87"/>
      <c r="F142" s="87"/>
    </row>
    <row r="143" spans="1:15" ht="16.5" customHeight="1" x14ac:dyDescent="0.3">
      <c r="B143" s="87"/>
      <c r="C143" s="88"/>
      <c r="D143" s="88"/>
      <c r="E143" s="87"/>
      <c r="F143" s="87"/>
    </row>
    <row r="144" spans="1:15" ht="16.5" customHeight="1" x14ac:dyDescent="0.3">
      <c r="B144" s="87"/>
      <c r="C144" s="88"/>
      <c r="D144" s="88"/>
      <c r="E144" s="87"/>
      <c r="F144" s="87"/>
      <c r="H144" s="299"/>
      <c r="I144" s="301"/>
      <c r="J144" s="301"/>
    </row>
    <row r="145" spans="1:15" ht="16.5" customHeight="1" x14ac:dyDescent="0.3">
      <c r="B145" s="87"/>
      <c r="C145" s="88"/>
      <c r="D145" s="88"/>
      <c r="E145" s="87"/>
      <c r="F145" s="87"/>
      <c r="I145" s="317"/>
      <c r="K145" s="317"/>
      <c r="L145" s="317"/>
      <c r="M145" s="317"/>
      <c r="N145" s="317"/>
    </row>
    <row r="146" spans="1:15" ht="16.5" customHeight="1" x14ac:dyDescent="0.3">
      <c r="B146" s="87"/>
      <c r="C146" s="88"/>
      <c r="D146" s="88"/>
      <c r="E146" s="87"/>
      <c r="F146" s="87"/>
    </row>
    <row r="147" spans="1:15" ht="16.5" customHeight="1" x14ac:dyDescent="0.3">
      <c r="B147" s="87"/>
      <c r="C147" s="88"/>
      <c r="D147" s="88"/>
      <c r="E147" s="87"/>
      <c r="F147" s="87"/>
    </row>
    <row r="148" spans="1:15" ht="16.5" customHeight="1" x14ac:dyDescent="0.3">
      <c r="B148" s="87"/>
      <c r="C148" s="88"/>
      <c r="D148" s="88"/>
      <c r="E148" s="87"/>
      <c r="F148" s="87"/>
    </row>
    <row r="149" spans="1:15" ht="16.5" customHeight="1" x14ac:dyDescent="0.3">
      <c r="B149" s="334" t="s">
        <v>58</v>
      </c>
      <c r="C149" s="351"/>
      <c r="D149" s="351"/>
      <c r="E149" s="351"/>
      <c r="F149" s="335"/>
      <c r="H149" s="334" t="s">
        <v>29</v>
      </c>
      <c r="I149" s="336">
        <f>Startår</f>
        <v>2023</v>
      </c>
      <c r="J149" s="336">
        <f>I149+1</f>
        <v>2024</v>
      </c>
      <c r="K149" s="336">
        <f>J149+1</f>
        <v>2025</v>
      </c>
      <c r="L149" s="336">
        <f>K149+1</f>
        <v>2026</v>
      </c>
      <c r="M149" s="336">
        <f>L149+1</f>
        <v>2027</v>
      </c>
      <c r="N149" s="336">
        <f>M149+1</f>
        <v>2028</v>
      </c>
      <c r="O149" s="337" t="s">
        <v>4</v>
      </c>
    </row>
    <row r="150" spans="1:15" ht="16.5" customHeight="1" x14ac:dyDescent="0.3">
      <c r="B150" s="321"/>
      <c r="C150" s="321"/>
      <c r="H150" s="331" t="s">
        <v>8</v>
      </c>
      <c r="I150" s="351">
        <f t="shared" ref="I150:N150" si="18">$C149</f>
        <v>0</v>
      </c>
      <c r="J150" s="351">
        <f t="shared" si="18"/>
        <v>0</v>
      </c>
      <c r="K150" s="352">
        <f t="shared" si="18"/>
        <v>0</v>
      </c>
      <c r="L150" s="351">
        <f t="shared" si="18"/>
        <v>0</v>
      </c>
      <c r="M150" s="351">
        <f t="shared" si="18"/>
        <v>0</v>
      </c>
      <c r="N150" s="352">
        <f t="shared" si="18"/>
        <v>0</v>
      </c>
      <c r="O150" s="353">
        <f>SUM(I150:N150)</f>
        <v>0</v>
      </c>
    </row>
    <row r="151" spans="1:15" ht="16.5" customHeight="1" x14ac:dyDescent="0.3">
      <c r="B151" s="321"/>
      <c r="C151" s="321"/>
      <c r="H151" s="331" t="s">
        <v>136</v>
      </c>
      <c r="I151" s="351">
        <f t="shared" ref="I151:N151" si="19">$D149</f>
        <v>0</v>
      </c>
      <c r="J151" s="351">
        <f t="shared" si="19"/>
        <v>0</v>
      </c>
      <c r="K151" s="352">
        <f t="shared" si="19"/>
        <v>0</v>
      </c>
      <c r="L151" s="351">
        <f t="shared" si="19"/>
        <v>0</v>
      </c>
      <c r="M151" s="351">
        <f t="shared" si="19"/>
        <v>0</v>
      </c>
      <c r="N151" s="352">
        <f t="shared" si="19"/>
        <v>0</v>
      </c>
      <c r="O151" s="353">
        <f>SUM(I151:N151)</f>
        <v>0</v>
      </c>
    </row>
    <row r="152" spans="1:15" ht="16.5" customHeight="1" x14ac:dyDescent="0.3">
      <c r="B152" s="321"/>
      <c r="C152" s="321"/>
      <c r="H152" s="331" t="s">
        <v>137</v>
      </c>
      <c r="I152" s="351">
        <f t="shared" ref="I152:N152" si="20">$E149</f>
        <v>0</v>
      </c>
      <c r="J152" s="351">
        <f t="shared" si="20"/>
        <v>0</v>
      </c>
      <c r="K152" s="352">
        <f t="shared" si="20"/>
        <v>0</v>
      </c>
      <c r="L152" s="351">
        <f t="shared" si="20"/>
        <v>0</v>
      </c>
      <c r="M152" s="351">
        <f t="shared" si="20"/>
        <v>0</v>
      </c>
      <c r="N152" s="352">
        <f t="shared" si="20"/>
        <v>0</v>
      </c>
      <c r="O152" s="353">
        <f>SUM(I152:N152)</f>
        <v>0</v>
      </c>
    </row>
    <row r="153" spans="1:15" ht="16.5" customHeight="1" x14ac:dyDescent="0.3">
      <c r="B153" s="321"/>
      <c r="C153" s="321"/>
    </row>
    <row r="154" spans="1:15" ht="16.5" customHeight="1" x14ac:dyDescent="0.3">
      <c r="B154" s="321"/>
      <c r="C154" s="321"/>
    </row>
    <row r="155" spans="1:15" s="322" customFormat="1" ht="21" x14ac:dyDescent="0.4">
      <c r="B155" s="350" t="str">
        <f>IF(B156=0,"7.","7. " &amp;B156)</f>
        <v>7.</v>
      </c>
      <c r="C155" s="350"/>
      <c r="D155" s="296"/>
      <c r="E155" s="296"/>
      <c r="F155" s="296"/>
      <c r="G155" s="296"/>
      <c r="H155" s="296"/>
      <c r="I155" s="296"/>
      <c r="J155" s="296"/>
      <c r="K155" s="296"/>
      <c r="L155" s="296"/>
      <c r="M155" s="296"/>
      <c r="N155" s="296"/>
      <c r="O155" s="315"/>
    </row>
    <row r="156" spans="1:15" ht="16.5" customHeight="1" x14ac:dyDescent="0.3">
      <c r="A156" s="296"/>
      <c r="B156" s="87"/>
      <c r="C156" s="331" t="s">
        <v>11</v>
      </c>
      <c r="D156" s="315"/>
      <c r="E156" s="315"/>
      <c r="F156" s="303"/>
      <c r="G156" s="315"/>
      <c r="H156" s="299"/>
      <c r="I156" s="301"/>
      <c r="J156" s="301"/>
    </row>
    <row r="157" spans="1:15" ht="16.5" customHeight="1" x14ac:dyDescent="0.3">
      <c r="A157" s="296"/>
      <c r="B157" s="87"/>
      <c r="C157" s="332" t="s">
        <v>3</v>
      </c>
      <c r="G157" s="296"/>
      <c r="H157" s="299"/>
      <c r="I157" s="301"/>
      <c r="J157" s="301"/>
    </row>
    <row r="158" spans="1:15" ht="16.5" customHeight="1" x14ac:dyDescent="0.3">
      <c r="A158" s="296"/>
      <c r="B158" s="87"/>
      <c r="C158" s="332" t="s">
        <v>10</v>
      </c>
      <c r="G158" s="296"/>
      <c r="H158" s="299"/>
      <c r="I158" s="301"/>
      <c r="J158" s="301"/>
    </row>
    <row r="159" spans="1:15" ht="16.5" customHeight="1" x14ac:dyDescent="0.3">
      <c r="G159" s="296"/>
      <c r="H159" s="299"/>
      <c r="I159" s="301"/>
      <c r="J159" s="301"/>
    </row>
    <row r="160" spans="1:15" ht="16.5" customHeight="1" x14ac:dyDescent="0.3">
      <c r="A160" s="305"/>
      <c r="B160" s="331" t="s">
        <v>30</v>
      </c>
      <c r="C160" s="331" t="s">
        <v>8</v>
      </c>
      <c r="D160" s="331" t="s">
        <v>135</v>
      </c>
      <c r="E160" s="331" t="s">
        <v>137</v>
      </c>
      <c r="F160" s="333" t="s">
        <v>21</v>
      </c>
      <c r="G160" s="305"/>
      <c r="H160" s="307"/>
      <c r="I160" s="316"/>
      <c r="J160" s="307"/>
      <c r="K160" s="307"/>
      <c r="L160" s="307"/>
      <c r="M160" s="307"/>
      <c r="N160" s="307"/>
    </row>
    <row r="161" spans="2:15" ht="16.5" customHeight="1" x14ac:dyDescent="0.3">
      <c r="B161" s="87"/>
      <c r="C161" s="87"/>
      <c r="D161" s="87"/>
      <c r="E161" s="87"/>
      <c r="F161" s="87"/>
    </row>
    <row r="162" spans="2:15" ht="16.5" customHeight="1" x14ac:dyDescent="0.3">
      <c r="B162" s="87"/>
      <c r="C162" s="88"/>
      <c r="D162" s="88"/>
      <c r="E162" s="87"/>
      <c r="F162" s="87"/>
    </row>
    <row r="163" spans="2:15" ht="16.5" customHeight="1" x14ac:dyDescent="0.3">
      <c r="B163" s="87"/>
      <c r="C163" s="88"/>
      <c r="D163" s="88"/>
      <c r="E163" s="87"/>
      <c r="F163" s="87"/>
    </row>
    <row r="164" spans="2:15" ht="16.5" customHeight="1" x14ac:dyDescent="0.3">
      <c r="B164" s="87"/>
      <c r="C164" s="88"/>
      <c r="D164" s="88"/>
      <c r="E164" s="87"/>
      <c r="F164" s="87"/>
    </row>
    <row r="165" spans="2:15" ht="16.5" customHeight="1" x14ac:dyDescent="0.3">
      <c r="B165" s="87"/>
      <c r="C165" s="88"/>
      <c r="D165" s="88"/>
      <c r="E165" s="87"/>
      <c r="F165" s="87"/>
    </row>
    <row r="166" spans="2:15" ht="16.5" customHeight="1" x14ac:dyDescent="0.3">
      <c r="B166" s="87"/>
      <c r="C166" s="88"/>
      <c r="D166" s="88"/>
      <c r="E166" s="87"/>
      <c r="F166" s="87"/>
    </row>
    <row r="167" spans="2:15" ht="16.5" customHeight="1" x14ac:dyDescent="0.3">
      <c r="B167" s="87"/>
      <c r="C167" s="88"/>
      <c r="D167" s="88"/>
      <c r="E167" s="87"/>
      <c r="F167" s="87"/>
      <c r="H167" s="299"/>
      <c r="I167" s="301"/>
      <c r="J167" s="301"/>
    </row>
    <row r="168" spans="2:15" ht="16.5" customHeight="1" x14ac:dyDescent="0.3">
      <c r="B168" s="87"/>
      <c r="C168" s="88"/>
      <c r="D168" s="88"/>
      <c r="E168" s="87"/>
      <c r="F168" s="87"/>
      <c r="I168" s="317"/>
      <c r="K168" s="317"/>
      <c r="L168" s="317"/>
      <c r="M168" s="317"/>
      <c r="N168" s="317"/>
    </row>
    <row r="169" spans="2:15" ht="16.5" customHeight="1" x14ac:dyDescent="0.3">
      <c r="B169" s="87"/>
      <c r="C169" s="88"/>
      <c r="D169" s="88"/>
      <c r="E169" s="87"/>
      <c r="F169" s="87"/>
    </row>
    <row r="170" spans="2:15" ht="16.5" customHeight="1" x14ac:dyDescent="0.3">
      <c r="B170" s="87"/>
      <c r="C170" s="88"/>
      <c r="D170" s="88"/>
      <c r="E170" s="87"/>
      <c r="F170" s="87"/>
    </row>
    <row r="171" spans="2:15" ht="16.5" customHeight="1" x14ac:dyDescent="0.3">
      <c r="B171" s="87"/>
      <c r="C171" s="88"/>
      <c r="D171" s="88"/>
      <c r="E171" s="87"/>
      <c r="F171" s="87"/>
    </row>
    <row r="172" spans="2:15" ht="16.5" customHeight="1" x14ac:dyDescent="0.3">
      <c r="B172" s="334" t="s">
        <v>58</v>
      </c>
      <c r="C172" s="351"/>
      <c r="D172" s="351"/>
      <c r="E172" s="351"/>
      <c r="F172" s="335"/>
      <c r="H172" s="334" t="s">
        <v>29</v>
      </c>
      <c r="I172" s="336">
        <f>Startår</f>
        <v>2023</v>
      </c>
      <c r="J172" s="336">
        <f>I172+1</f>
        <v>2024</v>
      </c>
      <c r="K172" s="336">
        <f>J172+1</f>
        <v>2025</v>
      </c>
      <c r="L172" s="336">
        <f>K172+1</f>
        <v>2026</v>
      </c>
      <c r="M172" s="336">
        <f>L172+1</f>
        <v>2027</v>
      </c>
      <c r="N172" s="336">
        <f>M172+1</f>
        <v>2028</v>
      </c>
      <c r="O172" s="337" t="s">
        <v>4</v>
      </c>
    </row>
    <row r="173" spans="2:15" ht="16.5" customHeight="1" x14ac:dyDescent="0.3">
      <c r="B173" s="321"/>
      <c r="C173" s="321"/>
      <c r="H173" s="331" t="s">
        <v>8</v>
      </c>
      <c r="I173" s="351">
        <f t="shared" ref="I173:N173" si="21">$C172</f>
        <v>0</v>
      </c>
      <c r="J173" s="351">
        <f t="shared" si="21"/>
        <v>0</v>
      </c>
      <c r="K173" s="352">
        <f t="shared" si="21"/>
        <v>0</v>
      </c>
      <c r="L173" s="351">
        <f t="shared" si="21"/>
        <v>0</v>
      </c>
      <c r="M173" s="351">
        <f t="shared" si="21"/>
        <v>0</v>
      </c>
      <c r="N173" s="352">
        <f t="shared" si="21"/>
        <v>0</v>
      </c>
      <c r="O173" s="353">
        <f>SUM(I173:N173)</f>
        <v>0</v>
      </c>
    </row>
    <row r="174" spans="2:15" ht="16.5" customHeight="1" x14ac:dyDescent="0.3">
      <c r="B174" s="321"/>
      <c r="C174" s="321"/>
      <c r="H174" s="331" t="s">
        <v>136</v>
      </c>
      <c r="I174" s="351">
        <f t="shared" ref="I174:N174" si="22">$D172</f>
        <v>0</v>
      </c>
      <c r="J174" s="351">
        <f t="shared" si="22"/>
        <v>0</v>
      </c>
      <c r="K174" s="352">
        <f t="shared" si="22"/>
        <v>0</v>
      </c>
      <c r="L174" s="351">
        <f t="shared" si="22"/>
        <v>0</v>
      </c>
      <c r="M174" s="351">
        <f t="shared" si="22"/>
        <v>0</v>
      </c>
      <c r="N174" s="352">
        <f t="shared" si="22"/>
        <v>0</v>
      </c>
      <c r="O174" s="353">
        <f>SUM(I174:N174)</f>
        <v>0</v>
      </c>
    </row>
    <row r="175" spans="2:15" ht="16.5" customHeight="1" x14ac:dyDescent="0.3">
      <c r="B175" s="321"/>
      <c r="C175" s="321"/>
      <c r="H175" s="331" t="s">
        <v>137</v>
      </c>
      <c r="I175" s="351">
        <f t="shared" ref="I175:N175" si="23">$E172</f>
        <v>0</v>
      </c>
      <c r="J175" s="351">
        <f t="shared" si="23"/>
        <v>0</v>
      </c>
      <c r="K175" s="352">
        <f t="shared" si="23"/>
        <v>0</v>
      </c>
      <c r="L175" s="351">
        <f t="shared" si="23"/>
        <v>0</v>
      </c>
      <c r="M175" s="351">
        <f t="shared" si="23"/>
        <v>0</v>
      </c>
      <c r="N175" s="352">
        <f t="shared" si="23"/>
        <v>0</v>
      </c>
      <c r="O175" s="353">
        <f>SUM(I175:N175)</f>
        <v>0</v>
      </c>
    </row>
    <row r="176" spans="2:15" ht="16.5" customHeight="1" x14ac:dyDescent="0.3">
      <c r="B176" s="321"/>
      <c r="C176" s="321"/>
    </row>
    <row r="177" spans="1:15" ht="16.5" customHeight="1" x14ac:dyDescent="0.3">
      <c r="B177" s="321"/>
      <c r="C177" s="321"/>
    </row>
    <row r="178" spans="1:15" s="322" customFormat="1" ht="21" x14ac:dyDescent="0.4">
      <c r="B178" s="350" t="str">
        <f>IF(B179=0,"8.","8. " &amp;B179)</f>
        <v>8.</v>
      </c>
      <c r="C178" s="350"/>
      <c r="D178" s="296"/>
      <c r="E178" s="296"/>
      <c r="F178" s="296"/>
      <c r="G178" s="296"/>
      <c r="H178" s="296"/>
      <c r="I178" s="296"/>
      <c r="J178" s="296"/>
      <c r="K178" s="296"/>
      <c r="L178" s="296"/>
      <c r="M178" s="296"/>
      <c r="N178" s="296"/>
      <c r="O178" s="315"/>
    </row>
    <row r="179" spans="1:15" ht="16.5" customHeight="1" x14ac:dyDescent="0.3">
      <c r="A179" s="296"/>
      <c r="B179" s="87"/>
      <c r="C179" s="331" t="s">
        <v>11</v>
      </c>
      <c r="D179" s="315"/>
      <c r="E179" s="315"/>
      <c r="F179" s="303"/>
      <c r="G179" s="315"/>
      <c r="H179" s="299"/>
      <c r="I179" s="301"/>
      <c r="J179" s="301"/>
    </row>
    <row r="180" spans="1:15" ht="16.5" customHeight="1" x14ac:dyDescent="0.3">
      <c r="A180" s="296"/>
      <c r="B180" s="87"/>
      <c r="C180" s="332" t="s">
        <v>3</v>
      </c>
      <c r="G180" s="296"/>
      <c r="H180" s="299"/>
      <c r="I180" s="301"/>
      <c r="J180" s="301"/>
    </row>
    <row r="181" spans="1:15" ht="16.5" customHeight="1" x14ac:dyDescent="0.3">
      <c r="A181" s="296"/>
      <c r="B181" s="87"/>
      <c r="C181" s="332" t="s">
        <v>10</v>
      </c>
      <c r="G181" s="296"/>
      <c r="H181" s="299"/>
      <c r="I181" s="301"/>
      <c r="J181" s="301"/>
    </row>
    <row r="182" spans="1:15" ht="16.5" customHeight="1" x14ac:dyDescent="0.3">
      <c r="G182" s="296"/>
      <c r="H182" s="299"/>
      <c r="I182" s="301"/>
      <c r="J182" s="301"/>
    </row>
    <row r="183" spans="1:15" ht="16.5" customHeight="1" x14ac:dyDescent="0.3">
      <c r="A183" s="305"/>
      <c r="B183" s="331" t="s">
        <v>30</v>
      </c>
      <c r="C183" s="331" t="s">
        <v>8</v>
      </c>
      <c r="D183" s="331" t="s">
        <v>135</v>
      </c>
      <c r="E183" s="331" t="s">
        <v>137</v>
      </c>
      <c r="F183" s="333" t="s">
        <v>21</v>
      </c>
      <c r="G183" s="305"/>
      <c r="H183" s="307"/>
      <c r="I183" s="316"/>
      <c r="J183" s="307"/>
      <c r="K183" s="307"/>
      <c r="L183" s="307"/>
      <c r="M183" s="307"/>
      <c r="N183" s="307"/>
    </row>
    <row r="184" spans="1:15" ht="16.5" customHeight="1" x14ac:dyDescent="0.3">
      <c r="B184" s="87"/>
      <c r="C184" s="87"/>
      <c r="D184" s="87"/>
      <c r="E184" s="87"/>
      <c r="F184" s="87"/>
    </row>
    <row r="185" spans="1:15" ht="16.5" customHeight="1" x14ac:dyDescent="0.3">
      <c r="B185" s="87"/>
      <c r="C185" s="88"/>
      <c r="D185" s="88"/>
      <c r="E185" s="87"/>
      <c r="F185" s="87"/>
    </row>
    <row r="186" spans="1:15" ht="16.5" customHeight="1" x14ac:dyDescent="0.3">
      <c r="B186" s="87"/>
      <c r="C186" s="88"/>
      <c r="D186" s="88"/>
      <c r="E186" s="87"/>
      <c r="F186" s="87"/>
    </row>
    <row r="187" spans="1:15" ht="16.5" customHeight="1" x14ac:dyDescent="0.3">
      <c r="B187" s="87"/>
      <c r="C187" s="88"/>
      <c r="D187" s="88"/>
      <c r="E187" s="87"/>
      <c r="F187" s="87"/>
    </row>
    <row r="188" spans="1:15" ht="16.5" customHeight="1" x14ac:dyDescent="0.3">
      <c r="B188" s="87"/>
      <c r="C188" s="88"/>
      <c r="D188" s="88"/>
      <c r="E188" s="87"/>
      <c r="F188" s="87"/>
    </row>
    <row r="189" spans="1:15" ht="16.5" customHeight="1" x14ac:dyDescent="0.3">
      <c r="B189" s="87"/>
      <c r="C189" s="88"/>
      <c r="D189" s="88"/>
      <c r="E189" s="87"/>
      <c r="F189" s="87"/>
    </row>
    <row r="190" spans="1:15" ht="16.5" customHeight="1" x14ac:dyDescent="0.3">
      <c r="B190" s="87"/>
      <c r="C190" s="88"/>
      <c r="D190" s="88"/>
      <c r="E190" s="87"/>
      <c r="F190" s="87"/>
      <c r="H190" s="299"/>
      <c r="I190" s="301"/>
      <c r="J190" s="301"/>
    </row>
    <row r="191" spans="1:15" ht="16.5" customHeight="1" x14ac:dyDescent="0.3">
      <c r="B191" s="87"/>
      <c r="C191" s="88"/>
      <c r="D191" s="88"/>
      <c r="E191" s="87"/>
      <c r="F191" s="87"/>
      <c r="I191" s="317"/>
      <c r="K191" s="317"/>
      <c r="L191" s="317"/>
      <c r="M191" s="317"/>
      <c r="N191" s="317"/>
    </row>
    <row r="192" spans="1:15" ht="16.5" customHeight="1" x14ac:dyDescent="0.3">
      <c r="B192" s="87"/>
      <c r="C192" s="88"/>
      <c r="D192" s="88"/>
      <c r="E192" s="87"/>
      <c r="F192" s="87"/>
    </row>
    <row r="193" spans="1:15" ht="16.5" customHeight="1" x14ac:dyDescent="0.3">
      <c r="B193" s="87"/>
      <c r="C193" s="88"/>
      <c r="D193" s="88"/>
      <c r="E193" s="87"/>
      <c r="F193" s="87"/>
    </row>
    <row r="194" spans="1:15" ht="16.5" customHeight="1" x14ac:dyDescent="0.3">
      <c r="B194" s="87"/>
      <c r="C194" s="88"/>
      <c r="D194" s="88"/>
      <c r="E194" s="87"/>
      <c r="F194" s="87"/>
    </row>
    <row r="195" spans="1:15" ht="16.5" customHeight="1" x14ac:dyDescent="0.3">
      <c r="B195" s="334" t="s">
        <v>58</v>
      </c>
      <c r="C195" s="351"/>
      <c r="D195" s="351"/>
      <c r="E195" s="351"/>
      <c r="F195" s="335"/>
      <c r="H195" s="334" t="s">
        <v>29</v>
      </c>
      <c r="I195" s="336">
        <f>Startår</f>
        <v>2023</v>
      </c>
      <c r="J195" s="336">
        <f>I195+1</f>
        <v>2024</v>
      </c>
      <c r="K195" s="336">
        <f>J195+1</f>
        <v>2025</v>
      </c>
      <c r="L195" s="336">
        <f>K195+1</f>
        <v>2026</v>
      </c>
      <c r="M195" s="336">
        <f>L195+1</f>
        <v>2027</v>
      </c>
      <c r="N195" s="336">
        <f>M195+1</f>
        <v>2028</v>
      </c>
      <c r="O195" s="337" t="s">
        <v>4</v>
      </c>
    </row>
    <row r="196" spans="1:15" ht="16.5" customHeight="1" x14ac:dyDescent="0.3">
      <c r="B196" s="321"/>
      <c r="C196" s="321"/>
      <c r="H196" s="331" t="s">
        <v>8</v>
      </c>
      <c r="I196" s="351">
        <f t="shared" ref="I196:N196" si="24">$C195</f>
        <v>0</v>
      </c>
      <c r="J196" s="351">
        <f t="shared" si="24"/>
        <v>0</v>
      </c>
      <c r="K196" s="352">
        <f t="shared" si="24"/>
        <v>0</v>
      </c>
      <c r="L196" s="351">
        <f t="shared" si="24"/>
        <v>0</v>
      </c>
      <c r="M196" s="351">
        <f t="shared" si="24"/>
        <v>0</v>
      </c>
      <c r="N196" s="352">
        <f t="shared" si="24"/>
        <v>0</v>
      </c>
      <c r="O196" s="353">
        <f>SUM(I196:N196)</f>
        <v>0</v>
      </c>
    </row>
    <row r="197" spans="1:15" ht="16.5" customHeight="1" x14ac:dyDescent="0.3">
      <c r="B197" s="321"/>
      <c r="C197" s="321"/>
      <c r="H197" s="331" t="s">
        <v>136</v>
      </c>
      <c r="I197" s="351">
        <f t="shared" ref="I197:N197" si="25">$D195</f>
        <v>0</v>
      </c>
      <c r="J197" s="351">
        <f t="shared" si="25"/>
        <v>0</v>
      </c>
      <c r="K197" s="352">
        <f t="shared" si="25"/>
        <v>0</v>
      </c>
      <c r="L197" s="351">
        <f t="shared" si="25"/>
        <v>0</v>
      </c>
      <c r="M197" s="351">
        <f t="shared" si="25"/>
        <v>0</v>
      </c>
      <c r="N197" s="352">
        <f t="shared" si="25"/>
        <v>0</v>
      </c>
      <c r="O197" s="353">
        <f>SUM(I197:N197)</f>
        <v>0</v>
      </c>
    </row>
    <row r="198" spans="1:15" ht="16.5" customHeight="1" x14ac:dyDescent="0.3">
      <c r="B198" s="321"/>
      <c r="C198" s="321"/>
      <c r="H198" s="331" t="s">
        <v>137</v>
      </c>
      <c r="I198" s="351">
        <f t="shared" ref="I198:N198" si="26">$E195</f>
        <v>0</v>
      </c>
      <c r="J198" s="351">
        <f t="shared" si="26"/>
        <v>0</v>
      </c>
      <c r="K198" s="352">
        <f t="shared" si="26"/>
        <v>0</v>
      </c>
      <c r="L198" s="351">
        <f t="shared" si="26"/>
        <v>0</v>
      </c>
      <c r="M198" s="351">
        <f t="shared" si="26"/>
        <v>0</v>
      </c>
      <c r="N198" s="352">
        <f t="shared" si="26"/>
        <v>0</v>
      </c>
      <c r="O198" s="353">
        <f>SUM(I198:N198)</f>
        <v>0</v>
      </c>
    </row>
    <row r="199" spans="1:15" ht="16.5" customHeight="1" x14ac:dyDescent="0.3">
      <c r="B199" s="321"/>
      <c r="C199" s="321"/>
    </row>
    <row r="200" spans="1:15" ht="16.5" customHeight="1" x14ac:dyDescent="0.3">
      <c r="B200" s="321"/>
      <c r="C200" s="321"/>
    </row>
    <row r="201" spans="1:15" s="322" customFormat="1" ht="21" x14ac:dyDescent="0.4">
      <c r="B201" s="350" t="str">
        <f>IF(B202=0,"9.","9. " &amp;B202)</f>
        <v>9.</v>
      </c>
      <c r="C201" s="350"/>
      <c r="D201" s="296"/>
      <c r="E201" s="296"/>
      <c r="F201" s="296"/>
      <c r="G201" s="296"/>
      <c r="H201" s="296"/>
      <c r="I201" s="296"/>
      <c r="J201" s="296"/>
      <c r="K201" s="296"/>
      <c r="L201" s="296"/>
      <c r="M201" s="296"/>
      <c r="N201" s="296"/>
      <c r="O201" s="315"/>
    </row>
    <row r="202" spans="1:15" ht="16.5" customHeight="1" x14ac:dyDescent="0.3">
      <c r="A202" s="296"/>
      <c r="B202" s="87"/>
      <c r="C202" s="331" t="s">
        <v>11</v>
      </c>
      <c r="D202" s="315"/>
      <c r="E202" s="315"/>
      <c r="F202" s="303"/>
      <c r="G202" s="315"/>
      <c r="H202" s="299"/>
      <c r="I202" s="301"/>
      <c r="J202" s="301"/>
    </row>
    <row r="203" spans="1:15" ht="16.5" customHeight="1" x14ac:dyDescent="0.3">
      <c r="A203" s="296"/>
      <c r="B203" s="87"/>
      <c r="C203" s="332" t="s">
        <v>3</v>
      </c>
      <c r="G203" s="296"/>
      <c r="H203" s="299"/>
      <c r="I203" s="301"/>
      <c r="J203" s="301"/>
    </row>
    <row r="204" spans="1:15" ht="16.5" customHeight="1" x14ac:dyDescent="0.3">
      <c r="A204" s="296"/>
      <c r="B204" s="87"/>
      <c r="C204" s="332" t="s">
        <v>10</v>
      </c>
      <c r="G204" s="296"/>
      <c r="H204" s="299"/>
      <c r="I204" s="301"/>
      <c r="J204" s="301"/>
    </row>
    <row r="205" spans="1:15" ht="16.5" customHeight="1" x14ac:dyDescent="0.3">
      <c r="G205" s="296"/>
      <c r="H205" s="299"/>
      <c r="I205" s="301"/>
      <c r="J205" s="301"/>
    </row>
    <row r="206" spans="1:15" ht="16.5" customHeight="1" x14ac:dyDescent="0.3">
      <c r="A206" s="305"/>
      <c r="B206" s="331" t="s">
        <v>30</v>
      </c>
      <c r="C206" s="331" t="s">
        <v>8</v>
      </c>
      <c r="D206" s="331" t="s">
        <v>135</v>
      </c>
      <c r="E206" s="331" t="s">
        <v>137</v>
      </c>
      <c r="F206" s="333" t="s">
        <v>21</v>
      </c>
      <c r="G206" s="305"/>
      <c r="H206" s="307"/>
      <c r="I206" s="316"/>
      <c r="J206" s="307"/>
      <c r="K206" s="307"/>
      <c r="L206" s="307"/>
      <c r="M206" s="307"/>
      <c r="N206" s="307"/>
    </row>
    <row r="207" spans="1:15" ht="16.5" customHeight="1" x14ac:dyDescent="0.3">
      <c r="B207" s="87"/>
      <c r="C207" s="87"/>
      <c r="D207" s="87"/>
      <c r="E207" s="87"/>
      <c r="F207" s="87"/>
    </row>
    <row r="208" spans="1:15" ht="16.5" customHeight="1" x14ac:dyDescent="0.3">
      <c r="B208" s="87"/>
      <c r="C208" s="88"/>
      <c r="D208" s="88"/>
      <c r="E208" s="87"/>
      <c r="F208" s="87"/>
    </row>
    <row r="209" spans="2:15" ht="16.5" customHeight="1" x14ac:dyDescent="0.3">
      <c r="B209" s="87"/>
      <c r="C209" s="88"/>
      <c r="D209" s="88"/>
      <c r="E209" s="87"/>
      <c r="F209" s="87"/>
    </row>
    <row r="210" spans="2:15" ht="16.5" customHeight="1" x14ac:dyDescent="0.3">
      <c r="B210" s="87"/>
      <c r="C210" s="88"/>
      <c r="D210" s="88"/>
      <c r="E210" s="87"/>
      <c r="F210" s="87"/>
    </row>
    <row r="211" spans="2:15" ht="16.5" customHeight="1" x14ac:dyDescent="0.3">
      <c r="B211" s="87"/>
      <c r="C211" s="88"/>
      <c r="D211" s="88"/>
      <c r="E211" s="87"/>
      <c r="F211" s="87"/>
    </row>
    <row r="212" spans="2:15" ht="16.5" customHeight="1" x14ac:dyDescent="0.3">
      <c r="B212" s="87"/>
      <c r="C212" s="88"/>
      <c r="D212" s="88"/>
      <c r="E212" s="87"/>
      <c r="F212" s="87"/>
    </row>
    <row r="213" spans="2:15" ht="16.5" customHeight="1" x14ac:dyDescent="0.3">
      <c r="B213" s="87"/>
      <c r="C213" s="88"/>
      <c r="D213" s="88"/>
      <c r="E213" s="87"/>
      <c r="F213" s="87"/>
      <c r="H213" s="299"/>
      <c r="I213" s="301"/>
      <c r="J213" s="301"/>
    </row>
    <row r="214" spans="2:15" ht="16.5" customHeight="1" x14ac:dyDescent="0.3">
      <c r="B214" s="87"/>
      <c r="C214" s="88"/>
      <c r="D214" s="88"/>
      <c r="E214" s="87"/>
      <c r="F214" s="87"/>
      <c r="I214" s="317"/>
      <c r="K214" s="317"/>
      <c r="L214" s="317"/>
      <c r="M214" s="317"/>
      <c r="N214" s="317"/>
    </row>
    <row r="215" spans="2:15" ht="16.5" customHeight="1" x14ac:dyDescent="0.3">
      <c r="B215" s="87"/>
      <c r="C215" s="88"/>
      <c r="D215" s="88"/>
      <c r="E215" s="87"/>
      <c r="F215" s="87"/>
    </row>
    <row r="216" spans="2:15" ht="16.5" customHeight="1" x14ac:dyDescent="0.3">
      <c r="B216" s="87"/>
      <c r="C216" s="88"/>
      <c r="D216" s="88"/>
      <c r="E216" s="87"/>
      <c r="F216" s="87"/>
    </row>
    <row r="217" spans="2:15" ht="16.5" customHeight="1" x14ac:dyDescent="0.3">
      <c r="B217" s="87"/>
      <c r="C217" s="88"/>
      <c r="D217" s="88"/>
      <c r="E217" s="87"/>
      <c r="F217" s="87"/>
    </row>
    <row r="218" spans="2:15" ht="16.5" customHeight="1" x14ac:dyDescent="0.3">
      <c r="B218" s="334" t="s">
        <v>58</v>
      </c>
      <c r="C218" s="351"/>
      <c r="D218" s="351"/>
      <c r="E218" s="351"/>
      <c r="F218" s="335"/>
      <c r="H218" s="334" t="s">
        <v>29</v>
      </c>
      <c r="I218" s="336">
        <f>Startår</f>
        <v>2023</v>
      </c>
      <c r="J218" s="336">
        <f>I218+1</f>
        <v>2024</v>
      </c>
      <c r="K218" s="336">
        <f>J218+1</f>
        <v>2025</v>
      </c>
      <c r="L218" s="336">
        <f>K218+1</f>
        <v>2026</v>
      </c>
      <c r="M218" s="336">
        <f>L218+1</f>
        <v>2027</v>
      </c>
      <c r="N218" s="336">
        <f>M218+1</f>
        <v>2028</v>
      </c>
      <c r="O218" s="337" t="s">
        <v>4</v>
      </c>
    </row>
    <row r="219" spans="2:15" ht="16.5" customHeight="1" x14ac:dyDescent="0.3">
      <c r="B219" s="321"/>
      <c r="C219" s="321"/>
      <c r="H219" s="331" t="s">
        <v>8</v>
      </c>
      <c r="I219" s="351">
        <f t="shared" ref="I219:N219" si="27">$C218</f>
        <v>0</v>
      </c>
      <c r="J219" s="351">
        <f t="shared" si="27"/>
        <v>0</v>
      </c>
      <c r="K219" s="352">
        <f t="shared" si="27"/>
        <v>0</v>
      </c>
      <c r="L219" s="351">
        <f t="shared" si="27"/>
        <v>0</v>
      </c>
      <c r="M219" s="351">
        <f t="shared" si="27"/>
        <v>0</v>
      </c>
      <c r="N219" s="352">
        <f t="shared" si="27"/>
        <v>0</v>
      </c>
      <c r="O219" s="353">
        <f>SUM(I219:N219)</f>
        <v>0</v>
      </c>
    </row>
    <row r="220" spans="2:15" ht="16.5" customHeight="1" x14ac:dyDescent="0.3">
      <c r="B220" s="321"/>
      <c r="C220" s="321"/>
      <c r="H220" s="331" t="s">
        <v>136</v>
      </c>
      <c r="I220" s="351">
        <f t="shared" ref="I220:N220" si="28">$D218</f>
        <v>0</v>
      </c>
      <c r="J220" s="351">
        <f t="shared" si="28"/>
        <v>0</v>
      </c>
      <c r="K220" s="352">
        <f t="shared" si="28"/>
        <v>0</v>
      </c>
      <c r="L220" s="351">
        <f t="shared" si="28"/>
        <v>0</v>
      </c>
      <c r="M220" s="351">
        <f t="shared" si="28"/>
        <v>0</v>
      </c>
      <c r="N220" s="352">
        <f t="shared" si="28"/>
        <v>0</v>
      </c>
      <c r="O220" s="353">
        <f>SUM(I220:N220)</f>
        <v>0</v>
      </c>
    </row>
    <row r="221" spans="2:15" ht="16.5" customHeight="1" x14ac:dyDescent="0.3">
      <c r="B221" s="321"/>
      <c r="C221" s="321"/>
      <c r="H221" s="331" t="s">
        <v>137</v>
      </c>
      <c r="I221" s="351">
        <f t="shared" ref="I221:N221" si="29">$E218</f>
        <v>0</v>
      </c>
      <c r="J221" s="351">
        <f t="shared" si="29"/>
        <v>0</v>
      </c>
      <c r="K221" s="352">
        <f t="shared" si="29"/>
        <v>0</v>
      </c>
      <c r="L221" s="351">
        <f t="shared" si="29"/>
        <v>0</v>
      </c>
      <c r="M221" s="351">
        <f t="shared" si="29"/>
        <v>0</v>
      </c>
      <c r="N221" s="352">
        <f t="shared" si="29"/>
        <v>0</v>
      </c>
      <c r="O221" s="353">
        <f>SUM(I221:N221)</f>
        <v>0</v>
      </c>
    </row>
    <row r="222" spans="2:15" ht="16.5" customHeight="1" x14ac:dyDescent="0.3">
      <c r="B222" s="321"/>
      <c r="C222" s="321"/>
    </row>
    <row r="223" spans="2:15" ht="16.5" customHeight="1" x14ac:dyDescent="0.3">
      <c r="B223" s="321"/>
      <c r="C223" s="321"/>
    </row>
    <row r="224" spans="2:15" ht="27" x14ac:dyDescent="0.5">
      <c r="B224" s="304" t="s">
        <v>140</v>
      </c>
      <c r="C224" s="321"/>
    </row>
    <row r="225" spans="1:14" ht="16.5" customHeight="1" x14ac:dyDescent="0.3">
      <c r="B225" s="321"/>
      <c r="C225" s="321"/>
    </row>
    <row r="226" spans="1:14" ht="21" x14ac:dyDescent="0.4">
      <c r="B226" s="350" t="str">
        <f>IF(B227=0,"10.","10. " &amp;B227)</f>
        <v>10.</v>
      </c>
      <c r="C226" s="350"/>
    </row>
    <row r="227" spans="1:14" ht="16.5" customHeight="1" x14ac:dyDescent="0.3">
      <c r="A227" s="296"/>
      <c r="B227" s="87"/>
      <c r="C227" s="331" t="s">
        <v>11</v>
      </c>
      <c r="D227" s="315"/>
      <c r="E227" s="315"/>
      <c r="F227" s="303"/>
      <c r="G227" s="315"/>
    </row>
    <row r="228" spans="1:14" ht="16.5" customHeight="1" x14ac:dyDescent="0.3">
      <c r="A228" s="296"/>
      <c r="B228" s="87"/>
      <c r="C228" s="332" t="s">
        <v>10</v>
      </c>
      <c r="G228" s="296"/>
    </row>
    <row r="229" spans="1:14" ht="16.5" customHeight="1" x14ac:dyDescent="0.3">
      <c r="J229" s="301"/>
    </row>
    <row r="230" spans="1:14" ht="16.5" customHeight="1" x14ac:dyDescent="0.3">
      <c r="A230" s="305"/>
      <c r="B230" s="331" t="s">
        <v>30</v>
      </c>
      <c r="C230" s="331" t="s">
        <v>8</v>
      </c>
      <c r="D230" s="331" t="s">
        <v>135</v>
      </c>
      <c r="E230" s="331" t="s">
        <v>137</v>
      </c>
      <c r="F230" s="333" t="s">
        <v>21</v>
      </c>
      <c r="G230" s="305"/>
      <c r="J230" s="301"/>
    </row>
    <row r="231" spans="1:14" ht="16.5" customHeight="1" x14ac:dyDescent="0.3">
      <c r="B231" s="87"/>
      <c r="C231" s="87"/>
      <c r="D231" s="87"/>
      <c r="E231" s="87"/>
      <c r="F231" s="87"/>
      <c r="J231" s="301"/>
    </row>
    <row r="232" spans="1:14" ht="16.5" customHeight="1" x14ac:dyDescent="0.3">
      <c r="B232" s="87"/>
      <c r="C232" s="88"/>
      <c r="D232" s="88"/>
      <c r="E232" s="87"/>
      <c r="F232" s="87"/>
      <c r="J232" s="301"/>
    </row>
    <row r="233" spans="1:14" ht="16.5" customHeight="1" x14ac:dyDescent="0.3">
      <c r="B233" s="87"/>
      <c r="C233" s="88"/>
      <c r="D233" s="88"/>
      <c r="E233" s="87"/>
      <c r="F233" s="87"/>
      <c r="H233" s="307"/>
      <c r="I233" s="316"/>
      <c r="J233" s="307"/>
      <c r="K233" s="307"/>
      <c r="L233" s="307"/>
      <c r="M233" s="307"/>
      <c r="N233" s="307"/>
    </row>
    <row r="234" spans="1:14" ht="16.5" customHeight="1" x14ac:dyDescent="0.3">
      <c r="B234" s="87"/>
      <c r="C234" s="88"/>
      <c r="D234" s="88"/>
      <c r="E234" s="87"/>
      <c r="F234" s="87"/>
    </row>
    <row r="235" spans="1:14" ht="16.5" customHeight="1" x14ac:dyDescent="0.3">
      <c r="B235" s="87"/>
      <c r="C235" s="88"/>
      <c r="D235" s="88"/>
      <c r="E235" s="87"/>
      <c r="F235" s="87"/>
    </row>
    <row r="236" spans="1:14" ht="16.5" customHeight="1" x14ac:dyDescent="0.3">
      <c r="B236" s="87"/>
      <c r="C236" s="88"/>
      <c r="D236" s="88"/>
      <c r="E236" s="87"/>
      <c r="F236" s="87"/>
    </row>
    <row r="237" spans="1:14" ht="16.5" customHeight="1" x14ac:dyDescent="0.3">
      <c r="B237" s="87"/>
      <c r="C237" s="88"/>
      <c r="D237" s="88"/>
      <c r="E237" s="87"/>
      <c r="F237" s="87"/>
    </row>
    <row r="238" spans="1:14" ht="16.5" customHeight="1" x14ac:dyDescent="0.3">
      <c r="B238" s="87"/>
      <c r="C238" s="88"/>
      <c r="D238" s="88"/>
      <c r="E238" s="87"/>
      <c r="F238" s="87"/>
      <c r="H238" s="299"/>
      <c r="I238" s="301"/>
      <c r="J238" s="301"/>
    </row>
    <row r="239" spans="1:14" ht="16.5" customHeight="1" x14ac:dyDescent="0.3">
      <c r="B239" s="87"/>
      <c r="C239" s="88"/>
      <c r="D239" s="88"/>
      <c r="E239" s="87"/>
      <c r="F239" s="87"/>
      <c r="I239" s="317"/>
      <c r="K239" s="317"/>
      <c r="L239" s="317"/>
      <c r="M239" s="317"/>
      <c r="N239" s="317"/>
    </row>
    <row r="240" spans="1:14" ht="16.5" customHeight="1" x14ac:dyDescent="0.3">
      <c r="B240" s="87"/>
      <c r="C240" s="88"/>
      <c r="D240" s="88"/>
      <c r="E240" s="87"/>
      <c r="F240" s="87"/>
    </row>
    <row r="241" spans="1:15" ht="16.5" customHeight="1" x14ac:dyDescent="0.3">
      <c r="B241" s="87"/>
      <c r="C241" s="88"/>
      <c r="D241" s="88"/>
      <c r="E241" s="87"/>
      <c r="F241" s="87"/>
    </row>
    <row r="242" spans="1:15" ht="16.5" customHeight="1" x14ac:dyDescent="0.3">
      <c r="B242" s="334" t="s">
        <v>58</v>
      </c>
      <c r="C242" s="351"/>
      <c r="D242" s="351"/>
      <c r="E242" s="352"/>
      <c r="F242" s="335"/>
      <c r="I242" s="317"/>
      <c r="K242" s="317"/>
      <c r="L242" s="317"/>
      <c r="M242" s="317"/>
      <c r="N242" s="317"/>
    </row>
    <row r="243" spans="1:15" ht="16.5" customHeight="1" x14ac:dyDescent="0.3">
      <c r="B243" s="321"/>
      <c r="C243" s="321"/>
      <c r="I243" s="317"/>
      <c r="K243" s="317"/>
      <c r="L243" s="317"/>
      <c r="M243" s="317"/>
      <c r="N243" s="317"/>
    </row>
    <row r="244" spans="1:15" ht="16.5" customHeight="1" x14ac:dyDescent="0.3">
      <c r="B244" s="321"/>
      <c r="C244" s="321"/>
    </row>
    <row r="245" spans="1:15" ht="16.5" customHeight="1" x14ac:dyDescent="0.3">
      <c r="B245" s="338" t="s">
        <v>3</v>
      </c>
      <c r="C245" s="333" t="s">
        <v>61</v>
      </c>
      <c r="G245" s="296"/>
      <c r="H245" s="331">
        <f>IF(OR(B227=0,B246=0),0, B227&amp; " - " &amp;B246)</f>
        <v>0</v>
      </c>
      <c r="I245" s="331"/>
      <c r="J245" s="331"/>
      <c r="K245" s="331"/>
      <c r="L245" s="331"/>
      <c r="M245" s="331"/>
      <c r="N245" s="331"/>
      <c r="O245" s="337"/>
    </row>
    <row r="246" spans="1:15" ht="16.5" customHeight="1" x14ac:dyDescent="0.3">
      <c r="B246" s="87"/>
      <c r="C246" s="87"/>
      <c r="H246" s="334" t="s">
        <v>29</v>
      </c>
      <c r="I246" s="336">
        <f>Startår</f>
        <v>2023</v>
      </c>
      <c r="J246" s="336">
        <f>I246+1</f>
        <v>2024</v>
      </c>
      <c r="K246" s="336">
        <f>J246+1</f>
        <v>2025</v>
      </c>
      <c r="L246" s="336">
        <f>K246+1</f>
        <v>2026</v>
      </c>
      <c r="M246" s="336">
        <f>L246+1</f>
        <v>2027</v>
      </c>
      <c r="N246" s="336">
        <f>M246+1</f>
        <v>2028</v>
      </c>
      <c r="O246" s="337" t="s">
        <v>4</v>
      </c>
    </row>
    <row r="247" spans="1:15" ht="16.5" customHeight="1" x14ac:dyDescent="0.3">
      <c r="A247" s="296"/>
      <c r="B247" s="87"/>
      <c r="C247" s="88"/>
      <c r="H247" s="331" t="s">
        <v>8</v>
      </c>
      <c r="I247" s="351">
        <f t="shared" ref="I247:N247" si="30">$C242*$C246</f>
        <v>0</v>
      </c>
      <c r="J247" s="351">
        <f t="shared" si="30"/>
        <v>0</v>
      </c>
      <c r="K247" s="352">
        <f t="shared" si="30"/>
        <v>0</v>
      </c>
      <c r="L247" s="351">
        <f t="shared" si="30"/>
        <v>0</v>
      </c>
      <c r="M247" s="351">
        <f t="shared" si="30"/>
        <v>0</v>
      </c>
      <c r="N247" s="352">
        <f t="shared" si="30"/>
        <v>0</v>
      </c>
      <c r="O247" s="353">
        <f t="shared" ref="O247:O249" si="31">SUM(I247:N247)</f>
        <v>0</v>
      </c>
    </row>
    <row r="248" spans="1:15" ht="16.5" customHeight="1" x14ac:dyDescent="0.3">
      <c r="B248" s="87"/>
      <c r="C248" s="88"/>
      <c r="H248" s="331" t="s">
        <v>136</v>
      </c>
      <c r="I248" s="351">
        <f t="shared" ref="I248:N248" si="32">$D242*$C246</f>
        <v>0</v>
      </c>
      <c r="J248" s="351">
        <f t="shared" si="32"/>
        <v>0</v>
      </c>
      <c r="K248" s="352">
        <f t="shared" si="32"/>
        <v>0</v>
      </c>
      <c r="L248" s="351">
        <f t="shared" si="32"/>
        <v>0</v>
      </c>
      <c r="M248" s="351">
        <f t="shared" si="32"/>
        <v>0</v>
      </c>
      <c r="N248" s="352">
        <f t="shared" si="32"/>
        <v>0</v>
      </c>
      <c r="O248" s="353">
        <f t="shared" si="31"/>
        <v>0</v>
      </c>
    </row>
    <row r="249" spans="1:15" ht="16.5" customHeight="1" x14ac:dyDescent="0.3">
      <c r="B249" s="87"/>
      <c r="C249" s="88"/>
      <c r="F249" s="297"/>
      <c r="H249" s="331" t="s">
        <v>137</v>
      </c>
      <c r="I249" s="351">
        <f t="shared" ref="I249:N249" si="33">$E242*$C246</f>
        <v>0</v>
      </c>
      <c r="J249" s="351">
        <f t="shared" si="33"/>
        <v>0</v>
      </c>
      <c r="K249" s="352">
        <f t="shared" si="33"/>
        <v>0</v>
      </c>
      <c r="L249" s="351">
        <f t="shared" si="33"/>
        <v>0</v>
      </c>
      <c r="M249" s="351">
        <f t="shared" si="33"/>
        <v>0</v>
      </c>
      <c r="N249" s="352">
        <f t="shared" si="33"/>
        <v>0</v>
      </c>
      <c r="O249" s="353">
        <f t="shared" si="31"/>
        <v>0</v>
      </c>
    </row>
    <row r="250" spans="1:15" ht="16.5" customHeight="1" x14ac:dyDescent="0.3">
      <c r="B250" s="87"/>
      <c r="C250" s="88"/>
      <c r="F250" s="297"/>
      <c r="I250" s="317"/>
      <c r="K250" s="317"/>
      <c r="L250" s="317"/>
      <c r="M250" s="317"/>
      <c r="N250" s="317"/>
    </row>
    <row r="251" spans="1:15" ht="16.5" customHeight="1" x14ac:dyDescent="0.3">
      <c r="B251" s="339" t="s">
        <v>4</v>
      </c>
      <c r="C251" s="340">
        <f>SUM(C246:C250)</f>
        <v>0</v>
      </c>
      <c r="F251" s="297"/>
      <c r="H251" s="331">
        <f>IF(OR($B227=0,B247=0),0,$B227&amp;" - "&amp;B247)</f>
        <v>0</v>
      </c>
      <c r="I251" s="331"/>
      <c r="J251" s="331"/>
      <c r="K251" s="331"/>
      <c r="L251" s="331"/>
      <c r="M251" s="331"/>
      <c r="N251" s="331"/>
      <c r="O251" s="337"/>
    </row>
    <row r="252" spans="1:15" ht="16.5" customHeight="1" x14ac:dyDescent="0.3">
      <c r="F252" s="297"/>
      <c r="H252" s="334" t="s">
        <v>29</v>
      </c>
      <c r="I252" s="336">
        <f>Startår</f>
        <v>2023</v>
      </c>
      <c r="J252" s="336">
        <f>I252+1</f>
        <v>2024</v>
      </c>
      <c r="K252" s="336">
        <f>J252+1</f>
        <v>2025</v>
      </c>
      <c r="L252" s="336">
        <f>K252+1</f>
        <v>2026</v>
      </c>
      <c r="M252" s="336">
        <f>L252+1</f>
        <v>2027</v>
      </c>
      <c r="N252" s="336">
        <f>M252+1</f>
        <v>2028</v>
      </c>
      <c r="O252" s="337" t="s">
        <v>4</v>
      </c>
    </row>
    <row r="253" spans="1:15" ht="16.5" customHeight="1" x14ac:dyDescent="0.3">
      <c r="F253" s="297"/>
      <c r="H253" s="331" t="s">
        <v>8</v>
      </c>
      <c r="I253" s="351">
        <f t="shared" ref="I253:N253" si="34">$C242*$C247</f>
        <v>0</v>
      </c>
      <c r="J253" s="351">
        <f t="shared" si="34"/>
        <v>0</v>
      </c>
      <c r="K253" s="352">
        <f t="shared" si="34"/>
        <v>0</v>
      </c>
      <c r="L253" s="351">
        <f t="shared" si="34"/>
        <v>0</v>
      </c>
      <c r="M253" s="351">
        <f t="shared" si="34"/>
        <v>0</v>
      </c>
      <c r="N253" s="352">
        <f t="shared" si="34"/>
        <v>0</v>
      </c>
      <c r="O253" s="353">
        <f t="shared" ref="O253:O255" si="35">SUM(I253:N253)</f>
        <v>0</v>
      </c>
    </row>
    <row r="254" spans="1:15" ht="16.5" customHeight="1" x14ac:dyDescent="0.3">
      <c r="F254" s="297"/>
      <c r="H254" s="331" t="s">
        <v>136</v>
      </c>
      <c r="I254" s="351">
        <f t="shared" ref="I254:N254" si="36">$D242*$C247</f>
        <v>0</v>
      </c>
      <c r="J254" s="351">
        <f t="shared" si="36"/>
        <v>0</v>
      </c>
      <c r="K254" s="352">
        <f t="shared" si="36"/>
        <v>0</v>
      </c>
      <c r="L254" s="351">
        <f t="shared" si="36"/>
        <v>0</v>
      </c>
      <c r="M254" s="351">
        <f t="shared" si="36"/>
        <v>0</v>
      </c>
      <c r="N254" s="352">
        <f t="shared" si="36"/>
        <v>0</v>
      </c>
      <c r="O254" s="353">
        <f t="shared" si="35"/>
        <v>0</v>
      </c>
    </row>
    <row r="255" spans="1:15" ht="16.5" customHeight="1" x14ac:dyDescent="0.3">
      <c r="F255" s="297"/>
      <c r="H255" s="331" t="s">
        <v>137</v>
      </c>
      <c r="I255" s="351">
        <f t="shared" ref="I255:N255" si="37">$E242*$C247</f>
        <v>0</v>
      </c>
      <c r="J255" s="351">
        <f t="shared" si="37"/>
        <v>0</v>
      </c>
      <c r="K255" s="352">
        <f t="shared" si="37"/>
        <v>0</v>
      </c>
      <c r="L255" s="351">
        <f t="shared" si="37"/>
        <v>0</v>
      </c>
      <c r="M255" s="351">
        <f t="shared" si="37"/>
        <v>0</v>
      </c>
      <c r="N255" s="352">
        <f t="shared" si="37"/>
        <v>0</v>
      </c>
      <c r="O255" s="353">
        <f t="shared" si="35"/>
        <v>0</v>
      </c>
    </row>
    <row r="256" spans="1:15" ht="16.5" customHeight="1" x14ac:dyDescent="0.3">
      <c r="F256" s="297"/>
      <c r="I256" s="317"/>
      <c r="K256" s="317"/>
      <c r="L256" s="317"/>
      <c r="M256" s="317"/>
      <c r="N256" s="317"/>
    </row>
    <row r="257" spans="2:15" s="323" customFormat="1" ht="16.5" customHeight="1" x14ac:dyDescent="0.3">
      <c r="B257" s="297"/>
      <c r="C257" s="297"/>
      <c r="D257" s="297"/>
      <c r="E257" s="297"/>
      <c r="F257" s="297"/>
      <c r="H257" s="331">
        <f>IF(OR($B227=0,B248=0),0,$B227&amp;" - "&amp;B248)</f>
        <v>0</v>
      </c>
      <c r="I257" s="331"/>
      <c r="J257" s="331"/>
      <c r="K257" s="331"/>
      <c r="L257" s="331"/>
      <c r="M257" s="331"/>
      <c r="N257" s="331"/>
      <c r="O257" s="337"/>
    </row>
    <row r="258" spans="2:15" ht="16.5" customHeight="1" x14ac:dyDescent="0.3">
      <c r="F258" s="297"/>
      <c r="H258" s="334" t="s">
        <v>29</v>
      </c>
      <c r="I258" s="336">
        <f>Startår</f>
        <v>2023</v>
      </c>
      <c r="J258" s="336">
        <f>I258+1</f>
        <v>2024</v>
      </c>
      <c r="K258" s="336">
        <f>J258+1</f>
        <v>2025</v>
      </c>
      <c r="L258" s="336">
        <f>K258+1</f>
        <v>2026</v>
      </c>
      <c r="M258" s="336">
        <f>L258+1</f>
        <v>2027</v>
      </c>
      <c r="N258" s="336">
        <f>M258+1</f>
        <v>2028</v>
      </c>
      <c r="O258" s="337" t="s">
        <v>4</v>
      </c>
    </row>
    <row r="259" spans="2:15" ht="16.5" customHeight="1" x14ac:dyDescent="0.3">
      <c r="F259" s="297"/>
      <c r="H259" s="331" t="s">
        <v>8</v>
      </c>
      <c r="I259" s="351">
        <f t="shared" ref="I259:N259" si="38">$C242*$C248</f>
        <v>0</v>
      </c>
      <c r="J259" s="351">
        <f t="shared" si="38"/>
        <v>0</v>
      </c>
      <c r="K259" s="352">
        <f t="shared" si="38"/>
        <v>0</v>
      </c>
      <c r="L259" s="351">
        <f t="shared" si="38"/>
        <v>0</v>
      </c>
      <c r="M259" s="351">
        <f t="shared" si="38"/>
        <v>0</v>
      </c>
      <c r="N259" s="352">
        <f t="shared" si="38"/>
        <v>0</v>
      </c>
      <c r="O259" s="353">
        <f t="shared" ref="O259:O261" si="39">SUM(I259:N259)</f>
        <v>0</v>
      </c>
    </row>
    <row r="260" spans="2:15" ht="16.5" customHeight="1" x14ac:dyDescent="0.3">
      <c r="F260" s="297"/>
      <c r="H260" s="331" t="s">
        <v>136</v>
      </c>
      <c r="I260" s="351">
        <f t="shared" ref="I260:N260" si="40">$D242*$C248</f>
        <v>0</v>
      </c>
      <c r="J260" s="351">
        <f t="shared" si="40"/>
        <v>0</v>
      </c>
      <c r="K260" s="352">
        <f t="shared" si="40"/>
        <v>0</v>
      </c>
      <c r="L260" s="351">
        <f t="shared" si="40"/>
        <v>0</v>
      </c>
      <c r="M260" s="351">
        <f t="shared" si="40"/>
        <v>0</v>
      </c>
      <c r="N260" s="352">
        <f t="shared" si="40"/>
        <v>0</v>
      </c>
      <c r="O260" s="353">
        <f t="shared" si="39"/>
        <v>0</v>
      </c>
    </row>
    <row r="261" spans="2:15" ht="16.5" customHeight="1" x14ac:dyDescent="0.3">
      <c r="F261" s="297"/>
      <c r="H261" s="331" t="s">
        <v>137</v>
      </c>
      <c r="I261" s="351">
        <f t="shared" ref="I261:N261" si="41">$E242*$C248</f>
        <v>0</v>
      </c>
      <c r="J261" s="351">
        <f t="shared" si="41"/>
        <v>0</v>
      </c>
      <c r="K261" s="352">
        <f t="shared" si="41"/>
        <v>0</v>
      </c>
      <c r="L261" s="351">
        <f t="shared" si="41"/>
        <v>0</v>
      </c>
      <c r="M261" s="351">
        <f t="shared" si="41"/>
        <v>0</v>
      </c>
      <c r="N261" s="352">
        <f t="shared" si="41"/>
        <v>0</v>
      </c>
      <c r="O261" s="353">
        <f t="shared" si="39"/>
        <v>0</v>
      </c>
    </row>
    <row r="262" spans="2:15" ht="16.5" customHeight="1" x14ac:dyDescent="0.3">
      <c r="F262" s="297"/>
    </row>
    <row r="263" spans="2:15" ht="16.5" customHeight="1" x14ac:dyDescent="0.3">
      <c r="F263" s="297"/>
      <c r="H263" s="331">
        <f>IF(OR($B227=0,B249=0),0,$B227&amp;" - "&amp;B249)</f>
        <v>0</v>
      </c>
      <c r="I263" s="331"/>
      <c r="J263" s="331"/>
      <c r="K263" s="331"/>
      <c r="L263" s="331"/>
      <c r="M263" s="331"/>
      <c r="N263" s="331"/>
      <c r="O263" s="337"/>
    </row>
    <row r="264" spans="2:15" ht="16.5" customHeight="1" x14ac:dyDescent="0.3">
      <c r="F264" s="297"/>
      <c r="H264" s="334" t="s">
        <v>29</v>
      </c>
      <c r="I264" s="336">
        <f>Startår</f>
        <v>2023</v>
      </c>
      <c r="J264" s="336">
        <f>I264+1</f>
        <v>2024</v>
      </c>
      <c r="K264" s="336">
        <f>J264+1</f>
        <v>2025</v>
      </c>
      <c r="L264" s="336">
        <f>K264+1</f>
        <v>2026</v>
      </c>
      <c r="M264" s="336">
        <f>L264+1</f>
        <v>2027</v>
      </c>
      <c r="N264" s="336">
        <f>M264+1</f>
        <v>2028</v>
      </c>
      <c r="O264" s="337" t="s">
        <v>4</v>
      </c>
    </row>
    <row r="265" spans="2:15" ht="16.5" customHeight="1" x14ac:dyDescent="0.3">
      <c r="B265" s="321"/>
      <c r="C265" s="321"/>
      <c r="H265" s="331" t="s">
        <v>8</v>
      </c>
      <c r="I265" s="351">
        <f t="shared" ref="I265:N265" si="42">$C242*$C249</f>
        <v>0</v>
      </c>
      <c r="J265" s="351">
        <f t="shared" si="42"/>
        <v>0</v>
      </c>
      <c r="K265" s="352">
        <f t="shared" si="42"/>
        <v>0</v>
      </c>
      <c r="L265" s="351">
        <f t="shared" si="42"/>
        <v>0</v>
      </c>
      <c r="M265" s="351">
        <f t="shared" si="42"/>
        <v>0</v>
      </c>
      <c r="N265" s="352">
        <f t="shared" si="42"/>
        <v>0</v>
      </c>
      <c r="O265" s="353">
        <f t="shared" ref="O265:O267" si="43">SUM(I265:N265)</f>
        <v>0</v>
      </c>
    </row>
    <row r="266" spans="2:15" ht="16.5" customHeight="1" x14ac:dyDescent="0.3">
      <c r="F266" s="297"/>
      <c r="H266" s="331" t="s">
        <v>136</v>
      </c>
      <c r="I266" s="351">
        <f t="shared" ref="I266:N266" si="44">$D242*$C249</f>
        <v>0</v>
      </c>
      <c r="J266" s="351">
        <f t="shared" si="44"/>
        <v>0</v>
      </c>
      <c r="K266" s="352">
        <f t="shared" si="44"/>
        <v>0</v>
      </c>
      <c r="L266" s="351">
        <f t="shared" si="44"/>
        <v>0</v>
      </c>
      <c r="M266" s="351">
        <f t="shared" si="44"/>
        <v>0</v>
      </c>
      <c r="N266" s="352">
        <f t="shared" si="44"/>
        <v>0</v>
      </c>
      <c r="O266" s="353">
        <f t="shared" si="43"/>
        <v>0</v>
      </c>
    </row>
    <row r="267" spans="2:15" ht="16.5" customHeight="1" x14ac:dyDescent="0.3">
      <c r="B267" s="321"/>
      <c r="C267" s="321"/>
      <c r="H267" s="331" t="s">
        <v>137</v>
      </c>
      <c r="I267" s="351">
        <f t="shared" ref="I267:N267" si="45">$E242*$C249</f>
        <v>0</v>
      </c>
      <c r="J267" s="351">
        <f t="shared" si="45"/>
        <v>0</v>
      </c>
      <c r="K267" s="352">
        <f t="shared" si="45"/>
        <v>0</v>
      </c>
      <c r="L267" s="351">
        <f t="shared" si="45"/>
        <v>0</v>
      </c>
      <c r="M267" s="351">
        <f t="shared" si="45"/>
        <v>0</v>
      </c>
      <c r="N267" s="352">
        <f t="shared" si="45"/>
        <v>0</v>
      </c>
      <c r="O267" s="353">
        <f t="shared" si="43"/>
        <v>0</v>
      </c>
    </row>
    <row r="268" spans="2:15" ht="16.5" customHeight="1" x14ac:dyDescent="0.3">
      <c r="B268" s="321"/>
      <c r="C268" s="321"/>
    </row>
    <row r="269" spans="2:15" ht="16.5" customHeight="1" x14ac:dyDescent="0.3">
      <c r="H269" s="331">
        <f>IF(OR($B227=0,B250=0),0,$B227&amp;" - "&amp;B250)</f>
        <v>0</v>
      </c>
      <c r="I269" s="331"/>
      <c r="J269" s="331"/>
      <c r="K269" s="331"/>
      <c r="L269" s="331"/>
      <c r="M269" s="331"/>
      <c r="N269" s="331"/>
      <c r="O269" s="337"/>
    </row>
    <row r="270" spans="2:15" ht="16.5" customHeight="1" x14ac:dyDescent="0.3">
      <c r="H270" s="334" t="s">
        <v>29</v>
      </c>
      <c r="I270" s="336">
        <f>Startår</f>
        <v>2023</v>
      </c>
      <c r="J270" s="336">
        <f>I270+1</f>
        <v>2024</v>
      </c>
      <c r="K270" s="336">
        <f>J270+1</f>
        <v>2025</v>
      </c>
      <c r="L270" s="336">
        <f>K270+1</f>
        <v>2026</v>
      </c>
      <c r="M270" s="336">
        <f>L270+1</f>
        <v>2027</v>
      </c>
      <c r="N270" s="336">
        <f>M270+1</f>
        <v>2028</v>
      </c>
      <c r="O270" s="337" t="s">
        <v>4</v>
      </c>
    </row>
    <row r="271" spans="2:15" ht="16.5" customHeight="1" x14ac:dyDescent="0.3">
      <c r="H271" s="331" t="s">
        <v>8</v>
      </c>
      <c r="I271" s="351">
        <f t="shared" ref="I271:N271" si="46">$C242*$C250</f>
        <v>0</v>
      </c>
      <c r="J271" s="351">
        <f t="shared" si="46"/>
        <v>0</v>
      </c>
      <c r="K271" s="352">
        <f t="shared" si="46"/>
        <v>0</v>
      </c>
      <c r="L271" s="351">
        <f t="shared" si="46"/>
        <v>0</v>
      </c>
      <c r="M271" s="351">
        <f t="shared" si="46"/>
        <v>0</v>
      </c>
      <c r="N271" s="352">
        <f t="shared" si="46"/>
        <v>0</v>
      </c>
      <c r="O271" s="353">
        <f t="shared" ref="O271:O273" si="47">SUM(I271:N271)</f>
        <v>0</v>
      </c>
    </row>
    <row r="272" spans="2:15" ht="16.5" customHeight="1" x14ac:dyDescent="0.3">
      <c r="H272" s="331" t="s">
        <v>136</v>
      </c>
      <c r="I272" s="351">
        <f t="shared" ref="I272:N272" si="48">$D242*$C250</f>
        <v>0</v>
      </c>
      <c r="J272" s="351">
        <f t="shared" si="48"/>
        <v>0</v>
      </c>
      <c r="K272" s="352">
        <f t="shared" si="48"/>
        <v>0</v>
      </c>
      <c r="L272" s="351">
        <f t="shared" si="48"/>
        <v>0</v>
      </c>
      <c r="M272" s="351">
        <f t="shared" si="48"/>
        <v>0</v>
      </c>
      <c r="N272" s="352">
        <f t="shared" si="48"/>
        <v>0</v>
      </c>
      <c r="O272" s="353">
        <f t="shared" si="47"/>
        <v>0</v>
      </c>
    </row>
    <row r="273" spans="2:15" ht="16.5" customHeight="1" x14ac:dyDescent="0.3">
      <c r="H273" s="331" t="s">
        <v>137</v>
      </c>
      <c r="I273" s="351">
        <f t="shared" ref="I273:N273" si="49">$E242*$C250</f>
        <v>0</v>
      </c>
      <c r="J273" s="351">
        <f t="shared" si="49"/>
        <v>0</v>
      </c>
      <c r="K273" s="352">
        <f t="shared" si="49"/>
        <v>0</v>
      </c>
      <c r="L273" s="351">
        <f t="shared" si="49"/>
        <v>0</v>
      </c>
      <c r="M273" s="351">
        <f t="shared" si="49"/>
        <v>0</v>
      </c>
      <c r="N273" s="352">
        <f t="shared" si="49"/>
        <v>0</v>
      </c>
      <c r="O273" s="353">
        <f t="shared" si="47"/>
        <v>0</v>
      </c>
    </row>
    <row r="276" spans="2:15" ht="21" x14ac:dyDescent="0.4">
      <c r="B276" s="350" t="str">
        <f>IF(B277=0,"11.","11. " &amp;B277)</f>
        <v>11.</v>
      </c>
      <c r="C276" s="350"/>
    </row>
    <row r="277" spans="2:15" ht="16.5" customHeight="1" x14ac:dyDescent="0.3">
      <c r="B277" s="87"/>
      <c r="C277" s="331" t="s">
        <v>11</v>
      </c>
      <c r="D277" s="315"/>
      <c r="E277" s="315"/>
      <c r="F277" s="303"/>
      <c r="G277" s="315"/>
    </row>
    <row r="278" spans="2:15" ht="16.5" customHeight="1" x14ac:dyDescent="0.3">
      <c r="B278" s="87"/>
      <c r="C278" s="332" t="s">
        <v>10</v>
      </c>
      <c r="G278" s="296"/>
    </row>
    <row r="279" spans="2:15" ht="16.5" customHeight="1" x14ac:dyDescent="0.3">
      <c r="J279" s="301"/>
    </row>
    <row r="280" spans="2:15" ht="16.5" customHeight="1" x14ac:dyDescent="0.3">
      <c r="B280" s="331" t="s">
        <v>30</v>
      </c>
      <c r="C280" s="331" t="s">
        <v>8</v>
      </c>
      <c r="D280" s="331" t="s">
        <v>135</v>
      </c>
      <c r="E280" s="331" t="s">
        <v>137</v>
      </c>
      <c r="F280" s="333" t="s">
        <v>21</v>
      </c>
      <c r="G280" s="305"/>
      <c r="J280" s="301"/>
    </row>
    <row r="281" spans="2:15" ht="16.5" customHeight="1" x14ac:dyDescent="0.3">
      <c r="B281" s="87"/>
      <c r="C281" s="87"/>
      <c r="D281" s="87"/>
      <c r="E281" s="87"/>
      <c r="F281" s="87"/>
      <c r="J281" s="301"/>
    </row>
    <row r="282" spans="2:15" ht="16.5" customHeight="1" x14ac:dyDescent="0.3">
      <c r="B282" s="87"/>
      <c r="C282" s="88"/>
      <c r="D282" s="88"/>
      <c r="E282" s="87"/>
      <c r="F282" s="87"/>
      <c r="J282" s="301"/>
    </row>
    <row r="283" spans="2:15" ht="16.5" customHeight="1" x14ac:dyDescent="0.3">
      <c r="B283" s="87"/>
      <c r="C283" s="88"/>
      <c r="D283" s="88"/>
      <c r="E283" s="87"/>
      <c r="F283" s="87"/>
      <c r="H283" s="307"/>
      <c r="I283" s="316"/>
      <c r="J283" s="307"/>
      <c r="K283" s="307"/>
      <c r="L283" s="307"/>
      <c r="M283" s="307"/>
      <c r="N283" s="307"/>
    </row>
    <row r="284" spans="2:15" ht="16.5" customHeight="1" x14ac:dyDescent="0.3">
      <c r="B284" s="87"/>
      <c r="C284" s="88"/>
      <c r="D284" s="88"/>
      <c r="E284" s="87"/>
      <c r="F284" s="87"/>
    </row>
    <row r="285" spans="2:15" ht="16.5" customHeight="1" x14ac:dyDescent="0.3">
      <c r="B285" s="87"/>
      <c r="C285" s="88"/>
      <c r="D285" s="88"/>
      <c r="E285" s="87"/>
      <c r="F285" s="87"/>
    </row>
    <row r="286" spans="2:15" ht="16.5" customHeight="1" x14ac:dyDescent="0.3">
      <c r="B286" s="87"/>
      <c r="C286" s="88"/>
      <c r="D286" s="88"/>
      <c r="E286" s="87"/>
      <c r="F286" s="87"/>
    </row>
    <row r="287" spans="2:15" ht="16.5" customHeight="1" x14ac:dyDescent="0.3">
      <c r="B287" s="87"/>
      <c r="C287" s="88"/>
      <c r="D287" s="88"/>
      <c r="E287" s="87"/>
      <c r="F287" s="87"/>
    </row>
    <row r="288" spans="2:15" ht="16.5" customHeight="1" x14ac:dyDescent="0.3">
      <c r="B288" s="87"/>
      <c r="C288" s="88"/>
      <c r="D288" s="88"/>
      <c r="E288" s="87"/>
      <c r="F288" s="87"/>
      <c r="H288" s="299"/>
      <c r="I288" s="301"/>
      <c r="J288" s="301"/>
    </row>
    <row r="289" spans="2:15" ht="16.5" customHeight="1" x14ac:dyDescent="0.3">
      <c r="B289" s="87"/>
      <c r="C289" s="88"/>
      <c r="D289" s="88"/>
      <c r="E289" s="87"/>
      <c r="F289" s="87"/>
      <c r="I289" s="317"/>
      <c r="K289" s="317"/>
      <c r="L289" s="317"/>
      <c r="M289" s="317"/>
      <c r="N289" s="317"/>
    </row>
    <row r="290" spans="2:15" ht="16.5" customHeight="1" x14ac:dyDescent="0.3">
      <c r="B290" s="87"/>
      <c r="C290" s="88"/>
      <c r="D290" s="88"/>
      <c r="E290" s="87"/>
      <c r="F290" s="87"/>
    </row>
    <row r="291" spans="2:15" ht="16.5" customHeight="1" x14ac:dyDescent="0.3">
      <c r="B291" s="87"/>
      <c r="C291" s="88"/>
      <c r="D291" s="88"/>
      <c r="E291" s="87"/>
      <c r="F291" s="87"/>
    </row>
    <row r="292" spans="2:15" ht="16.5" customHeight="1" x14ac:dyDescent="0.3">
      <c r="B292" s="334" t="s">
        <v>58</v>
      </c>
      <c r="C292" s="351"/>
      <c r="D292" s="351"/>
      <c r="E292" s="352"/>
      <c r="F292" s="335"/>
      <c r="I292" s="317"/>
      <c r="K292" s="317"/>
      <c r="L292" s="317"/>
      <c r="M292" s="317"/>
      <c r="N292" s="317"/>
    </row>
    <row r="293" spans="2:15" ht="16.5" customHeight="1" x14ac:dyDescent="0.3">
      <c r="B293" s="321"/>
      <c r="C293" s="321"/>
      <c r="I293" s="317"/>
      <c r="K293" s="317"/>
      <c r="L293" s="317"/>
      <c r="M293" s="317"/>
      <c r="N293" s="317"/>
    </row>
    <row r="294" spans="2:15" ht="16.5" customHeight="1" x14ac:dyDescent="0.3">
      <c r="B294" s="321"/>
      <c r="C294" s="321"/>
    </row>
    <row r="295" spans="2:15" ht="16.5" customHeight="1" x14ac:dyDescent="0.3">
      <c r="B295" s="338" t="s">
        <v>3</v>
      </c>
      <c r="C295" s="333" t="s">
        <v>61</v>
      </c>
      <c r="G295" s="296"/>
      <c r="H295" s="331">
        <f>IF(OR(B277=0,B296=0),0, B277&amp; " - " &amp;B296)</f>
        <v>0</v>
      </c>
      <c r="I295" s="331"/>
      <c r="J295" s="331"/>
      <c r="K295" s="331"/>
      <c r="L295" s="331"/>
      <c r="M295" s="331"/>
      <c r="N295" s="331"/>
      <c r="O295" s="337"/>
    </row>
    <row r="296" spans="2:15" ht="16.5" customHeight="1" x14ac:dyDescent="0.3">
      <c r="B296" s="87"/>
      <c r="C296" s="87"/>
      <c r="H296" s="334" t="s">
        <v>29</v>
      </c>
      <c r="I296" s="336">
        <f>Startår</f>
        <v>2023</v>
      </c>
      <c r="J296" s="336">
        <f>I296+1</f>
        <v>2024</v>
      </c>
      <c r="K296" s="336">
        <f>J296+1</f>
        <v>2025</v>
      </c>
      <c r="L296" s="336">
        <f>K296+1</f>
        <v>2026</v>
      </c>
      <c r="M296" s="336">
        <f>L296+1</f>
        <v>2027</v>
      </c>
      <c r="N296" s="336">
        <f>M296+1</f>
        <v>2028</v>
      </c>
      <c r="O296" s="337" t="s">
        <v>4</v>
      </c>
    </row>
    <row r="297" spans="2:15" ht="16.5" customHeight="1" x14ac:dyDescent="0.3">
      <c r="B297" s="87"/>
      <c r="C297" s="88"/>
      <c r="H297" s="331" t="s">
        <v>8</v>
      </c>
      <c r="I297" s="351">
        <f t="shared" ref="I297:N297" si="50">$C292*$C296</f>
        <v>0</v>
      </c>
      <c r="J297" s="351">
        <f t="shared" si="50"/>
        <v>0</v>
      </c>
      <c r="K297" s="352">
        <f t="shared" si="50"/>
        <v>0</v>
      </c>
      <c r="L297" s="351">
        <f t="shared" si="50"/>
        <v>0</v>
      </c>
      <c r="M297" s="351">
        <f t="shared" si="50"/>
        <v>0</v>
      </c>
      <c r="N297" s="352">
        <f t="shared" si="50"/>
        <v>0</v>
      </c>
      <c r="O297" s="353">
        <f t="shared" ref="O297:O299" si="51">SUM(I297:N297)</f>
        <v>0</v>
      </c>
    </row>
    <row r="298" spans="2:15" ht="16.5" customHeight="1" x14ac:dyDescent="0.3">
      <c r="B298" s="87"/>
      <c r="C298" s="88"/>
      <c r="H298" s="331" t="s">
        <v>136</v>
      </c>
      <c r="I298" s="351">
        <f t="shared" ref="I298:N298" si="52">$D292*$C296</f>
        <v>0</v>
      </c>
      <c r="J298" s="351">
        <f t="shared" si="52"/>
        <v>0</v>
      </c>
      <c r="K298" s="352">
        <f t="shared" si="52"/>
        <v>0</v>
      </c>
      <c r="L298" s="351">
        <f t="shared" si="52"/>
        <v>0</v>
      </c>
      <c r="M298" s="351">
        <f t="shared" si="52"/>
        <v>0</v>
      </c>
      <c r="N298" s="352">
        <f t="shared" si="52"/>
        <v>0</v>
      </c>
      <c r="O298" s="353">
        <f t="shared" si="51"/>
        <v>0</v>
      </c>
    </row>
    <row r="299" spans="2:15" ht="16.5" customHeight="1" x14ac:dyDescent="0.3">
      <c r="B299" s="87"/>
      <c r="C299" s="88"/>
      <c r="F299" s="297"/>
      <c r="H299" s="331" t="s">
        <v>137</v>
      </c>
      <c r="I299" s="351">
        <f t="shared" ref="I299:N299" si="53">$E292*$C296</f>
        <v>0</v>
      </c>
      <c r="J299" s="351">
        <f t="shared" si="53"/>
        <v>0</v>
      </c>
      <c r="K299" s="352">
        <f t="shared" si="53"/>
        <v>0</v>
      </c>
      <c r="L299" s="351">
        <f t="shared" si="53"/>
        <v>0</v>
      </c>
      <c r="M299" s="351">
        <f t="shared" si="53"/>
        <v>0</v>
      </c>
      <c r="N299" s="352">
        <f t="shared" si="53"/>
        <v>0</v>
      </c>
      <c r="O299" s="353">
        <f t="shared" si="51"/>
        <v>0</v>
      </c>
    </row>
    <row r="300" spans="2:15" ht="16.5" customHeight="1" x14ac:dyDescent="0.3">
      <c r="B300" s="87"/>
      <c r="C300" s="88"/>
      <c r="F300" s="297"/>
      <c r="I300" s="317"/>
      <c r="K300" s="317"/>
      <c r="L300" s="317"/>
      <c r="M300" s="317"/>
      <c r="N300" s="317"/>
    </row>
    <row r="301" spans="2:15" ht="16.5" customHeight="1" x14ac:dyDescent="0.3">
      <c r="B301" s="339" t="s">
        <v>4</v>
      </c>
      <c r="C301" s="340">
        <f>SUM(C296:C300)</f>
        <v>0</v>
      </c>
      <c r="F301" s="297"/>
      <c r="H301" s="331">
        <f>IF(OR($B277=0,B297=0),0,$B277&amp;" - "&amp;B297)</f>
        <v>0</v>
      </c>
      <c r="I301" s="331"/>
      <c r="J301" s="331"/>
      <c r="K301" s="331"/>
      <c r="L301" s="331"/>
      <c r="M301" s="331"/>
      <c r="N301" s="331"/>
      <c r="O301" s="337"/>
    </row>
    <row r="302" spans="2:15" ht="16.5" customHeight="1" x14ac:dyDescent="0.3">
      <c r="F302" s="297"/>
      <c r="H302" s="334" t="s">
        <v>29</v>
      </c>
      <c r="I302" s="336">
        <f>Startår</f>
        <v>2023</v>
      </c>
      <c r="J302" s="336">
        <f>I302+1</f>
        <v>2024</v>
      </c>
      <c r="K302" s="336">
        <f>J302+1</f>
        <v>2025</v>
      </c>
      <c r="L302" s="336">
        <f>K302+1</f>
        <v>2026</v>
      </c>
      <c r="M302" s="336">
        <f>L302+1</f>
        <v>2027</v>
      </c>
      <c r="N302" s="336">
        <f>M302+1</f>
        <v>2028</v>
      </c>
      <c r="O302" s="337" t="s">
        <v>4</v>
      </c>
    </row>
    <row r="303" spans="2:15" ht="16.5" customHeight="1" x14ac:dyDescent="0.3">
      <c r="F303" s="297"/>
      <c r="H303" s="331" t="s">
        <v>8</v>
      </c>
      <c r="I303" s="351">
        <f t="shared" ref="I303:N303" si="54">$C292*$C297</f>
        <v>0</v>
      </c>
      <c r="J303" s="351">
        <f t="shared" si="54"/>
        <v>0</v>
      </c>
      <c r="K303" s="352">
        <f t="shared" si="54"/>
        <v>0</v>
      </c>
      <c r="L303" s="351">
        <f t="shared" si="54"/>
        <v>0</v>
      </c>
      <c r="M303" s="351">
        <f t="shared" si="54"/>
        <v>0</v>
      </c>
      <c r="N303" s="352">
        <f t="shared" si="54"/>
        <v>0</v>
      </c>
      <c r="O303" s="353">
        <f t="shared" ref="O303:O305" si="55">SUM(I303:N303)</f>
        <v>0</v>
      </c>
    </row>
    <row r="304" spans="2:15" ht="16.5" customHeight="1" x14ac:dyDescent="0.3">
      <c r="F304" s="297"/>
      <c r="H304" s="331" t="s">
        <v>136</v>
      </c>
      <c r="I304" s="351">
        <f t="shared" ref="I304:N304" si="56">$D292*$C297</f>
        <v>0</v>
      </c>
      <c r="J304" s="351">
        <f t="shared" si="56"/>
        <v>0</v>
      </c>
      <c r="K304" s="352">
        <f t="shared" si="56"/>
        <v>0</v>
      </c>
      <c r="L304" s="351">
        <f t="shared" si="56"/>
        <v>0</v>
      </c>
      <c r="M304" s="351">
        <f t="shared" si="56"/>
        <v>0</v>
      </c>
      <c r="N304" s="352">
        <f t="shared" si="56"/>
        <v>0</v>
      </c>
      <c r="O304" s="353">
        <f t="shared" si="55"/>
        <v>0</v>
      </c>
    </row>
    <row r="305" spans="2:15" ht="16.5" customHeight="1" x14ac:dyDescent="0.3">
      <c r="F305" s="297"/>
      <c r="H305" s="331" t="s">
        <v>137</v>
      </c>
      <c r="I305" s="351">
        <f t="shared" ref="I305:N305" si="57">$E292*$C297</f>
        <v>0</v>
      </c>
      <c r="J305" s="351">
        <f t="shared" si="57"/>
        <v>0</v>
      </c>
      <c r="K305" s="352">
        <f t="shared" si="57"/>
        <v>0</v>
      </c>
      <c r="L305" s="351">
        <f t="shared" si="57"/>
        <v>0</v>
      </c>
      <c r="M305" s="351">
        <f t="shared" si="57"/>
        <v>0</v>
      </c>
      <c r="N305" s="352">
        <f t="shared" si="57"/>
        <v>0</v>
      </c>
      <c r="O305" s="353">
        <f t="shared" si="55"/>
        <v>0</v>
      </c>
    </row>
    <row r="306" spans="2:15" ht="16.5" customHeight="1" x14ac:dyDescent="0.3">
      <c r="F306" s="297"/>
      <c r="I306" s="317"/>
      <c r="K306" s="317"/>
      <c r="L306" s="317"/>
      <c r="M306" s="317"/>
      <c r="N306" s="317"/>
    </row>
    <row r="307" spans="2:15" ht="16.5" customHeight="1" x14ac:dyDescent="0.3">
      <c r="F307" s="297"/>
      <c r="G307" s="323"/>
      <c r="H307" s="331">
        <f>IF(OR($B277=0,B298=0),0,$B277&amp;" - "&amp;B298)</f>
        <v>0</v>
      </c>
      <c r="I307" s="331"/>
      <c r="J307" s="331"/>
      <c r="K307" s="331"/>
      <c r="L307" s="331"/>
      <c r="M307" s="331"/>
      <c r="N307" s="331"/>
      <c r="O307" s="337"/>
    </row>
    <row r="308" spans="2:15" ht="16.5" customHeight="1" x14ac:dyDescent="0.3">
      <c r="F308" s="297"/>
      <c r="H308" s="334" t="s">
        <v>29</v>
      </c>
      <c r="I308" s="336">
        <f>Startår</f>
        <v>2023</v>
      </c>
      <c r="J308" s="336">
        <f>I308+1</f>
        <v>2024</v>
      </c>
      <c r="K308" s="336">
        <f>J308+1</f>
        <v>2025</v>
      </c>
      <c r="L308" s="336">
        <f>K308+1</f>
        <v>2026</v>
      </c>
      <c r="M308" s="336">
        <f>L308+1</f>
        <v>2027</v>
      </c>
      <c r="N308" s="336">
        <f>M308+1</f>
        <v>2028</v>
      </c>
      <c r="O308" s="337" t="s">
        <v>4</v>
      </c>
    </row>
    <row r="309" spans="2:15" ht="16.5" customHeight="1" x14ac:dyDescent="0.3">
      <c r="F309" s="297"/>
      <c r="H309" s="331" t="s">
        <v>8</v>
      </c>
      <c r="I309" s="351">
        <f t="shared" ref="I309:N309" si="58">$C292*$C298</f>
        <v>0</v>
      </c>
      <c r="J309" s="351">
        <f t="shared" si="58"/>
        <v>0</v>
      </c>
      <c r="K309" s="352">
        <f t="shared" si="58"/>
        <v>0</v>
      </c>
      <c r="L309" s="351">
        <f t="shared" si="58"/>
        <v>0</v>
      </c>
      <c r="M309" s="351">
        <f t="shared" si="58"/>
        <v>0</v>
      </c>
      <c r="N309" s="352">
        <f t="shared" si="58"/>
        <v>0</v>
      </c>
      <c r="O309" s="353">
        <f t="shared" ref="O309:O311" si="59">SUM(I309:N309)</f>
        <v>0</v>
      </c>
    </row>
    <row r="310" spans="2:15" ht="16.5" customHeight="1" x14ac:dyDescent="0.3">
      <c r="F310" s="297"/>
      <c r="H310" s="331" t="s">
        <v>136</v>
      </c>
      <c r="I310" s="351">
        <f t="shared" ref="I310:N310" si="60">$D292*$C298</f>
        <v>0</v>
      </c>
      <c r="J310" s="351">
        <f t="shared" si="60"/>
        <v>0</v>
      </c>
      <c r="K310" s="352">
        <f t="shared" si="60"/>
        <v>0</v>
      </c>
      <c r="L310" s="351">
        <f t="shared" si="60"/>
        <v>0</v>
      </c>
      <c r="M310" s="351">
        <f t="shared" si="60"/>
        <v>0</v>
      </c>
      <c r="N310" s="352">
        <f t="shared" si="60"/>
        <v>0</v>
      </c>
      <c r="O310" s="353">
        <f t="shared" si="59"/>
        <v>0</v>
      </c>
    </row>
    <row r="311" spans="2:15" ht="16.5" customHeight="1" x14ac:dyDescent="0.3">
      <c r="F311" s="297"/>
      <c r="H311" s="331" t="s">
        <v>137</v>
      </c>
      <c r="I311" s="351">
        <f t="shared" ref="I311:N311" si="61">$E292*$C298</f>
        <v>0</v>
      </c>
      <c r="J311" s="351">
        <f t="shared" si="61"/>
        <v>0</v>
      </c>
      <c r="K311" s="352">
        <f t="shared" si="61"/>
        <v>0</v>
      </c>
      <c r="L311" s="351">
        <f t="shared" si="61"/>
        <v>0</v>
      </c>
      <c r="M311" s="351">
        <f t="shared" si="61"/>
        <v>0</v>
      </c>
      <c r="N311" s="352">
        <f t="shared" si="61"/>
        <v>0</v>
      </c>
      <c r="O311" s="353">
        <f t="shared" si="59"/>
        <v>0</v>
      </c>
    </row>
    <row r="312" spans="2:15" ht="16.5" customHeight="1" x14ac:dyDescent="0.3">
      <c r="F312" s="297"/>
    </row>
    <row r="313" spans="2:15" ht="16.5" customHeight="1" x14ac:dyDescent="0.3">
      <c r="F313" s="297"/>
      <c r="H313" s="331">
        <f>IF(OR($B277=0,B299=0),0,$B277&amp;" - "&amp;B299)</f>
        <v>0</v>
      </c>
      <c r="I313" s="331"/>
      <c r="J313" s="331"/>
      <c r="K313" s="331"/>
      <c r="L313" s="331"/>
      <c r="M313" s="331"/>
      <c r="N313" s="331"/>
      <c r="O313" s="337"/>
    </row>
    <row r="314" spans="2:15" ht="16.5" customHeight="1" x14ac:dyDescent="0.3">
      <c r="F314" s="297"/>
      <c r="H314" s="334" t="s">
        <v>29</v>
      </c>
      <c r="I314" s="336">
        <f>Startår</f>
        <v>2023</v>
      </c>
      <c r="J314" s="336">
        <f>I314+1</f>
        <v>2024</v>
      </c>
      <c r="K314" s="336">
        <f>J314+1</f>
        <v>2025</v>
      </c>
      <c r="L314" s="336">
        <f>K314+1</f>
        <v>2026</v>
      </c>
      <c r="M314" s="336">
        <f>L314+1</f>
        <v>2027</v>
      </c>
      <c r="N314" s="336">
        <f>M314+1</f>
        <v>2028</v>
      </c>
      <c r="O314" s="337" t="s">
        <v>4</v>
      </c>
    </row>
    <row r="315" spans="2:15" ht="16.5" customHeight="1" x14ac:dyDescent="0.3">
      <c r="B315" s="321"/>
      <c r="C315" s="321"/>
      <c r="H315" s="331" t="s">
        <v>8</v>
      </c>
      <c r="I315" s="351">
        <f t="shared" ref="I315:N315" si="62">$C292*$C299</f>
        <v>0</v>
      </c>
      <c r="J315" s="351">
        <f t="shared" si="62"/>
        <v>0</v>
      </c>
      <c r="K315" s="352">
        <f t="shared" si="62"/>
        <v>0</v>
      </c>
      <c r="L315" s="351">
        <f t="shared" si="62"/>
        <v>0</v>
      </c>
      <c r="M315" s="351">
        <f t="shared" si="62"/>
        <v>0</v>
      </c>
      <c r="N315" s="352">
        <f t="shared" si="62"/>
        <v>0</v>
      </c>
      <c r="O315" s="353">
        <f t="shared" ref="O315:O317" si="63">SUM(I315:N315)</f>
        <v>0</v>
      </c>
    </row>
    <row r="316" spans="2:15" ht="16.5" customHeight="1" x14ac:dyDescent="0.3">
      <c r="F316" s="297"/>
      <c r="H316" s="331" t="s">
        <v>136</v>
      </c>
      <c r="I316" s="351">
        <f t="shared" ref="I316:N316" si="64">$D292*$C299</f>
        <v>0</v>
      </c>
      <c r="J316" s="351">
        <f t="shared" si="64"/>
        <v>0</v>
      </c>
      <c r="K316" s="352">
        <f t="shared" si="64"/>
        <v>0</v>
      </c>
      <c r="L316" s="351">
        <f t="shared" si="64"/>
        <v>0</v>
      </c>
      <c r="M316" s="351">
        <f t="shared" si="64"/>
        <v>0</v>
      </c>
      <c r="N316" s="352">
        <f t="shared" si="64"/>
        <v>0</v>
      </c>
      <c r="O316" s="353">
        <f t="shared" si="63"/>
        <v>0</v>
      </c>
    </row>
    <row r="317" spans="2:15" ht="16.5" customHeight="1" x14ac:dyDescent="0.3">
      <c r="B317" s="321"/>
      <c r="C317" s="321"/>
      <c r="H317" s="331" t="s">
        <v>137</v>
      </c>
      <c r="I317" s="351">
        <f t="shared" ref="I317:N317" si="65">$E292*$C299</f>
        <v>0</v>
      </c>
      <c r="J317" s="351">
        <f t="shared" si="65"/>
        <v>0</v>
      </c>
      <c r="K317" s="352">
        <f t="shared" si="65"/>
        <v>0</v>
      </c>
      <c r="L317" s="351">
        <f t="shared" si="65"/>
        <v>0</v>
      </c>
      <c r="M317" s="351">
        <f t="shared" si="65"/>
        <v>0</v>
      </c>
      <c r="N317" s="352">
        <f t="shared" si="65"/>
        <v>0</v>
      </c>
      <c r="O317" s="353">
        <f t="shared" si="63"/>
        <v>0</v>
      </c>
    </row>
    <row r="318" spans="2:15" ht="16.5" customHeight="1" x14ac:dyDescent="0.3">
      <c r="B318" s="321"/>
      <c r="C318" s="321"/>
    </row>
    <row r="319" spans="2:15" ht="16.5" customHeight="1" x14ac:dyDescent="0.3">
      <c r="H319" s="331">
        <f>IF(OR($B277=0,B300=0),0,$B277&amp;" - "&amp;B300)</f>
        <v>0</v>
      </c>
      <c r="I319" s="331"/>
      <c r="J319" s="331"/>
      <c r="K319" s="331"/>
      <c r="L319" s="331"/>
      <c r="M319" s="331"/>
      <c r="N319" s="331"/>
      <c r="O319" s="337"/>
    </row>
    <row r="320" spans="2:15" ht="16.5" customHeight="1" x14ac:dyDescent="0.3">
      <c r="H320" s="334" t="s">
        <v>29</v>
      </c>
      <c r="I320" s="336">
        <f>Startår</f>
        <v>2023</v>
      </c>
      <c r="J320" s="336">
        <f>I320+1</f>
        <v>2024</v>
      </c>
      <c r="K320" s="336">
        <f>J320+1</f>
        <v>2025</v>
      </c>
      <c r="L320" s="336">
        <f>K320+1</f>
        <v>2026</v>
      </c>
      <c r="M320" s="336">
        <f>L320+1</f>
        <v>2027</v>
      </c>
      <c r="N320" s="336">
        <f>M320+1</f>
        <v>2028</v>
      </c>
      <c r="O320" s="337" t="s">
        <v>4</v>
      </c>
    </row>
    <row r="321" spans="2:15" ht="16.5" customHeight="1" x14ac:dyDescent="0.3">
      <c r="H321" s="331" t="s">
        <v>8</v>
      </c>
      <c r="I321" s="351">
        <f t="shared" ref="I321:N321" si="66">$C292*$C300</f>
        <v>0</v>
      </c>
      <c r="J321" s="351">
        <f t="shared" si="66"/>
        <v>0</v>
      </c>
      <c r="K321" s="352">
        <f t="shared" si="66"/>
        <v>0</v>
      </c>
      <c r="L321" s="351">
        <f t="shared" si="66"/>
        <v>0</v>
      </c>
      <c r="M321" s="351">
        <f t="shared" si="66"/>
        <v>0</v>
      </c>
      <c r="N321" s="352">
        <f t="shared" si="66"/>
        <v>0</v>
      </c>
      <c r="O321" s="353">
        <f t="shared" ref="O321:O323" si="67">SUM(I321:N321)</f>
        <v>0</v>
      </c>
    </row>
    <row r="322" spans="2:15" ht="16.5" customHeight="1" x14ac:dyDescent="0.3">
      <c r="H322" s="331" t="s">
        <v>136</v>
      </c>
      <c r="I322" s="351">
        <f t="shared" ref="I322:N322" si="68">$D292*$C300</f>
        <v>0</v>
      </c>
      <c r="J322" s="351">
        <f t="shared" si="68"/>
        <v>0</v>
      </c>
      <c r="K322" s="352">
        <f t="shared" si="68"/>
        <v>0</v>
      </c>
      <c r="L322" s="351">
        <f t="shared" si="68"/>
        <v>0</v>
      </c>
      <c r="M322" s="351">
        <f t="shared" si="68"/>
        <v>0</v>
      </c>
      <c r="N322" s="352">
        <f t="shared" si="68"/>
        <v>0</v>
      </c>
      <c r="O322" s="353">
        <f t="shared" si="67"/>
        <v>0</v>
      </c>
    </row>
    <row r="323" spans="2:15" ht="16.5" customHeight="1" x14ac:dyDescent="0.3">
      <c r="H323" s="331" t="s">
        <v>137</v>
      </c>
      <c r="I323" s="351">
        <f t="shared" ref="I323:N323" si="69">$E292*$C300</f>
        <v>0</v>
      </c>
      <c r="J323" s="351">
        <f t="shared" si="69"/>
        <v>0</v>
      </c>
      <c r="K323" s="352">
        <f t="shared" si="69"/>
        <v>0</v>
      </c>
      <c r="L323" s="351">
        <f t="shared" si="69"/>
        <v>0</v>
      </c>
      <c r="M323" s="351">
        <f t="shared" si="69"/>
        <v>0</v>
      </c>
      <c r="N323" s="352">
        <f t="shared" si="69"/>
        <v>0</v>
      </c>
      <c r="O323" s="353">
        <f t="shared" si="67"/>
        <v>0</v>
      </c>
    </row>
    <row r="326" spans="2:15" ht="21" x14ac:dyDescent="0.4">
      <c r="B326" s="350" t="str">
        <f>IF(B327=0,"12.","12. " &amp;B327)</f>
        <v>12.</v>
      </c>
      <c r="C326" s="350"/>
    </row>
    <row r="327" spans="2:15" ht="16.5" customHeight="1" x14ac:dyDescent="0.3">
      <c r="B327" s="87"/>
      <c r="C327" s="331" t="s">
        <v>11</v>
      </c>
      <c r="D327" s="315"/>
      <c r="E327" s="315"/>
      <c r="F327" s="303"/>
      <c r="G327" s="315"/>
    </row>
    <row r="328" spans="2:15" ht="16.5" customHeight="1" x14ac:dyDescent="0.3">
      <c r="B328" s="87"/>
      <c r="C328" s="332" t="s">
        <v>10</v>
      </c>
      <c r="G328" s="296"/>
    </row>
    <row r="329" spans="2:15" ht="16.5" customHeight="1" x14ac:dyDescent="0.3">
      <c r="J329" s="301"/>
    </row>
    <row r="330" spans="2:15" ht="16.5" customHeight="1" x14ac:dyDescent="0.3">
      <c r="B330" s="331" t="s">
        <v>30</v>
      </c>
      <c r="C330" s="331" t="s">
        <v>8</v>
      </c>
      <c r="D330" s="331" t="s">
        <v>135</v>
      </c>
      <c r="E330" s="331" t="s">
        <v>137</v>
      </c>
      <c r="F330" s="333" t="s">
        <v>21</v>
      </c>
      <c r="G330" s="305"/>
      <c r="J330" s="301"/>
    </row>
    <row r="331" spans="2:15" ht="16.5" customHeight="1" x14ac:dyDescent="0.3">
      <c r="B331" s="87"/>
      <c r="C331" s="87"/>
      <c r="D331" s="87"/>
      <c r="E331" s="87"/>
      <c r="F331" s="87"/>
      <c r="J331" s="301"/>
    </row>
    <row r="332" spans="2:15" ht="16.5" customHeight="1" x14ac:dyDescent="0.3">
      <c r="B332" s="87"/>
      <c r="C332" s="88"/>
      <c r="D332" s="88"/>
      <c r="E332" s="87"/>
      <c r="F332" s="87"/>
      <c r="J332" s="301"/>
    </row>
    <row r="333" spans="2:15" ht="16.5" customHeight="1" x14ac:dyDescent="0.3">
      <c r="B333" s="87"/>
      <c r="C333" s="88"/>
      <c r="D333" s="88"/>
      <c r="E333" s="87"/>
      <c r="F333" s="87"/>
      <c r="H333" s="307"/>
      <c r="I333" s="316"/>
      <c r="J333" s="307"/>
      <c r="K333" s="307"/>
      <c r="L333" s="307"/>
      <c r="M333" s="307"/>
      <c r="N333" s="307"/>
    </row>
    <row r="334" spans="2:15" ht="16.5" customHeight="1" x14ac:dyDescent="0.3">
      <c r="B334" s="87"/>
      <c r="C334" s="88"/>
      <c r="D334" s="88"/>
      <c r="E334" s="87"/>
      <c r="F334" s="87"/>
    </row>
    <row r="335" spans="2:15" ht="16.5" customHeight="1" x14ac:dyDescent="0.3">
      <c r="B335" s="87"/>
      <c r="C335" s="88"/>
      <c r="D335" s="88"/>
      <c r="E335" s="87"/>
      <c r="F335" s="87"/>
    </row>
    <row r="336" spans="2:15" ht="16.5" customHeight="1" x14ac:dyDescent="0.3">
      <c r="B336" s="87"/>
      <c r="C336" s="88"/>
      <c r="D336" s="88"/>
      <c r="E336" s="87"/>
      <c r="F336" s="87"/>
    </row>
    <row r="337" spans="2:15" ht="16.5" customHeight="1" x14ac:dyDescent="0.3">
      <c r="B337" s="87"/>
      <c r="C337" s="88"/>
      <c r="D337" s="88"/>
      <c r="E337" s="87"/>
      <c r="F337" s="87"/>
    </row>
    <row r="338" spans="2:15" ht="16.5" customHeight="1" x14ac:dyDescent="0.3">
      <c r="B338" s="87"/>
      <c r="C338" s="88"/>
      <c r="D338" s="88"/>
      <c r="E338" s="87"/>
      <c r="F338" s="87"/>
      <c r="H338" s="299"/>
      <c r="I338" s="301"/>
      <c r="J338" s="301"/>
    </row>
    <row r="339" spans="2:15" ht="16.5" customHeight="1" x14ac:dyDescent="0.3">
      <c r="B339" s="87"/>
      <c r="C339" s="88"/>
      <c r="D339" s="88"/>
      <c r="E339" s="87"/>
      <c r="F339" s="87"/>
      <c r="I339" s="317"/>
      <c r="K339" s="317"/>
      <c r="L339" s="317"/>
      <c r="M339" s="317"/>
      <c r="N339" s="317"/>
    </row>
    <row r="340" spans="2:15" ht="16.5" customHeight="1" x14ac:dyDescent="0.3">
      <c r="B340" s="87"/>
      <c r="C340" s="88"/>
      <c r="D340" s="88"/>
      <c r="E340" s="87"/>
      <c r="F340" s="87"/>
    </row>
    <row r="341" spans="2:15" ht="16.5" customHeight="1" x14ac:dyDescent="0.3">
      <c r="B341" s="87"/>
      <c r="C341" s="88"/>
      <c r="D341" s="88"/>
      <c r="E341" s="87"/>
      <c r="F341" s="87"/>
    </row>
    <row r="342" spans="2:15" ht="16.5" customHeight="1" x14ac:dyDescent="0.3">
      <c r="B342" s="334" t="s">
        <v>58</v>
      </c>
      <c r="C342" s="351"/>
      <c r="D342" s="351"/>
      <c r="E342" s="352"/>
      <c r="F342" s="335"/>
      <c r="I342" s="317"/>
      <c r="K342" s="317"/>
      <c r="L342" s="317"/>
      <c r="M342" s="317"/>
      <c r="N342" s="317"/>
    </row>
    <row r="343" spans="2:15" ht="16.5" customHeight="1" x14ac:dyDescent="0.3">
      <c r="B343" s="321"/>
      <c r="C343" s="321"/>
      <c r="I343" s="317"/>
      <c r="K343" s="317"/>
      <c r="L343" s="317"/>
      <c r="M343" s="317"/>
      <c r="N343" s="317"/>
    </row>
    <row r="344" spans="2:15" ht="16.5" customHeight="1" x14ac:dyDescent="0.3">
      <c r="B344" s="321"/>
      <c r="C344" s="321"/>
    </row>
    <row r="345" spans="2:15" ht="16.5" customHeight="1" x14ac:dyDescent="0.3">
      <c r="B345" s="338" t="s">
        <v>3</v>
      </c>
      <c r="C345" s="333" t="s">
        <v>61</v>
      </c>
      <c r="G345" s="296"/>
      <c r="H345" s="331">
        <f>IF(OR(B327=0,B346=0),0, B327&amp; " - " &amp;B346)</f>
        <v>0</v>
      </c>
      <c r="I345" s="331"/>
      <c r="J345" s="331"/>
      <c r="K345" s="331"/>
      <c r="L345" s="331"/>
      <c r="M345" s="331"/>
      <c r="N345" s="331"/>
      <c r="O345" s="337"/>
    </row>
    <row r="346" spans="2:15" ht="16.5" customHeight="1" x14ac:dyDescent="0.3">
      <c r="B346" s="87"/>
      <c r="C346" s="87"/>
      <c r="H346" s="334" t="s">
        <v>29</v>
      </c>
      <c r="I346" s="336">
        <f>Startår</f>
        <v>2023</v>
      </c>
      <c r="J346" s="336">
        <f>I346+1</f>
        <v>2024</v>
      </c>
      <c r="K346" s="336">
        <f>J346+1</f>
        <v>2025</v>
      </c>
      <c r="L346" s="336">
        <f>K346+1</f>
        <v>2026</v>
      </c>
      <c r="M346" s="336">
        <f>L346+1</f>
        <v>2027</v>
      </c>
      <c r="N346" s="336">
        <f>M346+1</f>
        <v>2028</v>
      </c>
      <c r="O346" s="337" t="s">
        <v>4</v>
      </c>
    </row>
    <row r="347" spans="2:15" ht="16.5" customHeight="1" x14ac:dyDescent="0.3">
      <c r="B347" s="87"/>
      <c r="C347" s="88"/>
      <c r="H347" s="331" t="s">
        <v>8</v>
      </c>
      <c r="I347" s="351">
        <f t="shared" ref="I347:N347" si="70">$C342*$C346</f>
        <v>0</v>
      </c>
      <c r="J347" s="351">
        <f t="shared" si="70"/>
        <v>0</v>
      </c>
      <c r="K347" s="352">
        <f t="shared" si="70"/>
        <v>0</v>
      </c>
      <c r="L347" s="351">
        <f t="shared" si="70"/>
        <v>0</v>
      </c>
      <c r="M347" s="351">
        <f t="shared" si="70"/>
        <v>0</v>
      </c>
      <c r="N347" s="352">
        <f t="shared" si="70"/>
        <v>0</v>
      </c>
      <c r="O347" s="353">
        <f t="shared" ref="O347:O349" si="71">SUM(I347:N347)</f>
        <v>0</v>
      </c>
    </row>
    <row r="348" spans="2:15" ht="16.5" customHeight="1" x14ac:dyDescent="0.3">
      <c r="B348" s="87"/>
      <c r="C348" s="88"/>
      <c r="H348" s="331" t="s">
        <v>136</v>
      </c>
      <c r="I348" s="351">
        <f t="shared" ref="I348:N348" si="72">$D342*$C346</f>
        <v>0</v>
      </c>
      <c r="J348" s="351">
        <f t="shared" si="72"/>
        <v>0</v>
      </c>
      <c r="K348" s="352">
        <f t="shared" si="72"/>
        <v>0</v>
      </c>
      <c r="L348" s="351">
        <f t="shared" si="72"/>
        <v>0</v>
      </c>
      <c r="M348" s="351">
        <f t="shared" si="72"/>
        <v>0</v>
      </c>
      <c r="N348" s="352">
        <f t="shared" si="72"/>
        <v>0</v>
      </c>
      <c r="O348" s="353">
        <f t="shared" si="71"/>
        <v>0</v>
      </c>
    </row>
    <row r="349" spans="2:15" ht="16.5" customHeight="1" x14ac:dyDescent="0.3">
      <c r="B349" s="87"/>
      <c r="C349" s="88"/>
      <c r="F349" s="297"/>
      <c r="H349" s="331" t="s">
        <v>137</v>
      </c>
      <c r="I349" s="351">
        <f t="shared" ref="I349:N349" si="73">$E342*$C346</f>
        <v>0</v>
      </c>
      <c r="J349" s="351">
        <f t="shared" si="73"/>
        <v>0</v>
      </c>
      <c r="K349" s="352">
        <f t="shared" si="73"/>
        <v>0</v>
      </c>
      <c r="L349" s="351">
        <f t="shared" si="73"/>
        <v>0</v>
      </c>
      <c r="M349" s="351">
        <f t="shared" si="73"/>
        <v>0</v>
      </c>
      <c r="N349" s="352">
        <f t="shared" si="73"/>
        <v>0</v>
      </c>
      <c r="O349" s="353">
        <f t="shared" si="71"/>
        <v>0</v>
      </c>
    </row>
    <row r="350" spans="2:15" ht="16.5" customHeight="1" x14ac:dyDescent="0.3">
      <c r="B350" s="87"/>
      <c r="C350" s="88"/>
      <c r="F350" s="297"/>
      <c r="I350" s="317"/>
      <c r="K350" s="317"/>
      <c r="L350" s="317"/>
      <c r="M350" s="317"/>
      <c r="N350" s="317"/>
    </row>
    <row r="351" spans="2:15" ht="16.5" customHeight="1" x14ac:dyDescent="0.3">
      <c r="B351" s="339" t="s">
        <v>4</v>
      </c>
      <c r="C351" s="340">
        <f>SUM(C346:C350)</f>
        <v>0</v>
      </c>
      <c r="F351" s="297"/>
      <c r="H351" s="331">
        <f>IF(OR($B327=0,B347=0),0,$B327&amp;" - "&amp;B347)</f>
        <v>0</v>
      </c>
      <c r="I351" s="331"/>
      <c r="J351" s="331"/>
      <c r="K351" s="331"/>
      <c r="L351" s="331"/>
      <c r="M351" s="331"/>
      <c r="N351" s="331"/>
      <c r="O351" s="337"/>
    </row>
    <row r="352" spans="2:15" ht="16.5" customHeight="1" x14ac:dyDescent="0.3">
      <c r="F352" s="297"/>
      <c r="H352" s="334" t="s">
        <v>29</v>
      </c>
      <c r="I352" s="336">
        <f>Startår</f>
        <v>2023</v>
      </c>
      <c r="J352" s="336">
        <f>I352+1</f>
        <v>2024</v>
      </c>
      <c r="K352" s="336">
        <f>J352+1</f>
        <v>2025</v>
      </c>
      <c r="L352" s="336">
        <f>K352+1</f>
        <v>2026</v>
      </c>
      <c r="M352" s="336">
        <f>L352+1</f>
        <v>2027</v>
      </c>
      <c r="N352" s="336">
        <f>M352+1</f>
        <v>2028</v>
      </c>
      <c r="O352" s="337" t="s">
        <v>4</v>
      </c>
    </row>
    <row r="353" spans="2:15" ht="16.5" customHeight="1" x14ac:dyDescent="0.3">
      <c r="F353" s="297"/>
      <c r="H353" s="331" t="s">
        <v>8</v>
      </c>
      <c r="I353" s="351">
        <f t="shared" ref="I353:N353" si="74">$C342*$C347</f>
        <v>0</v>
      </c>
      <c r="J353" s="351">
        <f t="shared" si="74"/>
        <v>0</v>
      </c>
      <c r="K353" s="352">
        <f t="shared" si="74"/>
        <v>0</v>
      </c>
      <c r="L353" s="351">
        <f t="shared" si="74"/>
        <v>0</v>
      </c>
      <c r="M353" s="351">
        <f t="shared" si="74"/>
        <v>0</v>
      </c>
      <c r="N353" s="352">
        <f t="shared" si="74"/>
        <v>0</v>
      </c>
      <c r="O353" s="353">
        <f t="shared" ref="O353:O355" si="75">SUM(I353:N353)</f>
        <v>0</v>
      </c>
    </row>
    <row r="354" spans="2:15" ht="16.5" customHeight="1" x14ac:dyDescent="0.3">
      <c r="F354" s="297"/>
      <c r="H354" s="331" t="s">
        <v>136</v>
      </c>
      <c r="I354" s="351">
        <f t="shared" ref="I354:N354" si="76">$D342*$C347</f>
        <v>0</v>
      </c>
      <c r="J354" s="351">
        <f t="shared" si="76"/>
        <v>0</v>
      </c>
      <c r="K354" s="352">
        <f t="shared" si="76"/>
        <v>0</v>
      </c>
      <c r="L354" s="351">
        <f t="shared" si="76"/>
        <v>0</v>
      </c>
      <c r="M354" s="351">
        <f t="shared" si="76"/>
        <v>0</v>
      </c>
      <c r="N354" s="352">
        <f t="shared" si="76"/>
        <v>0</v>
      </c>
      <c r="O354" s="353">
        <f t="shared" si="75"/>
        <v>0</v>
      </c>
    </row>
    <row r="355" spans="2:15" ht="16.5" customHeight="1" x14ac:dyDescent="0.3">
      <c r="F355" s="297"/>
      <c r="H355" s="331" t="s">
        <v>137</v>
      </c>
      <c r="I355" s="351">
        <f t="shared" ref="I355:N355" si="77">$E342*$C347</f>
        <v>0</v>
      </c>
      <c r="J355" s="351">
        <f t="shared" si="77"/>
        <v>0</v>
      </c>
      <c r="K355" s="352">
        <f t="shared" si="77"/>
        <v>0</v>
      </c>
      <c r="L355" s="351">
        <f t="shared" si="77"/>
        <v>0</v>
      </c>
      <c r="M355" s="351">
        <f t="shared" si="77"/>
        <v>0</v>
      </c>
      <c r="N355" s="352">
        <f t="shared" si="77"/>
        <v>0</v>
      </c>
      <c r="O355" s="353">
        <f t="shared" si="75"/>
        <v>0</v>
      </c>
    </row>
    <row r="356" spans="2:15" ht="16.5" customHeight="1" x14ac:dyDescent="0.3">
      <c r="F356" s="297"/>
      <c r="I356" s="317"/>
      <c r="K356" s="317"/>
      <c r="L356" s="317"/>
      <c r="M356" s="317"/>
      <c r="N356" s="317"/>
    </row>
    <row r="357" spans="2:15" ht="16.5" customHeight="1" x14ac:dyDescent="0.3">
      <c r="F357" s="297"/>
      <c r="G357" s="323"/>
      <c r="H357" s="331">
        <f>IF(OR($B327=0,B348=0),0,$B327&amp;" - "&amp;B348)</f>
        <v>0</v>
      </c>
      <c r="I357" s="331"/>
      <c r="J357" s="331"/>
      <c r="K357" s="331"/>
      <c r="L357" s="331"/>
      <c r="M357" s="331"/>
      <c r="N357" s="331"/>
      <c r="O357" s="337"/>
    </row>
    <row r="358" spans="2:15" ht="16.5" customHeight="1" x14ac:dyDescent="0.3">
      <c r="F358" s="297"/>
      <c r="H358" s="334" t="s">
        <v>29</v>
      </c>
      <c r="I358" s="336">
        <f>Startår</f>
        <v>2023</v>
      </c>
      <c r="J358" s="336">
        <f>I358+1</f>
        <v>2024</v>
      </c>
      <c r="K358" s="336">
        <f>J358+1</f>
        <v>2025</v>
      </c>
      <c r="L358" s="336">
        <f>K358+1</f>
        <v>2026</v>
      </c>
      <c r="M358" s="336">
        <f>L358+1</f>
        <v>2027</v>
      </c>
      <c r="N358" s="336">
        <f>M358+1</f>
        <v>2028</v>
      </c>
      <c r="O358" s="337" t="s">
        <v>4</v>
      </c>
    </row>
    <row r="359" spans="2:15" ht="16.5" customHeight="1" x14ac:dyDescent="0.3">
      <c r="F359" s="297"/>
      <c r="H359" s="331" t="s">
        <v>8</v>
      </c>
      <c r="I359" s="351">
        <f t="shared" ref="I359:N359" si="78">$C342*$C348</f>
        <v>0</v>
      </c>
      <c r="J359" s="351">
        <f t="shared" si="78"/>
        <v>0</v>
      </c>
      <c r="K359" s="352">
        <f t="shared" si="78"/>
        <v>0</v>
      </c>
      <c r="L359" s="351">
        <f t="shared" si="78"/>
        <v>0</v>
      </c>
      <c r="M359" s="351">
        <f t="shared" si="78"/>
        <v>0</v>
      </c>
      <c r="N359" s="352">
        <f t="shared" si="78"/>
        <v>0</v>
      </c>
      <c r="O359" s="353">
        <f t="shared" ref="O359:O361" si="79">SUM(I359:N359)</f>
        <v>0</v>
      </c>
    </row>
    <row r="360" spans="2:15" ht="16.5" customHeight="1" x14ac:dyDescent="0.3">
      <c r="F360" s="297"/>
      <c r="H360" s="331" t="s">
        <v>136</v>
      </c>
      <c r="I360" s="351">
        <f t="shared" ref="I360:N360" si="80">$D342*$C348</f>
        <v>0</v>
      </c>
      <c r="J360" s="351">
        <f t="shared" si="80"/>
        <v>0</v>
      </c>
      <c r="K360" s="352">
        <f t="shared" si="80"/>
        <v>0</v>
      </c>
      <c r="L360" s="351">
        <f t="shared" si="80"/>
        <v>0</v>
      </c>
      <c r="M360" s="351">
        <f t="shared" si="80"/>
        <v>0</v>
      </c>
      <c r="N360" s="352">
        <f t="shared" si="80"/>
        <v>0</v>
      </c>
      <c r="O360" s="353">
        <f t="shared" si="79"/>
        <v>0</v>
      </c>
    </row>
    <row r="361" spans="2:15" ht="16.5" customHeight="1" x14ac:dyDescent="0.3">
      <c r="F361" s="297"/>
      <c r="H361" s="331" t="s">
        <v>137</v>
      </c>
      <c r="I361" s="351">
        <f t="shared" ref="I361:N361" si="81">$E342*$C348</f>
        <v>0</v>
      </c>
      <c r="J361" s="351">
        <f t="shared" si="81"/>
        <v>0</v>
      </c>
      <c r="K361" s="352">
        <f t="shared" si="81"/>
        <v>0</v>
      </c>
      <c r="L361" s="351">
        <f t="shared" si="81"/>
        <v>0</v>
      </c>
      <c r="M361" s="351">
        <f t="shared" si="81"/>
        <v>0</v>
      </c>
      <c r="N361" s="352">
        <f t="shared" si="81"/>
        <v>0</v>
      </c>
      <c r="O361" s="353">
        <f t="shared" si="79"/>
        <v>0</v>
      </c>
    </row>
    <row r="362" spans="2:15" ht="16.5" customHeight="1" x14ac:dyDescent="0.3">
      <c r="F362" s="297"/>
    </row>
    <row r="363" spans="2:15" ht="16.5" customHeight="1" x14ac:dyDescent="0.3">
      <c r="F363" s="297"/>
      <c r="H363" s="331">
        <f>IF(OR($B327=0,B349=0),0,$B327&amp;" - "&amp;B349)</f>
        <v>0</v>
      </c>
      <c r="I363" s="331"/>
      <c r="J363" s="331"/>
      <c r="K363" s="331"/>
      <c r="L363" s="331"/>
      <c r="M363" s="331"/>
      <c r="N363" s="331"/>
      <c r="O363" s="337"/>
    </row>
    <row r="364" spans="2:15" ht="16.5" customHeight="1" x14ac:dyDescent="0.3">
      <c r="F364" s="297"/>
      <c r="H364" s="334" t="s">
        <v>29</v>
      </c>
      <c r="I364" s="336">
        <f>Startår</f>
        <v>2023</v>
      </c>
      <c r="J364" s="336">
        <f>I364+1</f>
        <v>2024</v>
      </c>
      <c r="K364" s="336">
        <f>J364+1</f>
        <v>2025</v>
      </c>
      <c r="L364" s="336">
        <f>K364+1</f>
        <v>2026</v>
      </c>
      <c r="M364" s="336">
        <f>L364+1</f>
        <v>2027</v>
      </c>
      <c r="N364" s="336">
        <f>M364+1</f>
        <v>2028</v>
      </c>
      <c r="O364" s="337" t="s">
        <v>4</v>
      </c>
    </row>
    <row r="365" spans="2:15" ht="16.5" customHeight="1" x14ac:dyDescent="0.3">
      <c r="B365" s="321"/>
      <c r="C365" s="321"/>
      <c r="H365" s="331" t="s">
        <v>8</v>
      </c>
      <c r="I365" s="351">
        <f t="shared" ref="I365:N365" si="82">$C342*$C349</f>
        <v>0</v>
      </c>
      <c r="J365" s="351">
        <f t="shared" si="82"/>
        <v>0</v>
      </c>
      <c r="K365" s="352">
        <f t="shared" si="82"/>
        <v>0</v>
      </c>
      <c r="L365" s="351">
        <f t="shared" si="82"/>
        <v>0</v>
      </c>
      <c r="M365" s="351">
        <f t="shared" si="82"/>
        <v>0</v>
      </c>
      <c r="N365" s="352">
        <f t="shared" si="82"/>
        <v>0</v>
      </c>
      <c r="O365" s="353">
        <f t="shared" ref="O365:O367" si="83">SUM(I365:N365)</f>
        <v>0</v>
      </c>
    </row>
    <row r="366" spans="2:15" ht="16.5" customHeight="1" x14ac:dyDescent="0.3">
      <c r="F366" s="297"/>
      <c r="H366" s="331" t="s">
        <v>136</v>
      </c>
      <c r="I366" s="351">
        <f t="shared" ref="I366:N366" si="84">$D342*$C349</f>
        <v>0</v>
      </c>
      <c r="J366" s="351">
        <f t="shared" si="84"/>
        <v>0</v>
      </c>
      <c r="K366" s="352">
        <f t="shared" si="84"/>
        <v>0</v>
      </c>
      <c r="L366" s="351">
        <f t="shared" si="84"/>
        <v>0</v>
      </c>
      <c r="M366" s="351">
        <f t="shared" si="84"/>
        <v>0</v>
      </c>
      <c r="N366" s="352">
        <f t="shared" si="84"/>
        <v>0</v>
      </c>
      <c r="O366" s="353">
        <f t="shared" si="83"/>
        <v>0</v>
      </c>
    </row>
    <row r="367" spans="2:15" ht="16.5" customHeight="1" x14ac:dyDescent="0.3">
      <c r="B367" s="321"/>
      <c r="C367" s="321"/>
      <c r="H367" s="331" t="s">
        <v>137</v>
      </c>
      <c r="I367" s="351">
        <f t="shared" ref="I367:N367" si="85">$E342*$C349</f>
        <v>0</v>
      </c>
      <c r="J367" s="351">
        <f t="shared" si="85"/>
        <v>0</v>
      </c>
      <c r="K367" s="352">
        <f t="shared" si="85"/>
        <v>0</v>
      </c>
      <c r="L367" s="351">
        <f t="shared" si="85"/>
        <v>0</v>
      </c>
      <c r="M367" s="351">
        <f t="shared" si="85"/>
        <v>0</v>
      </c>
      <c r="N367" s="352">
        <f t="shared" si="85"/>
        <v>0</v>
      </c>
      <c r="O367" s="353">
        <f t="shared" si="83"/>
        <v>0</v>
      </c>
    </row>
    <row r="368" spans="2:15" ht="16.5" customHeight="1" x14ac:dyDescent="0.3">
      <c r="B368" s="321"/>
      <c r="C368" s="321"/>
    </row>
    <row r="369" spans="8:15" ht="16.5" customHeight="1" x14ac:dyDescent="0.3">
      <c r="H369" s="331">
        <f>IF(OR($B327=0,B350=0),0,$B327&amp;" - "&amp;B350)</f>
        <v>0</v>
      </c>
      <c r="I369" s="331"/>
      <c r="J369" s="331"/>
      <c r="K369" s="331"/>
      <c r="L369" s="331"/>
      <c r="M369" s="331"/>
      <c r="N369" s="331"/>
      <c r="O369" s="337"/>
    </row>
    <row r="370" spans="8:15" ht="16.5" customHeight="1" x14ac:dyDescent="0.3">
      <c r="H370" s="334" t="s">
        <v>29</v>
      </c>
      <c r="I370" s="336">
        <f>Startår</f>
        <v>2023</v>
      </c>
      <c r="J370" s="336">
        <f>I370+1</f>
        <v>2024</v>
      </c>
      <c r="K370" s="336">
        <f>J370+1</f>
        <v>2025</v>
      </c>
      <c r="L370" s="336">
        <f>K370+1</f>
        <v>2026</v>
      </c>
      <c r="M370" s="336">
        <f>L370+1</f>
        <v>2027</v>
      </c>
      <c r="N370" s="336">
        <f>M370+1</f>
        <v>2028</v>
      </c>
      <c r="O370" s="337" t="s">
        <v>4</v>
      </c>
    </row>
    <row r="371" spans="8:15" ht="16.5" customHeight="1" x14ac:dyDescent="0.3">
      <c r="H371" s="331" t="s">
        <v>8</v>
      </c>
      <c r="I371" s="351">
        <f t="shared" ref="I371:N371" si="86">$C342*$C350</f>
        <v>0</v>
      </c>
      <c r="J371" s="351">
        <f t="shared" si="86"/>
        <v>0</v>
      </c>
      <c r="K371" s="352">
        <f t="shared" si="86"/>
        <v>0</v>
      </c>
      <c r="L371" s="351">
        <f t="shared" si="86"/>
        <v>0</v>
      </c>
      <c r="M371" s="351">
        <f t="shared" si="86"/>
        <v>0</v>
      </c>
      <c r="N371" s="352">
        <f t="shared" si="86"/>
        <v>0</v>
      </c>
      <c r="O371" s="353">
        <f t="shared" ref="O371:O373" si="87">SUM(I371:N371)</f>
        <v>0</v>
      </c>
    </row>
    <row r="372" spans="8:15" ht="16.5" customHeight="1" x14ac:dyDescent="0.3">
      <c r="H372" s="331" t="s">
        <v>136</v>
      </c>
      <c r="I372" s="351">
        <f t="shared" ref="I372:N372" si="88">$D342*$C350</f>
        <v>0</v>
      </c>
      <c r="J372" s="351">
        <f t="shared" si="88"/>
        <v>0</v>
      </c>
      <c r="K372" s="352">
        <f t="shared" si="88"/>
        <v>0</v>
      </c>
      <c r="L372" s="351">
        <f t="shared" si="88"/>
        <v>0</v>
      </c>
      <c r="M372" s="351">
        <f t="shared" si="88"/>
        <v>0</v>
      </c>
      <c r="N372" s="352">
        <f t="shared" si="88"/>
        <v>0</v>
      </c>
      <c r="O372" s="353">
        <f t="shared" si="87"/>
        <v>0</v>
      </c>
    </row>
    <row r="373" spans="8:15" ht="16.5" customHeight="1" x14ac:dyDescent="0.3">
      <c r="H373" s="331" t="s">
        <v>137</v>
      </c>
      <c r="I373" s="351">
        <f t="shared" ref="I373:N373" si="89">$E342*$C350</f>
        <v>0</v>
      </c>
      <c r="J373" s="351">
        <f t="shared" si="89"/>
        <v>0</v>
      </c>
      <c r="K373" s="352">
        <f t="shared" si="89"/>
        <v>0</v>
      </c>
      <c r="L373" s="351">
        <f t="shared" si="89"/>
        <v>0</v>
      </c>
      <c r="M373" s="351">
        <f t="shared" si="89"/>
        <v>0</v>
      </c>
      <c r="N373" s="352">
        <f t="shared" si="89"/>
        <v>0</v>
      </c>
      <c r="O373" s="353">
        <f t="shared" si="87"/>
        <v>0</v>
      </c>
    </row>
  </sheetData>
  <sheetProtection sheet="1" formatCells="0" formatColumns="0" formatRows="0" insertColumns="0" insertRows="0" insertHyperlinks="0" deleteColumns="0" deleteRows="0" selectLockedCells="1" sort="0" autoFilter="0" pivotTables="0"/>
  <phoneticPr fontId="3" type="noConversion"/>
  <conditionalFormatting sqref="B24:F34">
    <cfRule type="expression" dxfId="290" priority="275">
      <formula>MOD(ROW(),2)=1</formula>
    </cfRule>
    <cfRule type="expression" dxfId="289" priority="276">
      <formula>MOD(ROW(),2)=0</formula>
    </cfRule>
  </conditionalFormatting>
  <conditionalFormatting sqref="C35:E35">
    <cfRule type="expression" dxfId="288" priority="271">
      <formula>MOD(ROW(),2)=1</formula>
    </cfRule>
    <cfRule type="expression" dxfId="287" priority="272">
      <formula>MOD(ROW(),2)=0</formula>
    </cfRule>
  </conditionalFormatting>
  <conditionalFormatting sqref="I36:N38">
    <cfRule type="expression" dxfId="286" priority="269">
      <formula>MOD(ROW(),2)=1</formula>
    </cfRule>
    <cfRule type="expression" dxfId="285" priority="270">
      <formula>MOD(ROW(),2)=0</formula>
    </cfRule>
  </conditionalFormatting>
  <conditionalFormatting sqref="B19:B21">
    <cfRule type="expression" dxfId="284" priority="267">
      <formula>MOD(ROW(),2)=1</formula>
    </cfRule>
    <cfRule type="expression" dxfId="283" priority="268">
      <formula>MOD(ROW(),2)=0</formula>
    </cfRule>
  </conditionalFormatting>
  <conditionalFormatting sqref="B227:B228">
    <cfRule type="expression" dxfId="282" priority="201">
      <formula>MOD(ROW(),2)=1</formula>
    </cfRule>
    <cfRule type="expression" dxfId="281" priority="202">
      <formula>MOD(ROW(),2)=0</formula>
    </cfRule>
  </conditionalFormatting>
  <conditionalFormatting sqref="B231:F241">
    <cfRule type="expression" dxfId="280" priority="199">
      <formula>MOD(ROW(),2)=1</formula>
    </cfRule>
    <cfRule type="expression" dxfId="279" priority="200">
      <formula>MOD(ROW(),2)=0</formula>
    </cfRule>
  </conditionalFormatting>
  <conditionalFormatting sqref="B6:F13">
    <cfRule type="expression" dxfId="278" priority="147">
      <formula>MOD(ROW(),2)=1</formula>
    </cfRule>
    <cfRule type="expression" dxfId="277" priority="148">
      <formula>MOD(ROW(),2)=0</formula>
    </cfRule>
  </conditionalFormatting>
  <conditionalFormatting sqref="B246:C250">
    <cfRule type="expression" dxfId="276" priority="143">
      <formula>MOD(ROW(),2)=1</formula>
    </cfRule>
    <cfRule type="expression" dxfId="275" priority="144">
      <formula>MOD(ROW(),2)=0</formula>
    </cfRule>
  </conditionalFormatting>
  <conditionalFormatting sqref="B47:F57">
    <cfRule type="expression" dxfId="274" priority="115">
      <formula>MOD(ROW(),2)=1</formula>
    </cfRule>
    <cfRule type="expression" dxfId="273" priority="116">
      <formula>MOD(ROW(),2)=0</formula>
    </cfRule>
  </conditionalFormatting>
  <conditionalFormatting sqref="C58:E58">
    <cfRule type="expression" dxfId="272" priority="113">
      <formula>MOD(ROW(),2)=1</formula>
    </cfRule>
    <cfRule type="expression" dxfId="271" priority="114">
      <formula>MOD(ROW(),2)=0</formula>
    </cfRule>
  </conditionalFormatting>
  <conditionalFormatting sqref="I59:N61">
    <cfRule type="expression" dxfId="270" priority="111">
      <formula>MOD(ROW(),2)=1</formula>
    </cfRule>
    <cfRule type="expression" dxfId="269" priority="112">
      <formula>MOD(ROW(),2)=0</formula>
    </cfRule>
  </conditionalFormatting>
  <conditionalFormatting sqref="B42:B44">
    <cfRule type="expression" dxfId="268" priority="109">
      <formula>MOD(ROW(),2)=1</formula>
    </cfRule>
    <cfRule type="expression" dxfId="267" priority="110">
      <formula>MOD(ROW(),2)=0</formula>
    </cfRule>
  </conditionalFormatting>
  <conditionalFormatting sqref="B69:F79">
    <cfRule type="expression" dxfId="266" priority="107">
      <formula>MOD(ROW(),2)=1</formula>
    </cfRule>
    <cfRule type="expression" dxfId="265" priority="108">
      <formula>MOD(ROW(),2)=0</formula>
    </cfRule>
  </conditionalFormatting>
  <conditionalFormatting sqref="C80:E80">
    <cfRule type="expression" dxfId="264" priority="105">
      <formula>MOD(ROW(),2)=1</formula>
    </cfRule>
    <cfRule type="expression" dxfId="263" priority="106">
      <formula>MOD(ROW(),2)=0</formula>
    </cfRule>
  </conditionalFormatting>
  <conditionalFormatting sqref="I81:N83">
    <cfRule type="expression" dxfId="262" priority="103">
      <formula>MOD(ROW(),2)=1</formula>
    </cfRule>
    <cfRule type="expression" dxfId="261" priority="104">
      <formula>MOD(ROW(),2)=0</formula>
    </cfRule>
  </conditionalFormatting>
  <conditionalFormatting sqref="B64:B66">
    <cfRule type="expression" dxfId="260" priority="101">
      <formula>MOD(ROW(),2)=1</formula>
    </cfRule>
    <cfRule type="expression" dxfId="259" priority="102">
      <formula>MOD(ROW(),2)=0</formula>
    </cfRule>
  </conditionalFormatting>
  <conditionalFormatting sqref="B92:F102">
    <cfRule type="expression" dxfId="258" priority="99">
      <formula>MOD(ROW(),2)=1</formula>
    </cfRule>
    <cfRule type="expression" dxfId="257" priority="100">
      <formula>MOD(ROW(),2)=0</formula>
    </cfRule>
  </conditionalFormatting>
  <conditionalFormatting sqref="C103:E103">
    <cfRule type="expression" dxfId="256" priority="97">
      <formula>MOD(ROW(),2)=1</formula>
    </cfRule>
    <cfRule type="expression" dxfId="255" priority="98">
      <formula>MOD(ROW(),2)=0</formula>
    </cfRule>
  </conditionalFormatting>
  <conditionalFormatting sqref="I104:N106">
    <cfRule type="expression" dxfId="254" priority="95">
      <formula>MOD(ROW(),2)=1</formula>
    </cfRule>
    <cfRule type="expression" dxfId="253" priority="96">
      <formula>MOD(ROW(),2)=0</formula>
    </cfRule>
  </conditionalFormatting>
  <conditionalFormatting sqref="B87:B89">
    <cfRule type="expression" dxfId="252" priority="93">
      <formula>MOD(ROW(),2)=1</formula>
    </cfRule>
    <cfRule type="expression" dxfId="251" priority="94">
      <formula>MOD(ROW(),2)=0</formula>
    </cfRule>
  </conditionalFormatting>
  <conditionalFormatting sqref="B115:F125">
    <cfRule type="expression" dxfId="250" priority="91">
      <formula>MOD(ROW(),2)=1</formula>
    </cfRule>
    <cfRule type="expression" dxfId="249" priority="92">
      <formula>MOD(ROW(),2)=0</formula>
    </cfRule>
  </conditionalFormatting>
  <conditionalFormatting sqref="C126:E126">
    <cfRule type="expression" dxfId="248" priority="89">
      <formula>MOD(ROW(),2)=1</formula>
    </cfRule>
    <cfRule type="expression" dxfId="247" priority="90">
      <formula>MOD(ROW(),2)=0</formula>
    </cfRule>
  </conditionalFormatting>
  <conditionalFormatting sqref="I127:N129">
    <cfRule type="expression" dxfId="246" priority="87">
      <formula>MOD(ROW(),2)=1</formula>
    </cfRule>
    <cfRule type="expression" dxfId="245" priority="88">
      <formula>MOD(ROW(),2)=0</formula>
    </cfRule>
  </conditionalFormatting>
  <conditionalFormatting sqref="B110:B112">
    <cfRule type="expression" dxfId="244" priority="85">
      <formula>MOD(ROW(),2)=1</formula>
    </cfRule>
    <cfRule type="expression" dxfId="243" priority="86">
      <formula>MOD(ROW(),2)=0</formula>
    </cfRule>
  </conditionalFormatting>
  <conditionalFormatting sqref="B138:F148">
    <cfRule type="expression" dxfId="242" priority="83">
      <formula>MOD(ROW(),2)=1</formula>
    </cfRule>
    <cfRule type="expression" dxfId="241" priority="84">
      <formula>MOD(ROW(),2)=0</formula>
    </cfRule>
  </conditionalFormatting>
  <conditionalFormatting sqref="C149:E149">
    <cfRule type="expression" dxfId="240" priority="81">
      <formula>MOD(ROW(),2)=1</formula>
    </cfRule>
    <cfRule type="expression" dxfId="239" priority="82">
      <formula>MOD(ROW(),2)=0</formula>
    </cfRule>
  </conditionalFormatting>
  <conditionalFormatting sqref="I150:N152">
    <cfRule type="expression" dxfId="238" priority="79">
      <formula>MOD(ROW(),2)=1</formula>
    </cfRule>
    <cfRule type="expression" dxfId="237" priority="80">
      <formula>MOD(ROW(),2)=0</formula>
    </cfRule>
  </conditionalFormatting>
  <conditionalFormatting sqref="B133:B135">
    <cfRule type="expression" dxfId="236" priority="77">
      <formula>MOD(ROW(),2)=1</formula>
    </cfRule>
    <cfRule type="expression" dxfId="235" priority="78">
      <formula>MOD(ROW(),2)=0</formula>
    </cfRule>
  </conditionalFormatting>
  <conditionalFormatting sqref="B161:F171">
    <cfRule type="expression" dxfId="234" priority="75">
      <formula>MOD(ROW(),2)=1</formula>
    </cfRule>
    <cfRule type="expression" dxfId="233" priority="76">
      <formula>MOD(ROW(),2)=0</formula>
    </cfRule>
  </conditionalFormatting>
  <conditionalFormatting sqref="C172:E172">
    <cfRule type="expression" dxfId="232" priority="73">
      <formula>MOD(ROW(),2)=1</formula>
    </cfRule>
    <cfRule type="expression" dxfId="231" priority="74">
      <formula>MOD(ROW(),2)=0</formula>
    </cfRule>
  </conditionalFormatting>
  <conditionalFormatting sqref="I173:N175">
    <cfRule type="expression" dxfId="230" priority="71">
      <formula>MOD(ROW(),2)=1</formula>
    </cfRule>
    <cfRule type="expression" dxfId="229" priority="72">
      <formula>MOD(ROW(),2)=0</formula>
    </cfRule>
  </conditionalFormatting>
  <conditionalFormatting sqref="B156:B158">
    <cfRule type="expression" dxfId="228" priority="69">
      <formula>MOD(ROW(),2)=1</formula>
    </cfRule>
    <cfRule type="expression" dxfId="227" priority="70">
      <formula>MOD(ROW(),2)=0</formula>
    </cfRule>
  </conditionalFormatting>
  <conditionalFormatting sqref="B184:F194">
    <cfRule type="expression" dxfId="226" priority="67">
      <formula>MOD(ROW(),2)=1</formula>
    </cfRule>
    <cfRule type="expression" dxfId="225" priority="68">
      <formula>MOD(ROW(),2)=0</formula>
    </cfRule>
  </conditionalFormatting>
  <conditionalFormatting sqref="C195:E195">
    <cfRule type="expression" dxfId="224" priority="65">
      <formula>MOD(ROW(),2)=1</formula>
    </cfRule>
    <cfRule type="expression" dxfId="223" priority="66">
      <formula>MOD(ROW(),2)=0</formula>
    </cfRule>
  </conditionalFormatting>
  <conditionalFormatting sqref="I196:N198">
    <cfRule type="expression" dxfId="222" priority="63">
      <formula>MOD(ROW(),2)=1</formula>
    </cfRule>
    <cfRule type="expression" dxfId="221" priority="64">
      <formula>MOD(ROW(),2)=0</formula>
    </cfRule>
  </conditionalFormatting>
  <conditionalFormatting sqref="B179:B181">
    <cfRule type="expression" dxfId="220" priority="61">
      <formula>MOD(ROW(),2)=1</formula>
    </cfRule>
    <cfRule type="expression" dxfId="219" priority="62">
      <formula>MOD(ROW(),2)=0</formula>
    </cfRule>
  </conditionalFormatting>
  <conditionalFormatting sqref="B207:F217">
    <cfRule type="expression" dxfId="218" priority="59">
      <formula>MOD(ROW(),2)=1</formula>
    </cfRule>
    <cfRule type="expression" dxfId="217" priority="60">
      <formula>MOD(ROW(),2)=0</formula>
    </cfRule>
  </conditionalFormatting>
  <conditionalFormatting sqref="C218:E218">
    <cfRule type="expression" dxfId="216" priority="57">
      <formula>MOD(ROW(),2)=1</formula>
    </cfRule>
    <cfRule type="expression" dxfId="215" priority="58">
      <formula>MOD(ROW(),2)=0</formula>
    </cfRule>
  </conditionalFormatting>
  <conditionalFormatting sqref="I219:N221">
    <cfRule type="expression" dxfId="214" priority="55">
      <formula>MOD(ROW(),2)=1</formula>
    </cfRule>
    <cfRule type="expression" dxfId="213" priority="56">
      <formula>MOD(ROW(),2)=0</formula>
    </cfRule>
  </conditionalFormatting>
  <conditionalFormatting sqref="B202:B204">
    <cfRule type="expression" dxfId="212" priority="53">
      <formula>MOD(ROW(),2)=1</formula>
    </cfRule>
    <cfRule type="expression" dxfId="211" priority="54">
      <formula>MOD(ROW(),2)=0</formula>
    </cfRule>
  </conditionalFormatting>
  <conditionalFormatting sqref="I247:N249">
    <cfRule type="expression" dxfId="210" priority="51">
      <formula>MOD(ROW(),2)=1</formula>
    </cfRule>
    <cfRule type="expression" dxfId="209" priority="52">
      <formula>MOD(ROW(),2)=0</formula>
    </cfRule>
  </conditionalFormatting>
  <conditionalFormatting sqref="I253:N255">
    <cfRule type="expression" dxfId="208" priority="49">
      <formula>MOD(ROW(),2)=1</formula>
    </cfRule>
    <cfRule type="expression" dxfId="207" priority="50">
      <formula>MOD(ROW(),2)=0</formula>
    </cfRule>
  </conditionalFormatting>
  <conditionalFormatting sqref="I259:N261">
    <cfRule type="expression" dxfId="206" priority="47">
      <formula>MOD(ROW(),2)=1</formula>
    </cfRule>
    <cfRule type="expression" dxfId="205" priority="48">
      <formula>MOD(ROW(),2)=0</formula>
    </cfRule>
  </conditionalFormatting>
  <conditionalFormatting sqref="I265:N267">
    <cfRule type="expression" dxfId="204" priority="45">
      <formula>MOD(ROW(),2)=1</formula>
    </cfRule>
    <cfRule type="expression" dxfId="203" priority="46">
      <formula>MOD(ROW(),2)=0</formula>
    </cfRule>
  </conditionalFormatting>
  <conditionalFormatting sqref="I271:N273">
    <cfRule type="expression" dxfId="202" priority="43">
      <formula>MOD(ROW(),2)=1</formula>
    </cfRule>
    <cfRule type="expression" dxfId="201" priority="44">
      <formula>MOD(ROW(),2)=0</formula>
    </cfRule>
  </conditionalFormatting>
  <conditionalFormatting sqref="B277:B278">
    <cfRule type="expression" dxfId="200" priority="41">
      <formula>MOD(ROW(),2)=1</formula>
    </cfRule>
    <cfRule type="expression" dxfId="199" priority="42">
      <formula>MOD(ROW(),2)=0</formula>
    </cfRule>
  </conditionalFormatting>
  <conditionalFormatting sqref="B281:F291">
    <cfRule type="expression" dxfId="198" priority="39">
      <formula>MOD(ROW(),2)=1</formula>
    </cfRule>
    <cfRule type="expression" dxfId="197" priority="40">
      <formula>MOD(ROW(),2)=0</formula>
    </cfRule>
  </conditionalFormatting>
  <conditionalFormatting sqref="B296:C300">
    <cfRule type="expression" dxfId="196" priority="35">
      <formula>MOD(ROW(),2)=1</formula>
    </cfRule>
    <cfRule type="expression" dxfId="195" priority="36">
      <formula>MOD(ROW(),2)=0</formula>
    </cfRule>
  </conditionalFormatting>
  <conditionalFormatting sqref="I297:N299">
    <cfRule type="expression" dxfId="194" priority="33">
      <formula>MOD(ROW(),2)=1</formula>
    </cfRule>
    <cfRule type="expression" dxfId="193" priority="34">
      <formula>MOD(ROW(),2)=0</formula>
    </cfRule>
  </conditionalFormatting>
  <conditionalFormatting sqref="I303:N305">
    <cfRule type="expression" dxfId="192" priority="31">
      <formula>MOD(ROW(),2)=1</formula>
    </cfRule>
    <cfRule type="expression" dxfId="191" priority="32">
      <formula>MOD(ROW(),2)=0</formula>
    </cfRule>
  </conditionalFormatting>
  <conditionalFormatting sqref="I309:N311">
    <cfRule type="expression" dxfId="190" priority="29">
      <formula>MOD(ROW(),2)=1</formula>
    </cfRule>
    <cfRule type="expression" dxfId="189" priority="30">
      <formula>MOD(ROW(),2)=0</formula>
    </cfRule>
  </conditionalFormatting>
  <conditionalFormatting sqref="I315:N317">
    <cfRule type="expression" dxfId="188" priority="27">
      <formula>MOD(ROW(),2)=1</formula>
    </cfRule>
    <cfRule type="expression" dxfId="187" priority="28">
      <formula>MOD(ROW(),2)=0</formula>
    </cfRule>
  </conditionalFormatting>
  <conditionalFormatting sqref="I321:N323">
    <cfRule type="expression" dxfId="186" priority="25">
      <formula>MOD(ROW(),2)=1</formula>
    </cfRule>
    <cfRule type="expression" dxfId="185" priority="26">
      <formula>MOD(ROW(),2)=0</formula>
    </cfRule>
  </conditionalFormatting>
  <conditionalFormatting sqref="B327:B328">
    <cfRule type="expression" dxfId="184" priority="23">
      <formula>MOD(ROW(),2)=1</formula>
    </cfRule>
    <cfRule type="expression" dxfId="183" priority="24">
      <formula>MOD(ROW(),2)=0</formula>
    </cfRule>
  </conditionalFormatting>
  <conditionalFormatting sqref="B331:F341">
    <cfRule type="expression" dxfId="182" priority="21">
      <formula>MOD(ROW(),2)=1</formula>
    </cfRule>
    <cfRule type="expression" dxfId="181" priority="22">
      <formula>MOD(ROW(),2)=0</formula>
    </cfRule>
  </conditionalFormatting>
  <conditionalFormatting sqref="B346:C350">
    <cfRule type="expression" dxfId="180" priority="17">
      <formula>MOD(ROW(),2)=1</formula>
    </cfRule>
    <cfRule type="expression" dxfId="179" priority="18">
      <formula>MOD(ROW(),2)=0</formula>
    </cfRule>
  </conditionalFormatting>
  <conditionalFormatting sqref="I347:N349">
    <cfRule type="expression" dxfId="178" priority="15">
      <formula>MOD(ROW(),2)=1</formula>
    </cfRule>
    <cfRule type="expression" dxfId="177" priority="16">
      <formula>MOD(ROW(),2)=0</formula>
    </cfRule>
  </conditionalFormatting>
  <conditionalFormatting sqref="I353:N355">
    <cfRule type="expression" dxfId="176" priority="13">
      <formula>MOD(ROW(),2)=1</formula>
    </cfRule>
    <cfRule type="expression" dxfId="175" priority="14">
      <formula>MOD(ROW(),2)=0</formula>
    </cfRule>
  </conditionalFormatting>
  <conditionalFormatting sqref="I359:N361">
    <cfRule type="expression" dxfId="174" priority="11">
      <formula>MOD(ROW(),2)=1</formula>
    </cfRule>
    <cfRule type="expression" dxfId="173" priority="12">
      <formula>MOD(ROW(),2)=0</formula>
    </cfRule>
  </conditionalFormatting>
  <conditionalFormatting sqref="I365:N367">
    <cfRule type="expression" dxfId="172" priority="9">
      <formula>MOD(ROW(),2)=1</formula>
    </cfRule>
    <cfRule type="expression" dxfId="171" priority="10">
      <formula>MOD(ROW(),2)=0</formula>
    </cfRule>
  </conditionalFormatting>
  <conditionalFormatting sqref="I371:N373">
    <cfRule type="expression" dxfId="170" priority="7">
      <formula>MOD(ROW(),2)=1</formula>
    </cfRule>
    <cfRule type="expression" dxfId="169" priority="8">
      <formula>MOD(ROW(),2)=0</formula>
    </cfRule>
  </conditionalFormatting>
  <conditionalFormatting sqref="C242:E242">
    <cfRule type="expression" dxfId="168" priority="5">
      <formula>MOD(ROW(),2)=1</formula>
    </cfRule>
    <cfRule type="expression" dxfId="167" priority="6">
      <formula>MOD(ROW(),2)=0</formula>
    </cfRule>
  </conditionalFormatting>
  <conditionalFormatting sqref="C292:E292">
    <cfRule type="expression" dxfId="166" priority="3">
      <formula>MOD(ROW(),2)=1</formula>
    </cfRule>
    <cfRule type="expression" dxfId="165" priority="4">
      <formula>MOD(ROW(),2)=0</formula>
    </cfRule>
  </conditionalFormatting>
  <conditionalFormatting sqref="C342:E342">
    <cfRule type="expression" dxfId="164" priority="1">
      <formula>MOD(ROW(),2)=1</formula>
    </cfRule>
    <cfRule type="expression" dxfId="163"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att namnet på nyttan inte är längre än fältet (=ca 60 tecken)" prompt="Ge nyttan ett namn" sqref="B19 B327 B42 B64 B87 B110 B133 B156 B179 B227 B277 B202" xr:uid="{1E6D2AA4-967B-49AE-AB08-DDE9F88E9FD1}">
      <formula1>65</formula1>
    </dataValidation>
  </dataValidations>
  <pageMargins left="0.7" right="0.7" top="0.75" bottom="0.75" header="0.3" footer="0.3"/>
  <pageSetup paperSize="9" orientation="portrait" r:id="rId1"/>
  <ignoredErrors>
    <ignoredError sqref="I2:N3 J6:N6 I7:N7 I39:N41 I62:N63 I84:N86 I107:N109 I130:N132 I153:N155 I176:N178 I199:N201 I222:N1048576 I17:N17 I14 K14:N14 I19:N20 I35:N35 O36:O38 I22:N33 J21:N21 I15:N15 J36:N36 I9:N13 I8 K8:N8" unlockedFormula="1"/>
    <ignoredError sqref="J37:N37" formula="1" unlockedFormula="1"/>
  </ignoredErrors>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en nyttokategori_x000a_ i listan här.  " prompt="Välj nyttokategori i listan" xr:uid="{FC84C45F-97E0-49DC-88B1-78D3443BBA99}">
          <x14:formula1>
            <xm:f>Grafunderlag!$F$12:$F$13</xm:f>
          </x14:formula1>
          <xm:sqref>B21 B328 B278 B228 B181 B158 B135 B112 B89 B66 B44 B204</xm:sqref>
        </x14:dataValidation>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ED116602-DF8D-4E0D-9D5F-BDEE55D0E98A}">
          <x14:formula1>
            <xm:f>OFFSET(Start!$C$32,1,0,COUNTIF(Start!$C$33:$C$37,"&lt;&gt;"))</xm:f>
          </x14:formula1>
          <xm:sqref>B180 B246:B250 B203 B296:B300 B20 B43 B65 B88 B111 B134 B157 B346:B350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K o s t n a d e r _ V � r d e r a d e _ 9 0 f 8 8 4 5 1 - a 4 3 5 - 4 0 e 9 - 8 4 e b - 7 5 d 1 b 4 4 d 0 f a 2 ] ] > < / C u s t o m C o n t e n t > < / G e m i n i > 
</file>

<file path=customXml/item10.xml>��< ? x m l   v e r s i o n = " 1 . 0 "   e n c o d i n g = " U T F - 1 6 " ? > < G e m i n i   x m l n s = " h t t p : / / g e m i n i / p i v o t c u s t o m i z a t i o n / T a b l e X M L _ F a k t a _ n y t t o r _ 8 a 0 a e 3 7 9 - 0 f 5 5 - 4 d 9 0 - b b 6 6 - 1 2 9 3 3 4 1 c 8 c 0 1 " > < 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 T y p < / s t r i n g > < / k e y > < v a l u e > < i n t > 2 1 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N y t t o r _ K a t e g o r i _ 3 4 b 1 4 4 f a - 6 e 8 a - 4 b 2 9 - b 1 f 8 - 2 e b c 2 b f 5 7 c 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K o s t n a d e r _ 8 9 3 6 b 5 9 3 - 5 6 f f - 4 3 c 6 - 8 f 6 8 - b 3 a 8 3 8 2 e 6 e 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V � r d e n _ b 9 b 1 0 6 f 0 - 6 a f 2 - 4 b 0 8 - 8 f b 2 - 0 2 e 1 2 d 7 b d 1 4 8 " > < 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 M i n   � r   1 < / s t r i n g > < / k e y > < v a l u e > < i n t > 1 0 < / i n t > < / v a l u e > < / i t e m > < i t e m > < k e y > < s t r i n g > M i n   � r   2 < / s t r i n g > < / k e y > < v a l u e > < i n t > 1 1 < / i n t > < / v a l u e > < / i t e m > < i t e m > < k e y > < s t r i n g > M i n   � r   3 < / s t r i n g > < / k e y > < v a l u e > < i n t > 1 2 < / i n t > < / v a l u e > < / i t e m > < i t e m > < k e y > < s t r i n g > M i n   � r   4 < / s t r i n g > < / k e y > < v a l u e > < i n t > 1 3 < / i n t > < / v a l u e > < / i t e m > < i t e m > < k e y > < s t r i n g > M i n   � r   5 < / s t r i n g > < / k e y > < v a l u e > < i n t > 1 4 < / i n t > < / v a l u e > < / i t e m > < i t e m > < k e y > < s t r i n g > M i n   � r   6 < / s t r i n g > < / k e y > < v a l u e > < i n t > 1 5 < / i n t > < / v a l u e > < / i t e m > < i t e m > < k e y > < s t r i n g > M a x   � r   1 < / s t r i n g > < / k e y > < v a l u e > < i n t > 1 6 < / i n t > < / v a l u e > < / i t e m > < i t e m > < k e y > < s t r i n g > M a x   � r   2 < / s t r i n g > < / k e y > < v a l u e > < i n t > 1 7 < / i n t > < / v a l u e > < / i t e m > < i t e m > < k e y > < s t r i n g > M a x   � r   3 < / s t r i n g > < / k e y > < v a l u e > < i n t > 1 8 < / i n t > < / v a l u e > < / i t e m > < i t e m > < k e y > < s t r i n g > M a x   � r   4 < / s t r i n g > < / k e y > < v a l u e > < i n t > 1 9 < / i n t > < / v a l u e > < / i t e m > < i t e m > < k e y > < s t r i n g > M a x   � r   5 < / s t r i n g > < / k e y > < v a l u e > < i n t > 2 0 < / i n t > < / v a l u e > < / i t e m > < i t e m > < k e y > < s t r i n g > M a x   � r   6 < / s t r i n g > < / k e y > < v a l u e > < i n t > 2 1 < / i n t > < / v a l u e > < / i t e m > < i t e m > < k e y > < s t r i n g > I D < / 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K a t e g o r i _ 6 2 9 0 d c 0 8 - 6 2 c f - 4 5 4 8 - b 6 b a - 4 f d d 7 d e 4 b 1 6 3 " > < 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T y p _ 9 b c 4 8 7 9 1 - c 2 8 9 - 4 8 9 d - 8 d 4 5 - f e 4 a 4 4 b e 7 9 9 5 " > < 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D i m e n s i o n e r _ d 3 0 c 3 1 8 1 - 4 0 b 7 - 4 f c a - b 7 7 7 - f a e f 9 2 c 3 8 a 8 9 " > < 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N y t t o r _ b 4 f 2 4 3 5 6 - 0 a a 0 - 4 0 c c - 8 8 c 2 - 2 c b c 6 9 5 d a 2 1 c , K o s t n a d e r _ 7 2 2 2 f e a f - b 6 e f - 4 a 4 c - 9 5 4 8 - 0 8 3 b 3 b 3 d 6 4 5 4 , N y t t o r _ N a m n _ d 0 b a e b 8 5 - 8 9 c f - 4 1 d 8 - 8 2 3 5 - 4 b 2 3 7 c 6 a 4 0 0 d , K o s t n a d e r _ N a m n _ 4 3 8 f 6 b a 1 - e 9 6 e - 4 6 1 0 - 8 a 1 2 - e b 8 4 7 1 4 1 9 e c 5 , N y t t o r _ I n t r e s s e n t _ 6 d d 3 9 2 d 7 - 5 6 3 1 - 4 a 9 f - a b d 8 - 5 b f 1 5 6 a 9 c 2 2 d , N y t t o r _ K a t e g o r i _ 3 4 b 1 4 4 f a - 6 e 8 a - 4 b 2 9 - b 1 f 8 - 2 e b c 2 b f 5 7 c 2 5 , K o s t n a d e r _ K a t e g o r i _ c 0 4 9 9 2 d 6 - f 4 f 0 - 4 e 0 7 - b 3 e 8 - f 9 5 a d f 2 8 f 6 6 1 , K o s t n a d e r _ I n t r e s s e n t _ 3 6 1 e 8 b 5 2 - 7 9 9 1 - 4 8 9 4 - b 6 1 e - f 3 1 0 5 f 8 a 1 7 f 8 , N y t t o r _ V � r d e r a d e _ b 9 1 9 d 6 9 f - c d 8 f - 4 b 2 f - b 3 b d - 5 2 e b d 6 4 5 7 8 9 7 , K o s t n a d e r _ V � r d e r a d e _ 9 0 f 8 8 4 5 1 - a 4 3 5 - 4 0 e 9 - 8 4 e b - 7 5 d 1 b 4 4 d 0 f a 2 ] ] > < / C u s t o m C o n t e n t > < / G e m i n i > 
</file>

<file path=customXml/item18.xml>��< ? x m l   v e r s i o n = " 1 . 0 "   e n c o d i n g = " U T F - 1 6 " ? > < G e m i n i   x m l n s = " h t t p : / / g e m i n i / p i v o t c u s t o m i z a t i o n / T a b l e X M L _ N y t t o r _ 2 a b 3 f 5 5 0 - 0 a a 0 - 4 3 3 c - 9 2 0 8 - e f 1 9 9 e a a 0 1 e 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 N y t t o r < / s t r i n g > < / k e y > < v a l u e > < i n t > 7 6 < / i n t > < / v a l u e > < / i t e m > < / C o l u m n W i d t h s > < C o l u m n D i s p l a y I n d e x > < i t e m > < k e y > < s t r i n g > I D < / s t r i n g > < / k e y > < v a l u e > < i n t > 0 < / i n t > < / v a l u e > < / i t e m > < i t e m > < k e y > < s t r i n g > N y t t o r < / 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K o s t n a d e r " > < 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 K o s t n a d s k a t e g o r i < / s t r i n g > < / k e y > < v a l u e > < i n t > 1 4 3 < / 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 K o s t n a d s k a t e g o r i 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 N y t t o r _ b 4 f 2 4 3 5 6 - 0 a a 0 - 4 0 c c - 8 8 c 2 - 2 c b c 6 9 5 d a 2 1 c < / K e y > < V a l u e   x m l n s : a = " h t t p : / / s c h e m a s . d a t a c o n t r a c t . o r g / 2 0 0 4 / 0 7 / M i c r o s o f t . A n a l y s i s S e r v i c e s . C o m m o n " > < a : H a s F o c u s > t r u e < / a : H a s F o c u s > < a : S i z e A t D p i 9 6 > 1 1 3 < / a : S i z e A t D p i 9 6 > < a : V i s i b l e > t r u e < / a : V i s i b l e > < / V a l u e > < / K e y V a l u e O f s t r i n g S a n d b o x E d i t o r . M e a s u r e G r i d S t a t e S c d E 3 5 R y > < K e y V a l u e O f s t r i n g S a n d b o x E d i t o r . M e a s u r e G r i d S t a t e S c d E 3 5 R y > < K e y > K o s t n a d e r _ 7 2 2 2 f e a f - b 6 e f - 4 a 4 c - 9 5 4 8 - 0 8 3 b 3 b 3 d 6 4 5 4 < / K e y > < V a l u e   x m l n s : a = " h t t p : / / s c h e m a s . d a t a c o n t r a c t . o r g / 2 0 0 4 / 0 7 / M i c r o s o f t . A n a l y s i s S e r v i c e s . C o m m o n " > < a : H a s F o c u s > t r u e < / a : H a s F o c u s > < a : S i z e A t D p i 9 6 > 1 1 3 < / a : S i z e A t D p i 9 6 > < a : V i s i b l e > t r u e < / a : V i s i b l e > < / V a l u e > < / K e y V a l u e O f s t r i n g S a n d b o x E d i t o r . M e a s u r e G r i d S t a t e S c d E 3 5 R y > < K e y V a l u e O f s t r i n g S a n d b o x E d i t o r . M e a s u r e G r i d S t a t e S c d E 3 5 R y > < K e y > K o s t n a d e r _ N a m n _ 4 3 8 f 6 b a 1 - e 9 6 e - 4 6 1 0 - 8 a 1 2 - e b 8 4 7 1 4 1 9 e c 5 < / K e y > < V a l u e   x m l n s : a = " h t t p : / / s c h e m a s . d a t a c o n t r a c t . o r g / 2 0 0 4 / 0 7 / M i c r o s o f t . A n a l y s i s S e r v i c e s . C o m m o n " > < a : H a s F o c u s > t r u e < / a : H a s F o c u s > < a : S i z e A t D p i 9 6 > 1 1 3 < / a : S i z e A t D p i 9 6 > < a : V i s i b l e > t r u e < / a : V i s i b l e > < / V a l u e > < / K e y V a l u e O f s t r i n g S a n d b o x E d i t o r . M e a s u r e G r i d S t a t e S c d E 3 5 R y > < K e y V a l u e O f s t r i n g S a n d b o x E d i t o r . M e a s u r e G r i d S t a t e S c d E 3 5 R y > < K e y > N y t t o r _ N a m n _ d 0 b a e b 8 5 - 8 9 c f - 4 1 d 8 - 8 2 3 5 - 4 b 2 3 7 c 6 a 4 0 0 d < / K e y > < V a l u e   x m l n s : a = " h t t p : / / s c h e m a s . d a t a c o n t r a c t . o r g / 2 0 0 4 / 0 7 / M i c r o s o f t . A n a l y s i s S e r v i c e s . C o m m o n " > < a : H a s F o c u s > t r u e < / a : H a s F o c u s > < a : S i z e A t D p i 9 6 > 1 1 3 < / a : S i z e A t D p i 9 6 > < a : V i s i b l e > t r u e < / a : V i s i b l e > < / V a l u e > < / K e y V a l u e O f s t r i n g S a n d b o x E d i t o r . M e a s u r e G r i d S t a t e S c d E 3 5 R y > < K e y V a l u e O f s t r i n g S a n d b o x E d i t o r . M e a s u r e G r i d S t a t e S c d E 3 5 R y > < K e y > K o s t n a d e r _ V � r d e r a d e _ 9 0 f 8 8 4 5 1 - a 4 3 5 - 4 0 e 9 - 8 4 e b - 7 5 d 1 b 4 4 d 0 f a 2 < / K e y > < V a l u e   x m l n s : a = " h t t p : / / s c h e m a s . d a t a c o n t r a c t . o r g / 2 0 0 4 / 0 7 / M i c r o s o f t . A n a l y s i s S e r v i c e s . C o m m o n " > < a : H a s F o c u s > t r u e < / a : H a s F o c u s > < a : S i z e A t D p i 9 6 > 1 1 3 < / a : S i z e A t D p i 9 6 > < a : V i s i b l e > t r u e < / a : V i s i b l e > < / V a l u e > < / K e y V a l u e O f s t r i n g S a n d b o x E d i t o r . M e a s u r e G r i d S t a t e S c d E 3 5 R y > < K e y V a l u e O f s t r i n g S a n d b o x E d i t o r . M e a s u r e G r i d S t a t e S c d E 3 5 R y > < K e y > N y t t o r _ V � r d e r a d e _ b 9 1 9 d 6 9 f - c d 8 f - 4 b 2 f - b 3 b d - 5 2 e b d 6 4 5 7 8 9 7 < / K e y > < V a l u e   x m l n s : a = " h t t p : / / s c h e m a s . d a t a c o n t r a c t . o r g / 2 0 0 4 / 0 7 / M i c r o s o f t . A n a l y s i s S e r v i c e s . C o m m o n " > < a : H a s F o c u s > t r u e < / a : H a s F o c u s > < a : S i z e A t D p i 9 6 > 1 1 3 < / a : S i z e A t D p i 9 6 > < a : V i s i b l e > t r u e < / a : V i s i b l e > < / V a l u e > < / K e y V a l u e O f s t r i n g S a n d b o x E d i t o r . M e a s u r e G r i d S t a t e S c d E 3 5 R y > < K e y V a l u e O f s t r i n g S a n d b o x E d i t o r . M e a s u r e G r i d S t a t e S c d E 3 5 R y > < K e y > K o s t n a d e r _ I n t r e s s e n t _ 3 6 1 e 8 b 5 2 - 7 9 9 1 - 4 8 9 4 - b 6 1 e - f 3 1 0 5 f 8 a 1 7 f 8 < / K e y > < V a l u e   x m l n s : a = " h t t p : / / s c h e m a s . d a t a c o n t r a c t . o r g / 2 0 0 4 / 0 7 / M i c r o s o f t . A n a l y s i s S e r v i c e s . C o m m o n " > < a : H a s F o c u s > t r u e < / a : H a s F o c u s > < a : S i z e A t D p i 9 6 > 1 1 3 < / a : S i z e A t D p i 9 6 > < a : V i s i b l e > t r u e < / a : V i s i b l e > < / V a l u e > < / K e y V a l u e O f s t r i n g S a n d b o x E d i t o r . M e a s u r e G r i d S t a t e S c d E 3 5 R y > < K e y V a l u e O f s t r i n g S a n d b o x E d i t o r . M e a s u r e G r i d S t a t e S c d E 3 5 R y > < K e y > K o s t n a d e r _ K a t e g o r i _ c 0 4 9 9 2 d 6 - f 4 f 0 - 4 e 0 7 - b 3 e 8 - f 9 5 a d f 2 8 f 6 6 1 < / K e y > < V a l u e   x m l n s : a = " h t t p : / / s c h e m a s . d a t a c o n t r a c t . o r g / 2 0 0 4 / 0 7 / M i c r o s o f t . A n a l y s i s S e r v i c e s . C o m m o n " > < a : H a s F o c u s > t r u e < / a : H a s F o c u s > < a : S i z e A t D p i 9 6 > 1 1 3 < / a : S i z e A t D p i 9 6 > < a : V i s i b l e > t r u e < / a : V i s i b l e > < / V a l u e > < / K e y V a l u e O f s t r i n g S a n d b o x E d i t o r . M e a s u r e G r i d S t a t e S c d E 3 5 R y > < K e y V a l u e O f s t r i n g S a n d b o x E d i t o r . M e a s u r e G r i d S t a t e S c d E 3 5 R y > < K e y > N y t t o r _ K a t e g o r i _ 3 4 b 1 4 4 f a - 6 e 8 a - 4 b 2 9 - b 1 f 8 - 2 e b c 2 b f 5 7 c 2 5 < / K e y > < V a l u e   x m l n s : a = " h t t p : / / s c h e m a s . d a t a c o n t r a c t . o r g / 2 0 0 4 / 0 7 / M i c r o s o f t . A n a l y s i s S e r v i c e s . C o m m o n " > < a : H a s F o c u s > t r u e < / a : H a s F o c u s > < a : S i z e A t D p i 9 6 > 1 1 3 < / a : S i z e A t D p i 9 6 > < a : V i s i b l e > t r u e < / a : V i s i b l e > < / V a l u e > < / K e y V a l u e O f s t r i n g S a n d b o x E d i t o r . M e a s u r e G r i d S t a t e S c d E 3 5 R y > < K e y V a l u e O f s t r i n g S a n d b o x E d i t o r . M e a s u r e G r i d S t a t e S c d E 3 5 R y > < K e y > N y t t o r _ I n t r e s s e n t _ 6 d d 3 9 2 d 7 - 5 6 3 1 - 4 a 9 f - a b d 8 - 5 b f 1 5 6 a 9 c 2 2 d < / 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0.xml>��< ? x m l   v e r s i o n = " 1 . 0 "   e n c o d i n g = " U T F - 1 6 " ? > < G e m i n i   x m l n s = " h t t p : / / g e m i n i / p i v o t c u s t o m i z a t i o n / T a b l e X M L _ T y p _ 8 b c f f a 1 1 - 9 e 9 0 - 4 0 f e - b a d a - b 1 f c 1 6 c b 7 0 c 0 " > < 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I n t r e s s e n t _ 1 4 a 8 6 d b 8 - 3 5 6 3 - 4 2 1 9 - b 5 8 4 - 3 1 0 f b 0 d 1 f 2 a 1 " > < 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K o s t n a d e r _ V � r d e r a d e _ 9 0 f 8 8 4 5 1 - a 4 3 5 - 4 0 e 9 - 8 4 e b - 7 5 d 1 b 4 4 d 0 f a 2 " > < 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K o s t n a d e r _ o r g i n a l _ 8 5 2 8 9 2 c 2 - 0 9 8 1 - 4 2 b 9 - b 9 d 5 - e c 1 8 8 0 9 8 b 3 f 5 " > < 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 S u m m a   m i n < / s t r i n g > < / k e y > < v a l u e > < i n t > 1 5 < / i n t > < / v a l u e > < / i t e m > < i t e m > < k e y > < s t r i n g > M a x   � r   1 < / 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K o s t n a d e r _ a 9 c a e 8 1 2 - 8 8 d 8 - 4 0 d 7 - b 8 e 0 - 0 b 2 7 b 5 b 2 3 1 8 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a e 4 3 b 9 2 9 - f 9 f d - 4 e 3 1 - 8 2 9 7 - d a 8 2 7 7 e 4 0 e 4 0 " > < 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26.xml>��< ? x m l   v e r s i o n = " 1 . 0 "   e n c o d i n g = " U T F - 1 6 " ? > < G e m i n i   x m l n s = " h t t p : / / g e m i n i / p i v o t c u s t o m i z a t i o n / S a n d b o x N o n E m p t y " > < C u s t o m C o n t e n t > < ! [ C D A T A [ 1 ] ] > < / C u s t o m C o n t e n t > < / G e m i n i > 
</file>

<file path=customXml/item27.xml>��< ? x m l   v e r s i o n = " 1 . 0 "   e n c o d i n g = " U T F - 1 6 " ? > < G e m i n i   x m l n s = " h t t p : / / g e m i n i / p i v o t c u s t o m i z a t i o n / T a b l e X M L _ N y t t o r _ N a m n _ d 0 b a e b 8 5 - 8 9 c f - 4 1 d 8 - 8 2 3 5 - 4 b 2 3 7 c 6 a 4 0 0 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 1 4 6 < / i n t > < / v a l u e > < / i t e m > < i t e m > < k e y > < s t r i n g > N a m n < / s t r i n g > < / k e y > < v a l u e > < i n t > 1 9 5 < / 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 2 0 2 2 - 1 2 - 2 2 T 0 1 : 0 2 : 2 4 . 7 9 3 1 5 3 6 + 0 1 : 0 0 < / L a s t P r o c e s s e d T i m e > < / D a t a M o d e l i n g S a n d b o x . S e r i a l i z e d S a n d b o x E r r o r C a c h e > ] ] > < / C u s t o m C o n t e n t > < / G e m i n i > 
</file>

<file path=customXml/item29.xml>��< ? x m l   v e r s i o n = " 1 . 0 "   e n c o d i n g = " U T F - 1 6 " ? > < G e m i n i   x m l n s = " h t t p : / / g e m i n i / p i v o t c u s t o m i z a t i o n / T a b l e X M L _ K o s t n a d e r _ N a m n _ 4 3 8 f 6 b a 1 - e 9 6 e - 4 6 1 0 - 8 a 1 2 - e b 8 4 7 1 4 1 9 e c 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L i n k e d T a b l e U p d a t e M o d e " > < C u s t o m C o n t e n t > < ! [ C D A T A [ T r u e ] ] > < / C u s t o m C o n t e n t > < / G e m i n i > 
</file>

<file path=customXml/item30.xml>��< ? x m l   v e r s i o n = " 1 . 0 "   e n c o d i n g = " U T F - 1 6 " ? > < G e m i n i   x m l n s = " h t t p : / / g e m i n i / p i v o t c u s t o m i z a t i o n / P o w e r P i v o t V e r s i o n " > < C u s t o m C o n t e n t > < ! [ C D A T A [ 2 0 1 5 . 1 3 0 . 1 6 0 5 . 6 0 2 ] ] > < / C u s t o m C o n t e n t > < / G e m i n i > 
</file>

<file path=customXml/item31.xml>��< ? x m l   v e r s i o n = " 1 . 0 "   e n c o d i n g = " U T F - 1 6 " ? > < G e m i n i   x m l n s = " h t t p : / / g e m i n i / p i v o t c u s t o m i z a t i o n / T a b l e X M L _ F a k t a _ 6 0 d 8 f b a 9 - 6 d 7 a - 4 f e 4 - b f 7 3 - f f f 4 4 5 f b d 9 1 a " > < 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 I D < / s t r i n g > < / k e y > < v a l u e > < i n t > 0 < / i n t > < / v a l u e > < / i t e m > < i t e m > < k e y > < s t r i n g > T r o l i g t   � r   1 < / s t r i n g > < / k e y > < v a l u e > < i n t > 1 < / i n t > < / v a l u e > < / i t e m > < i t e m > < k e y > < s t r i n g > T r o l i g t   � r   2 < / s t r i n g > < / k e y > < v a l u e > < i n t > 2 < / i n t > < / v a l u e > < / i t e m > < i t e m > < k e y > < s t r i n g > T r o l i g t   � r   3 < / s t r i n g > < / k e y > < v a l u e > < i n t > 3 < / i n t > < / v a l u e > < / i t e m > < i t e m > < k e y > < s t r i n g > T r o l i g t   � r   4 < / s t r i n g > < / k e y > < v a l u e > < i n t > 4 < / i n t > < / v a l u e > < / i t e m > < i t e m > < k e y > < s t r i n g > T r o l i g t   � r   5 < / s t r i n g > < / k e y > < v a l u e > < i n t > 5 < / i n t > < / v a l u e > < / i t e m > < i t e m > < k e y > < s t r i n g > T r o l i g t   � r   6 < / s t r i n g > < / k e y > < v a l u e > < i n t > 6 < / i n t > < / v a l u e > < / i t e m > < i t e m > < k e y > < s t r i n g > M i n   � r   1 < / s t r i n g > < / k e y > < v a l u e > < i n t > 7 < / i n t > < / v a l u e > < / i t e m > < i t e m > < k e y > < s t r i n g > M i n   � r   2 < / s t r i n g > < / k e y > < v a l u e > < i n t > 8 < / i n t > < / v a l u e > < / i t e m > < i t e m > < k e y > < s t r i n g > M i n   � r   3 < / s t r i n g > < / k e y > < v a l u e > < i n t > 9 < / i n t > < / v a l u e > < / i t e m > < i t e m > < k e y > < s t r i n g > M i n   � r   4 < / s t r i n g > < / k e y > < v a l u e > < i n t > 1 0 < / i n t > < / v a l u e > < / i t e m > < i t e m > < k e y > < s t r i n g > M i n   � r   5 < / s t r i n g > < / k e y > < v a l u e > < i n t > 1 1 < / i n t > < / v a l u e > < / i t e m > < i t e m > < k e y > < s t r i n g > M i n   � r   6 < / s t r i n g > < / k e y > < v a l u e > < i n t > 1 2 < / i n t > < / v a l u e > < / i t e m > < i t e m > < k e y > < s t r i n g > M a x   � r   1 < / s t r i n g > < / k e y > < v a l u e > < i n t > 1 3 < / i n t > < / v a l u e > < / i t e m > < i t e m > < k e y > < s t r i n g > M a x   � r   2 < / s t r i n g > < / k e y > < v a l u e > < i n t > 1 4 < / i n t > < / v a l u e > < / i t e m > < i t e m > < k e y > < s t r i n g > M a x   � r   3 < / s t r i n g > < / k e y > < v a l u e > < i n t > 1 5 < / i n t > < / v a l u e > < / i t e m > < i t e m > < k e y > < s t r i n g > M a x   � r   4 < / s t r i n g > < / k e y > < v a l u e > < i n t > 1 6 < / i n t > < / v a l u e > < / i t e m > < i t e m > < k e y > < s t r i n g > M a x   � r   5 < / s t r i n g > < / k e y > < v a l u e > < i n t > 1 7 < / i n t > < / v a l u e > < / i t e m > < i t e m > < k e y > < s t r i n g > M a x   � r   6 < / s t r i n g > < / k e y > < v a l u e > < i n t > 1 8 < / 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S t a g i n g _ N y t t o r K a t e g o r i _ 8 0 d 2 0 1 a 4 - 6 7 9 5 - 4 5 e 0 - b c 0 e - d b a 2 0 3 f 5 b 9 8 9 " > < 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N y t t o r _ 2 3 f 5 9 f c e - b e b 0 - 4 c d 4 - 8 5 7 b - 8 7 d 6 6 3 0 f e 4 5 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H i d d e n " > < C u s t o m C o n t e n t > < ! [ C D A T A [ F a l s e ] ] > < / C u s t o m C o n t e n t > < / G e m i n i > 
</file>

<file path=customXml/item35.xml>��< ? x m l   v e r s i o n = " 1 . 0 "   e n c o d i n g = " U T F - 1 6 " ? > < G e m i n i   x m l n s = " h t t p : / / g e m i n i / p i v o t c u s t o m i z a t i o n / T a b l e X M L _ S t a g i n g _ N y t t o r I n t r e s s e n t _ 0 c a a 7 f 4 4 - 5 2 5 8 - 4 3 1 8 - a b 4 3 - 6 3 2 1 4 f d b 5 a d a " > < 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D i m e n s i o n e r _ f 4 1 7 9 c 7 a - c d e 2 - 4 9 a 5 - b 1 3 7 - c 8 6 7 c c b 3 7 b c b " > < 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N y t t o r _ I n t r e s s e n t _ 6 d d 3 9 2 d 7 - 5 6 3 1 - 4 a 9 f - a b d 8 - 5 b f 1 5 6 a 9 c 2 2 d " > < 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S t a g i n g _ K o s t n a d e r K a t e g o r i _ 2 3 1 7 5 0 6 8 - 5 0 8 6 - 4 6 2 8 - 8 b a f - a 0 b 1 2 b a 3 9 4 6 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S t a g i n g _ a l l _ 8 b 2 2 b a f 8 - 0 4 f 8 - 4 d 6 7 - 9 8 9 a - d b 0 d 0 c f c 8 b 4 a " > < 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 I D < / s t r i n g > < / k e y > < v a l u e > < i n t > 4 9 < / 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 T y p < / s t r i n g > < / k e y > < v a l u e > < i n t > 0 < / i n t > < / v a l u e > < / i t e m > < i t e m > < k e y > < s t r i n g > I D < / 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S t a g i n g _ K o s t n a d e r I n t r e s s e n t _ 4 b 0 3 7 2 c a - 1 0 b 7 - 4 f 4 d - 8 d a 7 - 9 5 a 3 6 c a e 6 c 2 7 " > < 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K o s t n a d e r _ o r g i n a l _ c 4 e 1 a 3 7 5 - 8 8 2 c - 4 9 9 c - 9 2 1 e - 3 6 2 b d 3 5 6 d 6 1 2 " > < 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K a t e g o r i _ 8 c c b 7 4 0 c - a 4 e c - 4 4 a c - 8 c 9 1 - f 2 b 4 2 4 3 0 8 4 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N y t t o r _ o r g i n a l _ 3 1 7 2 0 6 a 6 - 9 9 5 c - 4 b 6 9 - 8 9 f 4 - 9 5 3 b b c 9 c a 7 0 3 " > < 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 K a t e g o r i < / s t r i n g > < / k e y > < v a l u e > < i n t > 1 2 8 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 N y t t a n s 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c 8 0 b 7 6 3 1 - 3 7 b 7 - 4 d 7 4 - b a 7 b - c 9 d 2 1 d b 4 5 1 8 6 " > < 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4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 T y p 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K e y > < / a : K e y > < a : V a l u e   i : t y p e = " M e a s u r e G r i d N o d e V i e w S t a t e " > < L a y e d O u t > t r u e < / L a y e d O u t > < / a : V a l u e > < / a : K e y V a l u e O f D i a g r a m O b j e c t K e y a n y T y p e z b w N T n L X > < / V i e w S t a t e s > < / D i a g r a m M a n a g e r . S e r i a l i z a b l e D i a g r a m > < D i a g r a m M a n a g e r . S e r i a l i z a b l e D i a g r a m > < A d a p t e r   i : t y p e = " M e a s u r e D i a g r a m S a n d b o x A d a p t e r " > < T a b l e N a m e > I n t r e s s e n t 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 S t a g i n g _ N y t t o r I n t r e s s e n t 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 S t a g i n g _ N y t t o r K a t e g o r i 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 K o s t n a d e r 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 T r o l i g t   � r   6 < / K e y > < / D i a g r a m O b j e c t K e y > < D i a g r a m O b j e c t K e y > < K e y > M e a s u r e s \ S u m   o f   T r o l i g t   � r   6 \ T a g I n f o \ F o r m u l a < / K e y > < / D i a g r a m O b j e c t K e y > < D i a g r a m O b j e c t K e y > < K e y > M e a s u r e s \ S u m   o f   T r o l i g t   � r   6 \ T a g I n f o \ V a l u e < / K e y > < / D i a g r a m O b j e c t K e y > < D i a g r a m O b j e c t K e y > < K e y > M e a s u r e s \ S u m   o f   M i n   � r   2 < / K e y > < / D i a g r a m O b j e c t K e y > < D i a g r a m O b j e c t K e y > < K e y > M e a s u r e s \ S u m   o f   M i n   � r   2 \ T a g I n f o \ F o r m u l a < / K e y > < / D i a g r a m O b j e c t K e y > < D i a g r a m O b j e c t K e y > < K e y > M e a s u r e s \ S u m   o f   M i n   � r   2 \ T a g I n f o \ V a l u e 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 T r o l i g t   � r   1   2 < / K e y > < / D i a g r a m O b j e c t K e y > < D i a g r a m O b j e c t K e y > < K e y > M e a s u r e s \ S u m   o f   T r o l i g t   � r   1   2 \ T a g I n f o \ F o r m u l a < / K e y > < / D i a g r a m O b j e c t K e y > < D i a g r a m O b j e c t K e y > < K e y > M e a s u r e s \ S u m   o f   T r o l i g t   � r   1   2 \ T a g I n f o \ V a l u e < / K e y > < / D i a g r a m O b j e c t K e y > < D i a g r a m O b j e c t K e y > < K e y > M e a s u r e s \ S u m   o f   T r o l i g t   � r   2   2 < / K e y > < / D i a g r a m O b j e c t K e y > < D i a g r a m O b j e c t K e y > < K e y > M e a s u r e s \ S u m   o f   T r o l i g t   � r   2   2 \ T a g I n f o \ F o r m u l a < / K e y > < / D i a g r a m O b j e c t K e y > < D i a g r a m O b j e c t K e y > < K e y > M e a s u r e s \ S u m   o f   T r o l i g t   � r   2   2 \ T a g I n f o \ V a l u e < / K e y > < / D i a g r a m O b j e c t K e y > < D i a g r a m O b j e c t K e y > < K e y > M e a s u r e s \ S u m   o f   T r o l i g t   � r   3   2 < / K e y > < / D i a g r a m O b j e c t K e y > < D i a g r a m O b j e c t K e y > < K e y > M e a s u r e s \ S u m   o f   T r o l i g t   � r   3   2 \ T a g I n f o \ F o r m u l a < / K e y > < / D i a g r a m O b j e c t K e y > < D i a g r a m O b j e c t K e y > < K e y > M e a s u r e s \ S u m   o f   T r o l i g t   � r   3   2 \ T a g I n f o \ V a l u e < / K e y > < / D i a g r a m O b j e c t K e y > < D i a g r a m O b j e c t K e y > < K e y > M e a s u r e s \ S u m   o f   T r o l i g t   � r   4   2 < / K e y > < / D i a g r a m O b j e c t K e y > < D i a g r a m O b j e c t K e y > < K e y > M e a s u r e s \ S u m   o f   T r o l i g t   � r   4   2 \ T a g I n f o \ F o r m u l a < / K e y > < / D i a g r a m O b j e c t K e y > < D i a g r a m O b j e c t K e y > < K e y > M e a s u r e s \ S u m   o f   T r o l i g t   � r   4   2 \ T a g I n f o \ V a l u e < / K e y > < / D i a g r a m O b j e c t K e y > < D i a g r a m O b j e c t K e y > < K e y > M e a s u r e s \ S u m   o f   T r o l i g t   � r   5   2 < / K e y > < / D i a g r a m O b j e c t K e y > < D i a g r a m O b j e c t K e y > < K e y > M e a s u r e s \ S u m   o f   T r o l i g t   � r   5   2 \ T a g I n f o \ F o r m u l a < / K e y > < / D i a g r a m O b j e c t K e y > < D i a g r a m O b j e c t K e y > < K e y > M e a s u r e s \ S u m   o f   T r o l i g t   � r   5 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K e y > < / D i a g r a m O b j e c t K e y > < D i a g r a m O b j e c t K e y > < K e y > M e a s u r e s \ S u m   o f   - T r o l i g t   � r   6 \ T a g I n f o \ F o r m u l a < / K e y > < / D i a g r a m O b j e c t K e y > < D i a g r a m O b j e c t K e y > < K e y > M e a s u r e s \ S u m   o f   - T r o l i g t   � r   6 \ T a g I n f o \ V a l u e 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 - T r o l i g t   � r   1 < / K e y > < / D i a g r a m O b j e c t K e y > < D i a g r a m O b j e c t K e y > < K e y > M e a s u r e s \ C o u n t   o f   - T r o l i g t   � r   1 \ T a g I n f o \ F o r m u l a < / K e y > < / D i a g r a m O b j e c t K e y > < D i a g r a m O b j e c t K e y > < K e y > M e a s u r e s \ C o u n t   o f   - T r o l i g t   � r   1 \ T a g I n f o \ V a l u e 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 C o l u m n s \ - S u m m a   t r o l i g < / K e y > < / D i a g r a m O b j e c t K e y > < D i a g r a m O b j e c t K e y > < K e y > C o l u m n s \ - S u m m a   m i n < / K e y > < / D i a g r a m O b j e c t K e y > < D i a g r a m O b j e c t K e y > < K e y > C o l u m n s \ - S u m m a   m a x < / 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 M i n   � r   2 & g t ; - & l t ; M e a s u r e s \ M i n   � r   2 & g t ; < / K e y > < / D i a g r a m O b j e c t K e y > < D i a g r a m O b j e c t K e y > < K e y > L i n k s \ & l t ; C o l u m n s \ S u m   o f   M i n   � r   2 & g t ; - & l t ; M e a s u r e s \ M i n   � r   2 & g t ; \ C O L U M N < / K e y > < / D i a g r a m O b j e c t K e y > < D i a g r a m O b j e c t K e y > < K e y > L i n k s \ & l t ; C o l u m n s \ S u m   o f   M i n   � r   2 & g t ; - & l t ; M e a s u r e s \ M i n   � r   2 & g t ; \ M E A S U R E 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 T r o l i g t   � r   1   2 & g t ; - & l t ; M e a s u r e s \ T r o l i g t   � r   1 & g t ; < / K e y > < / D i a g r a m O b j e c t K e y > < D i a g r a m O b j e c t K e y > < K e y > L i n k s \ & l t ; C o l u m n s \ S u m   o f   T r o l i g t   � r   1   2 & g t ; - & l t ; M e a s u r e s \ T r o l i g t   � r   1 & g t ; \ C O L U M N < / K e y > < / D i a g r a m O b j e c t K e y > < D i a g r a m O b j e c t K e y > < K e y > L i n k s \ & l t ; C o l u m n s \ S u m   o f   T r o l i g t   � r   1   2 & g t ; - & l t ; M e a s u r e s \ T r o l i g t   � r   1 & g t ; \ M E A S U R E < / K e y > < / D i a g r a m O b j e c t K e y > < D i a g r a m O b j e c t K e y > < K e y > L i n k s \ & l t ; C o l u m n s \ S u m   o f   T r o l i g t   � r   2   2 & g t ; - & l t ; M e a s u r e s \ T r o l i g t   � r   2 & g t ; < / K e y > < / D i a g r a m O b j e c t K e y > < D i a g r a m O b j e c t K e y > < K e y > L i n k s \ & l t ; C o l u m n s \ S u m   o f   T r o l i g t   � r   2   2 & g t ; - & l t ; M e a s u r e s \ T r o l i g t   � r   2 & g t ; \ C O L U M N < / K e y > < / D i a g r a m O b j e c t K e y > < D i a g r a m O b j e c t K e y > < K e y > L i n k s \ & l t ; C o l u m n s \ S u m   o f   T r o l i g t   � r   2   2 & g t ; - & l t ; M e a s u r e s \ T r o l i g t   � r   2 & g t ; \ M E A S U R E < / K e y > < / D i a g r a m O b j e c t K e y > < D i a g r a m O b j e c t K e y > < K e y > L i n k s \ & l t ; C o l u m n s \ S u m   o f   T r o l i g t   � r   3   2 & g t ; - & l t ; M e a s u r e s \ T r o l i g t   � r   3 & g t ; < / K e y > < / D i a g r a m O b j e c t K e y > < D i a g r a m O b j e c t K e y > < K e y > L i n k s \ & l t ; C o l u m n s \ S u m   o f   T r o l i g t   � r   3   2 & g t ; - & l t ; M e a s u r e s \ T r o l i g t   � r   3 & g t ; \ C O L U M N < / K e y > < / D i a g r a m O b j e c t K e y > < D i a g r a m O b j e c t K e y > < K e y > L i n k s \ & l t ; C o l u m n s \ S u m   o f   T r o l i g t   � r   3   2 & g t ; - & l t ; M e a s u r e s \ T r o l i g t   � r   3 & g t ; \ M E A S U R E < / K e y > < / D i a g r a m O b j e c t K e y > < D i a g r a m O b j e c t K e y > < K e y > L i n k s \ & l t ; C o l u m n s \ S u m   o f   T r o l i g t   � r   4   2 & g t ; - & l t ; M e a s u r e s \ T r o l i g t   � r   4 & g t ; < / K e y > < / D i a g r a m O b j e c t K e y > < D i a g r a m O b j e c t K e y > < K e y > L i n k s \ & l t ; C o l u m n s \ S u m   o f   T r o l i g t   � r   4   2 & g t ; - & l t ; M e a s u r e s \ T r o l i g t   � r   4 & g t ; \ C O L U M N < / K e y > < / D i a g r a m O b j e c t K e y > < D i a g r a m O b j e c t K e y > < K e y > L i n k s \ & l t ; C o l u m n s \ S u m   o f   T r o l i g t   � r   4   2 & g t ; - & l t ; M e a s u r e s \ T r o l i g t   � r   4 & g t ; \ M E A S U R E < / K e y > < / D i a g r a m O b j e c t K e y > < D i a g r a m O b j e c t K e y > < K e y > L i n k s \ & l t ; C o l u m n s \ S u m   o f   T r o l i g t   � r   5   2 & g t ; - & l t ; M e a s u r e s \ T r o l i g t   � r   5 & g t ; < / K e y > < / D i a g r a m O b j e c t K e y > < D i a g r a m O b j e c t K e y > < K e y > L i n k s \ & l t ; C o l u m n s \ S u m   o f   T r o l i g t   � r   5   2 & g t ; - & l t ; M e a s u r e s \ T r o l i g t   � r   5 & g t ; \ C O L U M N < / K e y > < / D i a g r a m O b j e c t K e y > < D i a g r a m O b j e c t K e y > < K e y > L i n k s \ & l t ; C o l u m n s \ S u m   o f   T r o l i g t   � r   5   2 & g t ; - & l t ; M e a s u r e s \ T r o l i g t   � r   5 & g t ; \ M E A S U R E 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 - T r o l i g t   � r   1 & g t ; - & l t ; M e a s u r e s \ - T r o l i g t   � r   1 & g t ; < / K e y > < / D i a g r a m O b j e c t K e y > < D i a g r a m O b j e c t K e y > < K e y > L i n k s \ & l t ; C o l u m n s \ C o u n t   o f   - T r o l i g t   � r   1 & g t ; - & l t ; M e a s u r e s \ - T r o l i g t   � r   1 & g t ; \ C O L U M N < / K e y > < / D i a g r a m O b j e c t K e y > < D i a g r a m O b j e c t K e y > < K e y > L i n k s \ & l t ; C o l u m n s \ C o u n t   o f   - T r o l i g t   � r   1 & g t ; - & l t ; M e a s u r e s \ - T r o l i g t   � r   1 & g t ; \ M E A S U R E 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 T r o l i g t   � r   6 < / K e y > < / a : K e y > < a : V a l u e   i : t y p e = " M e a s u r e G r i d N o d e V i e w S t a t e " > < C o l u m n > 5 < / 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 M i n   � r   2 < / K e y > < / a : K e y > < a : V a l u e   i : t y p e = " M e a s u r e G r i d N o d e V i e w S t a t e " > < C o l u m n > 9 < / C o l u m n > < L a y e d O u t > t r u e < / L a y e d O u t > < W a s U I I n v i s i b l e > t r u e < / W a s U I I n v i s i b l e > < / a : V a l u e > < / a : K e y V a l u e O f D i a g r a m O b j e c t K e y a n y T y p e z b w N T n L X > < a : K e y V a l u e O f D i a g r a m O b j e c t K e y a n y T y p e z b w N T n L X > < a : K e y > < K e y > M e a s u r e s \ S u m   o f   M i n   � r   2 \ T a g I n f o \ F o r m u l a < / K e y > < / a : K e y > < a : V a l u e   i : t y p e = " M e a s u r e G r i d V i e w S t a t e I D i a g r a m T a g A d d i t i o n a l I n f o " / > < / a : K e y V a l u e O f D i a g r a m O b j e c t K e y a n y T y p e z b w N T n L X > < a : K e y V a l u e O f D i a g r a m O b j e c t K e y a n y T y p e z b w N T n L X > < a : K e y > < K e y > M e a s u r e s \ S u m   o f   M i n   � r   2 \ T a g I n f o \ V a l u e < / K e y > < / a : K e y > < a : V a l u e   i : t y p e = " M e a s u r e G r i d V i e w S t a t e I D i a g r a m T a g A d d i t i o n a l I n f o " / > < / a : K e y V a l u e O f D i a g r a m O b j e c t K e y a n y T y p e z b w N T n L X > < a : K e y V a l u e O f D i a g r a m O b j e c t K e y a n y T y p e z b w N T n L X > < a : K e y > < K e y > M e a s u r e s \ S u m   o f   S u m m a   t r o l i g < / K e y > < / a : K e y > < a : V a l u e   i : t y p e = " M e a s u r e G r i d N o d e V i e w S t a t e " > < C o l u m n > 6 < / 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 T r o l i g t   � r   1   2 < / K e y > < / a : K e y > < a : V a l u e   i : t y p e = " M e a s u r e G r i d N o d e V i e w S t a t e " > < L a y e d O u t > t r u e < / L a y e d O u t > < W a s U I I n v i s i b l e > t r u e < / W a s U I I n v i s i b l e > < / a : V a l u e > < / a : K e y V a l u e O f D i a g r a m O b j e c t K e y a n y T y p e z b w N T n L X > < a : K e y V a l u e O f D i a g r a m O b j e c t K e y a n y T y p e z b w N T n L X > < a : K e y > < K e y > M e a s u r e s \ S u m   o f   T r o l i g t   � r   1   2 \ T a g I n f o \ F o r m u l a < / K e y > < / a : K e y > < a : V a l u e   i : t y p e = " M e a s u r e G r i d V i e w S t a t e I D i a g r a m T a g A d d i t i o n a l I n f o " / > < / a : K e y V a l u e O f D i a g r a m O b j e c t K e y a n y T y p e z b w N T n L X > < a : K e y V a l u e O f D i a g r a m O b j e c t K e y a n y T y p e z b w N T n L X > < a : K e y > < K e y > M e a s u r e s \ S u m   o f   T r o l i g t   � r   1   2 \ T a g I n f o \ V a l u e < / K e y > < / a : K e y > < a : V a l u e   i : t y p e = " M e a s u r e G r i d V i e w S t a t e I D i a g r a m T a g A d d i t i o n a l I n f o " / > < / a : K e y V a l u e O f D i a g r a m O b j e c t K e y a n y T y p e z b w N T n L X > < a : K e y V a l u e O f D i a g r a m O b j e c t K e y a n y T y p e z b w N T n L X > < a : K e y > < K e y > M e a s u r e s \ S u m   o f   T r o l i g t   � r   2   2 < / K e y > < / a : K e y > < a : V a l u e   i : t y p e = " M e a s u r e G r i d N o d e V i e w S t a t e " > < C o l u m n > 1 < / C o l u m n > < L a y e d O u t > t r u e < / L a y e d O u t > < W a s U I I n v i s i b l e > t r u e < / W a s U I I n v i s i b l e > < / a : V a l u e > < / a : K e y V a l u e O f D i a g r a m O b j e c t K e y a n y T y p e z b w N T n L X > < a : K e y V a l u e O f D i a g r a m O b j e c t K e y a n y T y p e z b w N T n L X > < a : K e y > < K e y > M e a s u r e s \ S u m   o f   T r o l i g t   � r   2   2 \ T a g I n f o \ F o r m u l a < / K e y > < / a : K e y > < a : V a l u e   i : t y p e = " M e a s u r e G r i d V i e w S t a t e I D i a g r a m T a g A d d i t i o n a l I n f o " / > < / a : K e y V a l u e O f D i a g r a m O b j e c t K e y a n y T y p e z b w N T n L X > < a : K e y V a l u e O f D i a g r a m O b j e c t K e y a n y T y p e z b w N T n L X > < a : K e y > < K e y > M e a s u r e s \ S u m   o f   T r o l i g t   � r   2   2 \ T a g I n f o \ V a l u e < / K e y > < / a : K e y > < a : V a l u e   i : t y p e = " M e a s u r e G r i d V i e w S t a t e I D i a g r a m T a g A d d i t i o n a l I n f o " / > < / a : K e y V a l u e O f D i a g r a m O b j e c t K e y a n y T y p e z b w N T n L X > < a : K e y V a l u e O f D i a g r a m O b j e c t K e y a n y T y p e z b w N T n L X > < a : K e y > < K e y > M e a s u r e s \ S u m   o f   T r o l i g t   � r   3   2 < / K e y > < / a : K e y > < a : V a l u e   i : t y p e = " M e a s u r e G r i d N o d e V i e w S t a t e " > < C o l u m n > 2 < / C o l u m n > < L a y e d O u t > t r u e < / L a y e d O u t > < W a s U I I n v i s i b l e > t r u e < / W a s U I I n v i s i b l e > < / a : V a l u e > < / a : K e y V a l u e O f D i a g r a m O b j e c t K e y a n y T y p e z b w N T n L X > < a : K e y V a l u e O f D i a g r a m O b j e c t K e y a n y T y p e z b w N T n L X > < a : K e y > < K e y > M e a s u r e s \ S u m   o f   T r o l i g t   � r   3   2 \ T a g I n f o \ F o r m u l a < / K e y > < / a : K e y > < a : V a l u e   i : t y p e = " M e a s u r e G r i d V i e w S t a t e I D i a g r a m T a g A d d i t i o n a l I n f o " / > < / a : K e y V a l u e O f D i a g r a m O b j e c t K e y a n y T y p e z b w N T n L X > < a : K e y V a l u e O f D i a g r a m O b j e c t K e y a n y T y p e z b w N T n L X > < a : K e y > < K e y > M e a s u r e s \ S u m   o f   T r o l i g t   � r   3   2 \ T a g I n f o \ V a l u e < / K e y > < / a : K e y > < a : V a l u e   i : t y p e = " M e a s u r e G r i d V i e w S t a t e I D i a g r a m T a g A d d i t i o n a l I n f o " / > < / a : K e y V a l u e O f D i a g r a m O b j e c t K e y a n y T y p e z b w N T n L X > < a : K e y V a l u e O f D i a g r a m O b j e c t K e y a n y T y p e z b w N T n L X > < a : K e y > < K e y > M e a s u r e s \ S u m   o f   T r o l i g t   � r   4   2 < / K e y > < / a : K e y > < a : V a l u e   i : t y p e = " M e a s u r e G r i d N o d e V i e w S t a t e " > < C o l u m n > 3 < / C o l u m n > < L a y e d O u t > t r u e < / L a y e d O u t > < W a s U I I n v i s i b l e > t r u e < / W a s U I I n v i s i b l e > < / a : V a l u e > < / a : K e y V a l u e O f D i a g r a m O b j e c t K e y a n y T y p e z b w N T n L X > < a : K e y V a l u e O f D i a g r a m O b j e c t K e y a n y T y p e z b w N T n L X > < a : K e y > < K e y > M e a s u r e s \ S u m   o f   T r o l i g t   � r   4   2 \ T a g I n f o \ F o r m u l a < / K e y > < / a : K e y > < a : V a l u e   i : t y p e = " M e a s u r e G r i d V i e w S t a t e I D i a g r a m T a g A d d i t i o n a l I n f o " / > < / a : K e y V a l u e O f D i a g r a m O b j e c t K e y a n y T y p e z b w N T n L X > < a : K e y V a l u e O f D i a g r a m O b j e c t K e y a n y T y p e z b w N T n L X > < a : K e y > < K e y > M e a s u r e s \ S u m   o f   T r o l i g t   � r   4   2 \ T a g I n f o \ V a l u e < / K e y > < / a : K e y > < a : V a l u e   i : t y p e = " M e a s u r e G r i d V i e w S t a t e I D i a g r a m T a g A d d i t i o n a l I n f o " / > < / a : K e y V a l u e O f D i a g r a m O b j e c t K e y a n y T y p e z b w N T n L X > < a : K e y V a l u e O f D i a g r a m O b j e c t K e y a n y T y p e z b w N T n L X > < a : K e y > < K e y > M e a s u r e s \ S u m   o f   T r o l i g t   � r   5   2 < / K e y > < / a : K e y > < a : V a l u e   i : t y p e = " M e a s u r e G r i d N o d e V i e w S t a t e " > < C o l u m n > 4 < / C o l u m n > < L a y e d O u t > t r u e < / L a y e d O u t > < W a s U I I n v i s i b l e > t r u e < / W a s U I I n v i s i b l e > < / a : V a l u e > < / a : K e y V a l u e O f D i a g r a m O b j e c t K e y a n y T y p e z b w N T n L X > < a : K e y V a l u e O f D i a g r a m O b j e c t K e y a n y T y p e z b w N T n L X > < a : K e y > < K e y > M e a s u r e s \ S u m   o f   T r o l i g t   � r   5   2 \ T a g I n f o \ F o r m u l a < / K e y > < / a : K e y > < a : V a l u e   i : t y p e = " M e a s u r e G r i d V i e w S t a t e I D i a g r a m T a g A d d i t i o n a l I n f o " / > < / a : K e y V a l u e O f D i a g r a m O b j e c t K e y a n y T y p e z b w N T n L X > < a : K e y V a l u e O f D i a g r a m O b j e c t K e y a n y T y p e z b w N T n L X > < a : K e y > < K e y > M e a s u r e s \ S u m   o f   T r o l i g t   � r   5   2 \ T a g I n f o \ V a l u e < / K e y > < / a : K e y > < a : V a l u e   i : t y p e = " M e a s u r e G r i d V i e w S t a t e I D i a g r a m T a g A d d i t i o n a l I n f o " / > < / a : K e y V a l u e O f D i a g r a m O b j e c t K e y a n y T y p e z b w N T n L X > < a : K e y V a l u e O f D i a g r a m O b j e c t K e y a n y T y p e z b w N T n L X > < a : K e y > < K e y > M e a s u r e s \ S u m   o f   - T r o l i g t   � r   1 < / K e y > < / a : K e y > < a : V a l u e   i : t y p e = " M e a s u r e G r i d N o d e V i e w S t a t e " > < C o l u m n > 2 5 < / 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 2 6 < / 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 2 7 < / 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 2 8 < / 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 2 9 < / 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K e y > < / a : K e y > < a : V a l u e   i : t y p e = " M e a s u r e G r i d N o d e V i e w S t a t e " > < C o l u m n > 3 0 < / 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 - S u m m a   t r o l i g < / K e y > < / a : K e y > < a : V a l u e   i : t y p e = " M e a s u r e G r i d N o d e V i e w S t a t e " > < C o l u m n > 2 2 < / 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 - S u m m a   m i n < / K e y > < / a : K e y > < a : V a l u e   i : t y p e = " M e a s u r e G r i d N o d e V i e w S t a t e " > < C o l u m n > 2 3 < / 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 2 4 < / 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 - T r o l i g t   � r   1 < / K e y > < / a : K e y > < a : V a l u e   i : t y p e = " M e a s u r e G r i d N o d e V i e w S t a t e " > < C o l u m n > 2 5 < / C o l u m n > < L a y e d O u t > t r u e < / L a y e d O u t > < W a s U I I n v i s i b l e > t r u e < / W a s U I I n v i s i b l e > < / a : V a l u e > < / a : K e y V a l u e O f D i a g r a m O b j e c t K e y a n y T y p e z b w N T n L X > < a : K e y V a l u e O f D i a g r a m O b j e c t K e y a n y T y p e z b w N T n L X > < a : K e y > < K e y > M e a s u r e s \ C o u n t   o f   - T r o l i g t   � r   1 \ T a g I n f o \ F o r m u l a < / K e y > < / a : K e y > < a : V a l u e   i : t y p e = " M e a s u r e G r i d V i e w S t a t e I D i a g r a m T a g A d d i t i o n a l I n f o " / > < / a : K e y V a l u e O f D i a g r a m O b j e c t K e y a n y T y p e z b w N T n L X > < a : K e y V a l u e O f D i a g r a m O b j e c t K e y a n y T y p e z b w N T n L X > < a : K e y > < K e y > M e a s u r e s \ C o u n t   o f   - T r o l i g t   � r   1 \ T a g I n f o \ V a l u e < / K e y > < / a : K e y > < a : V a l u e   i : t y p e = " M e a s u r e G r i d V i e w S t a t e I D i a g r a m T a g A d d i t i o n a l I n f o " / > < / a : K e y V a l u e O f D i a g r a m O b j e c t K e y a n y T y p e z b w N T n L X > < a : K e y V a l u e O f D i a g r a m O b j e c t K e y a n y T y p e z b w N T n L X > < a : K e y > < K e y > C o l u m n s \ I D < / K e y > < / a : K e y > < a : V a l u e   i : t y p e = " M e a s u r e G r i d N o d e V i e w S t a t e " > < C o l u m n > 2 6 < / C o l u m n > < L a y e d O u t > t r u e < / L a y e d O u t > < / a : V a l u e > < / a : K e y V a l u e O f D i a g r a m O b j e c t K e y a n y T y p e z b w N T n L X > < a : K e y V a l u e O f D i a g r a m O b j e c t K e y a n y T y p e z b w N T n L X > < a : K e y > < K e y > C o l u m n s \ T y p < / K e y > < / a : K e y > < a : V a l u e   i : t y p e = " M e a s u r e G r i d N o d e V i e w S t a t e " > < L a y e d O u t > t r u e < / L a y e d O u t > < / a : V a l u e > < / a : K e y V a l u e O f D i a g r a m O b j e c t K e y a n y T y p e z b w N T n L X > < a : K e y V a l u e O f D i a g r a m O b j e c t K e y a n y T y p e z b w N T n L X > < a : K e y > < K e y > C o l u m n s \ V � r d e r a d e < / K e y > < / a : K e y > < a : V a l u e   i : t y p e = " M e a s u r e G r i d N o d e V i e w S t a t e " > < C o l u m n > 3 6 < / C o l u m n > < L a y e d O u t > t r u e < / L a y e d O u t > < / a : V a l u e > < / a : K e y V a l u e O f D i a g r a m O b j e c t K e y a n y T y p e z b w N T n L X > < a : K e y V a l u e O f D i a g r a m O b j e c t K e y a n y T y p e z b w N T n L X > < a : K e y > < K e y > C o l u m n s \ N a m n < / K e y > < / a : K e y > < a : V a l u e   i : t y p e = " M e a s u r e G r i d N o d e V i e w S t a t e " > < C o l u m n > 1 < / C o l u m n > < L a y e d O u t > t r u e < / L a y e d O u t > < / a : V a l u e > < / a : K e y V a l u e O f D i a g r a m O b j e c t K e y a n y T y p e z b w N T n L X > < a : K e y V a l u e O f D i a g r a m O b j e c t K e y a n y T y p e z b w N T n L X > < a : K e y > < K e y > C o l u m n s \ I n t r e s s e n t < / 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 C o l u m n s \ - S u m m a   t r o l i g < / K e y > < / a : K e y > < a : V a l u e   i : t y p e = " M e a s u r e G r i d N o d e V i e w S t a t e " > < C o l u m n > 2 2 < / C o l u m n > < L a y e d O u t > t r u e < / L a y e d O u t > < / a : V a l u e > < / a : K e y V a l u e O f D i a g r a m O b j e c t K e y a n y T y p e z b w N T n L X > < a : K e y V a l u e O f D i a g r a m O b j e c t K e y a n y T y p e z b w N T n L X > < a : K e y > < K e y > C o l u m n s \ - S u m m a   m i n < / K e y > < / a : K e y > < a : V a l u e   i : t y p e = " M e a s u r e G r i d N o d e V i e w S t a t e " > < C o l u m n > 2 3 < / C o l u m n > < L a y e d O u t > t r u e < / L a y e d O u t > < / a : V a l u e > < / a : K e y V a l u e O f D i a g r a m O b j e c t K e y a n y T y p e z b w N T n L X > < a : K e y V a l u e O f D i a g r a m O b j e c t K e y a n y T y p e z b w N T n L X > < a : K e y > < K e y > C o l u m n s \ - S u m m a   m a x < / K e y > < / a : K e y > < a : V a l u e   i : t y p e = " M e a s u r e G r i d N o d e V i e w S t a t e " > < C o l u m n > 2 4 < / C o l u m n > < L a y e d O u t > t r u e < / L a y e d O u t > < / a : V a l u e > < / a : K e y V a l u e O f D i a g r a m O b j e c t K e y a n y T y p e z b w N T n L X > < a : K e y V a l u e O f D i a g r a m O b j e c t K e y a n y T y p e z b w N T n L X > < a : K e y > < K e y > C o l u m n s \ - T r o l i g t   � r   1 < / K e y > < / a : K e y > < a : V a l u e   i : t y p e = " M e a s u r e G r i d N o d e V i e w S t a t e " > < C o l u m n > 2 5 < / C o l u m n > < L a y e d O u t > t r u e < / L a y e d O u t > < / a : V a l u e > < / a : K e y V a l u e O f D i a g r a m O b j e c t K e y a n y T y p e z b w N T n L X > < a : K e y V a l u e O f D i a g r a m O b j e c t K e y a n y T y p e z b w N T n L X > < a : K e y > < K e y > C o l u m n s \ - T r o l i g t   � r   2 < / K e y > < / a : K e y > < a : V a l u e   i : t y p e = " M e a s u r e G r i d N o d e V i e w S t a t e " > < C o l u m n > 2 6 < / C o l u m n > < L a y e d O u t > t r u e < / L a y e d O u t > < / a : V a l u e > < / a : K e y V a l u e O f D i a g r a m O b j e c t K e y a n y T y p e z b w N T n L X > < a : K e y V a l u e O f D i a g r a m O b j e c t K e y a n y T y p e z b w N T n L X > < a : K e y > < K e y > C o l u m n s \ - T r o l i g t   � r   3 < / K e y > < / a : K e y > < a : V a l u e   i : t y p e = " M e a s u r e G r i d N o d e V i e w S t a t e " > < C o l u m n > 2 7 < / C o l u m n > < L a y e d O u t > t r u e < / L a y e d O u t > < / a : V a l u e > < / a : K e y V a l u e O f D i a g r a m O b j e c t K e y a n y T y p e z b w N T n L X > < a : K e y V a l u e O f D i a g r a m O b j e c t K e y a n y T y p e z b w N T n L X > < a : K e y > < K e y > C o l u m n s \ - T r o l i g t   � r   4 < / K e y > < / a : K e y > < a : V a l u e   i : t y p e = " M e a s u r e G r i d N o d e V i e w S t a t e " > < C o l u m n > 2 8 < / C o l u m n > < L a y e d O u t > t r u e < / L a y e d O u t > < / a : V a l u e > < / a : K e y V a l u e O f D i a g r a m O b j e c t K e y a n y T y p e z b w N T n L X > < a : K e y V a l u e O f D i a g r a m O b j e c t K e y a n y T y p e z b w N T n L X > < a : K e y > < K e y > C o l u m n s \ - T r o l i g t   � r   5 < / K e y > < / a : K e y > < a : V a l u e   i : t y p e = " M e a s u r e G r i d N o d e V i e w S t a t e " > < C o l u m n > 2 9 < / C o l u m n > < L a y e d O u t > t r u e < / L a y e d O u t > < / a : V a l u e > < / a : K e y V a l u e O f D i a g r a m O b j e c t K e y a n y T y p e z b w N T n L X > < a : K e y V a l u e O f D i a g r a m O b j e c t K e y a n y T y p e z b w N T n L X > < a : K e y > < K e y > C o l u m n s \ - T r o l i g t   � r   6 < / K e y > < / a : K e y > < a : V a l u e   i : t y p e = " M e a s u r e G r i d N o d e V i e w S t a t e " > < C o l u m n > 3 0 < / C o l u m n > < L a y e d O u t > t r u e < / L a y e d O u t > < / a : V a l u e > < / 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 M i n   � r   2 & g t ; - & l t ; M e a s u r e s \ M i n   � r   2 & g t ; < / K e y > < / a : K e y > < a : V a l u e   i : t y p e = " M e a s u r e G r i d V i e w S t a t e I D i a g r a m L i n k " / > < / a : K e y V a l u e O f D i a g r a m O b j e c t K e y a n y T y p e z b w N T n L X > < a : K e y V a l u e O f D i a g r a m O b j e c t K e y a n y T y p e z b w N T n L X > < a : K e y > < K e y > L i n k s \ & l t ; C o l u m n s \ S u m   o f   M i n   � r   2 & g t ; - & l t ; M e a s u r e s \ M i n   � r   2 & g t ; \ C O L U M N < / K e y > < / a : K e y > < a : V a l u e   i : t y p e = " M e a s u r e G r i d V i e w S t a t e I D i a g r a m L i n k E n d p o i n t " / > < / a : K e y V a l u e O f D i a g r a m O b j e c t K e y a n y T y p e z b w N T n L X > < a : K e y V a l u e O f D i a g r a m O b j e c t K e y a n y T y p e z b w N T n L X > < a : K e y > < K e y > L i n k s \ & l t ; C o l u m n s \ S u m   o f   M i n   � r   2 & g t ; - & l t ; M e a s u r e s \ M i n   � r   2 & g t ; \ M E A S U R E 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 T r o l i g t   � r   1   2 & g t ; - & l t ; M e a s u r e s \ T r o l i g t   � r   1 & g t ; < / K e y > < / a : K e y > < a : V a l u e   i : t y p e = " M e a s u r e G r i d V i e w S t a t e I D i a g r a m L i n k " / > < / a : K e y V a l u e O f D i a g r a m O b j e c t K e y a n y T y p e z b w N T n L X > < a : K e y V a l u e O f D i a g r a m O b j e c t K e y a n y T y p e z b w N T n L X > < a : K e y > < K e y > L i n k s \ & l t ; C o l u m n s \ S u m   o f   T r o l i g t   � r   1   2 & g t ; - & l t ; M e a s u r e s \ T r o l i g t   � r   1 & g t ; \ C O L U M N < / K e y > < / a : K e y > < a : V a l u e   i : t y p e = " M e a s u r e G r i d V i e w S t a t e I D i a g r a m L i n k E n d p o i n t " / > < / a : K e y V a l u e O f D i a g r a m O b j e c t K e y a n y T y p e z b w N T n L X > < a : K e y V a l u e O f D i a g r a m O b j e c t K e y a n y T y p e z b w N T n L X > < a : K e y > < K e y > L i n k s \ & l t ; C o l u m n s \ S u m   o f   T r o l i g t   � r   1   2 & g t ; - & l t ; M e a s u r e s \ T r o l i g t   � r   1 & g t ; \ M E A S U R E < / K e y > < / a : K e y > < a : V a l u e   i : t y p e = " M e a s u r e G r i d V i e w S t a t e I D i a g r a m L i n k E n d p o i n t " / > < / a : K e y V a l u e O f D i a g r a m O b j e c t K e y a n y T y p e z b w N T n L X > < a : K e y V a l u e O f D i a g r a m O b j e c t K e y a n y T y p e z b w N T n L X > < a : K e y > < K e y > L i n k s \ & l t ; C o l u m n s \ S u m   o f   T r o l i g t   � r   2   2 & g t ; - & l t ; M e a s u r e s \ T r o l i g t   � r   2 & g t ; < / K e y > < / a : K e y > < a : V a l u e   i : t y p e = " M e a s u r e G r i d V i e w S t a t e I D i a g r a m L i n k " / > < / a : K e y V a l u e O f D i a g r a m O b j e c t K e y a n y T y p e z b w N T n L X > < a : K e y V a l u e O f D i a g r a m O b j e c t K e y a n y T y p e z b w N T n L X > < a : K e y > < K e y > L i n k s \ & l t ; C o l u m n s \ S u m   o f   T r o l i g t   � r   2   2 & g t ; - & l t ; M e a s u r e s \ T r o l i g t   � r   2 & g t ; \ C O L U M N < / K e y > < / a : K e y > < a : V a l u e   i : t y p e = " M e a s u r e G r i d V i e w S t a t e I D i a g r a m L i n k E n d p o i n t " / > < / a : K e y V a l u e O f D i a g r a m O b j e c t K e y a n y T y p e z b w N T n L X > < a : K e y V a l u e O f D i a g r a m O b j e c t K e y a n y T y p e z b w N T n L X > < a : K e y > < K e y > L i n k s \ & l t ; C o l u m n s \ S u m   o f   T r o l i g t   � r   2   2 & g t ; - & l t ; M e a s u r e s \ T r o l i g t   � r   2 & g t ; \ M E A S U R E < / K e y > < / a : K e y > < a : V a l u e   i : t y p e = " M e a s u r e G r i d V i e w S t a t e I D i a g r a m L i n k E n d p o i n t " / > < / a : K e y V a l u e O f D i a g r a m O b j e c t K e y a n y T y p e z b w N T n L X > < a : K e y V a l u e O f D i a g r a m O b j e c t K e y a n y T y p e z b w N T n L X > < a : K e y > < K e y > L i n k s \ & l t ; C o l u m n s \ S u m   o f   T r o l i g t   � r   3   2 & g t ; - & l t ; M e a s u r e s \ T r o l i g t   � r   3 & g t ; < / K e y > < / a : K e y > < a : V a l u e   i : t y p e = " M e a s u r e G r i d V i e w S t a t e I D i a g r a m L i n k " / > < / a : K e y V a l u e O f D i a g r a m O b j e c t K e y a n y T y p e z b w N T n L X > < a : K e y V a l u e O f D i a g r a m O b j e c t K e y a n y T y p e z b w N T n L X > < a : K e y > < K e y > L i n k s \ & l t ; C o l u m n s \ S u m   o f   T r o l i g t   � r   3   2 & g t ; - & l t ; M e a s u r e s \ T r o l i g t   � r   3 & g t ; \ C O L U M N < / K e y > < / a : K e y > < a : V a l u e   i : t y p e = " M e a s u r e G r i d V i e w S t a t e I D i a g r a m L i n k E n d p o i n t " / > < / a : K e y V a l u e O f D i a g r a m O b j e c t K e y a n y T y p e z b w N T n L X > < a : K e y V a l u e O f D i a g r a m O b j e c t K e y a n y T y p e z b w N T n L X > < a : K e y > < K e y > L i n k s \ & l t ; C o l u m n s \ S u m   o f   T r o l i g t   � r   3   2 & g t ; - & l t ; M e a s u r e s \ T r o l i g t   � r   3 & g t ; \ M E A S U R E < / K e y > < / a : K e y > < a : V a l u e   i : t y p e = " M e a s u r e G r i d V i e w S t a t e I D i a g r a m L i n k E n d p o i n t " / > < / a : K e y V a l u e O f D i a g r a m O b j e c t K e y a n y T y p e z b w N T n L X > < a : K e y V a l u e O f D i a g r a m O b j e c t K e y a n y T y p e z b w N T n L X > < a : K e y > < K e y > L i n k s \ & l t ; C o l u m n s \ S u m   o f   T r o l i g t   � r   4   2 & g t ; - & l t ; M e a s u r e s \ T r o l i g t   � r   4 & g t ; < / K e y > < / a : K e y > < a : V a l u e   i : t y p e = " M e a s u r e G r i d V i e w S t a t e I D i a g r a m L i n k " / > < / a : K e y V a l u e O f D i a g r a m O b j e c t K e y a n y T y p e z b w N T n L X > < a : K e y V a l u e O f D i a g r a m O b j e c t K e y a n y T y p e z b w N T n L X > < a : K e y > < K e y > L i n k s \ & l t ; C o l u m n s \ S u m   o f   T r o l i g t   � r   4   2 & g t ; - & l t ; M e a s u r e s \ T r o l i g t   � r   4 & g t ; \ C O L U M N < / K e y > < / a : K e y > < a : V a l u e   i : t y p e = " M e a s u r e G r i d V i e w S t a t e I D i a g r a m L i n k E n d p o i n t " / > < / a : K e y V a l u e O f D i a g r a m O b j e c t K e y a n y T y p e z b w N T n L X > < a : K e y V a l u e O f D i a g r a m O b j e c t K e y a n y T y p e z b w N T n L X > < a : K e y > < K e y > L i n k s \ & l t ; C o l u m n s \ S u m   o f   T r o l i g t   � r   4   2 & g t ; - & l t ; M e a s u r e s \ T r o l i g t   � r   4 & g t ; \ M E A S U R E < / K e y > < / a : K e y > < a : V a l u e   i : t y p e = " M e a s u r e G r i d V i e w S t a t e I D i a g r a m L i n k E n d p o i n t " / > < / a : K e y V a l u e O f D i a g r a m O b j e c t K e y a n y T y p e z b w N T n L X > < a : K e y V a l u e O f D i a g r a m O b j e c t K e y a n y T y p e z b w N T n L X > < a : K e y > < K e y > L i n k s \ & l t ; C o l u m n s \ S u m   o f   T r o l i g t   � r   5   2 & g t ; - & l t ; M e a s u r e s \ T r o l i g t   � r   5 & g t ; < / K e y > < / a : K e y > < a : V a l u e   i : t y p e = " M e a s u r e G r i d V i e w S t a t e I D i a g r a m L i n k " / > < / a : K e y V a l u e O f D i a g r a m O b j e c t K e y a n y T y p e z b w N T n L X > < a : K e y V a l u e O f D i a g r a m O b j e c t K e y a n y T y p e z b w N T n L X > < a : K e y > < K e y > L i n k s \ & l t ; C o l u m n s \ S u m   o f   T r o l i g t   � r   5   2 & g t ; - & l t ; M e a s u r e s \ T r o l i g t   � r   5 & g t ; \ C O L U M N < / K e y > < / a : K e y > < a : V a l u e   i : t y p e = " M e a s u r e G r i d V i e w S t a t e I D i a g r a m L i n k E n d p o i n t " / > < / a : K e y V a l u e O f D i a g r a m O b j e c t K e y a n y T y p e z b w N T n L X > < a : K e y V a l u e O f D i a g r a m O b j e c t K e y a n y T y p e z b w N T n L X > < a : K e y > < K e y > L i n k s \ & l t ; C o l u m n s \ S u m   o f   T r o l i g t   � r   5   2 & g t ; - & l t ; M e a s u r e s \ T r o l i g t   � r   5 & g t ; \ M E A S U R E 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 - T r o l i g t   � r   1 & g t ; - & l t ; M e a s u r e s \ - T r o l i g t   � r   1 & g t ; < / K e y > < / a : K e y > < a : V a l u e   i : t y p e = " M e a s u r e G r i d V i e w S t a t e I D i a g r a m L i n k " / > < / a : K e y V a l u e O f D i a g r a m O b j e c t K e y a n y T y p e z b w N T n L X > < a : K e y V a l u e O f D i a g r a m O b j e c t K e y a n y T y p e z b w N T n L X > < a : K e y > < K e y > L i n k s \ & l t ; C o l u m n s \ C o u n t   o f   - T r o l i g t   � r   1 & g t ; - & l t ; M e a s u r e s \ - T r o l i g t   � r   1 & g t ; \ C O L U M N < / K e y > < / a : K e y > < a : V a l u e   i : t y p e = " M e a s u r e G r i d V i e w S t a t e I D i a g r a m L i n k E n d p o i n t " / > < / a : K e y V a l u e O f D i a g r a m O b j e c t K e y a n y T y p e z b w N T n L X > < a : K e y V a l u e O f D i a g r a m O b j e c t K e y a n y T y p e z b w N T n L X > < a : K e y > < K e y > L i n k s \ & l t ; C o l u m n s \ C o u n t   o f   - T r o l i g t   � r   1 & g t ; - & l t ; M e a s u r e s \ - T r o l i g t   � r   1 & g t ; \ M E A S U R E < / K e y > < / a : K e y > < a : V a l u e   i : t y p e = " M e a s u r e G r i d V i e w S t a t e I D i a g r a m L i n k E n d p o i n t " / > < / a : K e y V a l u e O f D i a g r a m O b j e c t K e y a n y T y p e z b w N T n L X > < / V i e w S t a t e s > < / D i a g r a m M a n a g e r . S e r i a l i z a b l e D i a g r a m > < D i a g r a m M a n a g e r . S e r i a l i z a b l e D i a g r a m > < A d a p t e r   i : t y p e = " M e a s u r e D i a g r a m S a n d b o x A d a p t e r " > < T a b l e N a m e > N y t t o r _ I n t r e s s e n t 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 N y t t o r _ N a m n 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 K o s t n a d e r _ I n t r e s s e n t 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 K o s t n a d e r _ N a m n 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 N y t t o r _ V � r d e r a d e 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D i a g r a m M a n a g e r . S e r i a l i z a b l e D i a g r a m > < A d a p t e r   i : t y p e = " M e a s u r e D i a g r a m S a n d b o x A d a p t e r " > < T a b l e N a m e > K o s t n a d e r _ K a t e g o r i 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 N y t t o r _ K a t e g o r i 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 T a g s \ T a b l e s \ & l t ; T a b l e s \ N y t t o r & g t ; < / K e y > < / D i a g r a m O b j e c t K e y > < D i a g r a m O b j e c t K e y > < K e y > D y n a m i c   T a g s \ T a b l e s \ & l t ; T a b l e s \ K o s t n a d e r & g t ; < / K e y > < / D i a g r a m O b j e c t K e y > < D i a g r a m O b j e c t K e y > < K e y > D y n a m i c   T a g s \ T a b l e s \ & l t ; T a b l e s \ N y t t o r _ N a m n & g t ; < / K e y > < / D i a g r a m O b j e c t K e y > < D i a g r a m O b j e c t K e y > < K e y > D y n a m i c   T a g s \ T a b l e s \ & l t ; T a b l e s \ K o s t n a d e r _ N a m n & g t ; < / K e y > < / D i a g r a m O b j e c t K e y > < D i a g r a m O b j e c t K e y > < K e y > D y n a m i c   T a g s \ T a b l e s \ & l t ; T a b l e s \ N y t t o r _ I n t r e s s e n t & g t ; < / K e y > < / D i a g r a m O b j e c t K e y > < D i a g r a m O b j e c t K e y > < K e y > D y n a m i c   T a g s \ T a b l e s \ & l t ; T a b l e s \ N y t t o r _ K a t e g o r i & g t ; < / K e y > < / D i a g r a m O b j e c t K e y > < D i a g r a m O b j e c t K e y > < K e y > D y n a m i c   T a g s \ T a b l e s \ & l t ; T a b l e s \ K o s t n a d e r _ K a t e g o r i & g t ; < / K e y > < / D i a g r a m O b j e c t K e y > < D i a g r a m O b j e c t K e y > < K e y > D y n a m i c   T a g s \ T a b l e s \ & l t ; T a b l e s \ K o s t n a d e r _ I n t r e s s e n t & g t ; < / K e y > < / D i a g r a m O b j e c t K e y > < D i a g r a m O b j e c t K e y > < K e y > D y n a m i c   T a g s \ T a b l e s \ & l t ; T a b l e s \ N y t t o r _ V � r d e r a d e & g t ; < / K e y > < / D i a g r a m O b j e c t K e y > < D i a g r a m O b j e c t K e y > < K e y > D y n a m i c   T a g s \ T a b l e s \ & l t ; T a b l e s \ K o s t n a d e r _ V � r d e r a d e & g t ; < / K e y > < / D i a g r a m O b j e c t K e y > < D i a g r a m O b j e c t K e y > < K e y > T a b l e s \ N y t t o r < / K e y > < / D i a g r a m O b j e c t K e y > < D i a g r a m O b j e c t K e y > < K e y > T a b l e s \ N y t t o r \ C o l u m n s \ I D < / K e y > < / D i a g r a m O b j e c t K e y > < D i a g r a m O b j e c t K e y > < K e y > T a b l e s \ N y t t o r \ C o l u m n s \ T y p < / K e y > < / D i a g r a m O b j e c t K e y > < D i a g r a m O b j e c t K e y > < K e y > T a b l e s \ N y t t o r \ C o l u m n s \ V � r d e r a d e < / K e y > < / D i a g r a m O b j e c t K e y > < D i a g r a m O b j e c t K e y > < K e y > T a b l e s \ N y t t o r \ C o l u m n s \ N a m n < / K e y > < / D i a g r a m O b j e c t K e y > < D i a g r a m O b j e c t K e y > < K e y > T a b l e s \ N y t t o r \ C o l u m n s \ I n t r e s s e n t < / K e y > < / D i a g r a m O b j e c t K e y > < D i a g r a m O b j e c t K e y > < K e y > T a b l e s \ N y t t o r \ C o l u m n s \ K a t e g o r i < / K e y > < / D i a g r a m O b j e c t K e y > < D i a g r a m O b j e c t K e y > < K e y > T a b l e s \ N y t t o r \ C o l u m n s \ T r o l i g t   � r   1 < / K e y > < / D i a g r a m O b j e c t K e y > < D i a g r a m O b j e c t K e y > < K e y > T a b l e s \ N y t t o r \ C o l u m n s \ T r o l i g t   � r   2 < / K e y > < / D i a g r a m O b j e c t K e y > < D i a g r a m O b j e c t K e y > < K e y > T a b l e s \ N y t t o r \ C o l u m n s \ T r o l i g t   � r   3 < / K e y > < / D i a g r a m O b j e c t K e y > < D i a g r a m O b j e c t K e y > < K e y > T a b l e s \ N y t t o r \ C o l u m n s \ T r o l i g t   � r   4 < / K e y > < / D i a g r a m O b j e c t K e y > < D i a g r a m O b j e c t K e y > < K e y > T a b l e s \ N y t t o r \ C o l u m n s \ T r o l i g t   � r   5 < / K e y > < / D i a g r a m O b j e c t K e y > < D i a g r a m O b j e c t K e y > < K e y > T a b l e s \ N y t t o r \ C o l u m n s \ T r o l i g t   � r   6 < / K e y > < / D i a g r a m O b j e c t K e y > < D i a g r a m O b j e c t K e y > < K e y > T a b l e s \ N y t t o r \ C o l u m n s \ S u m m a   t r o l i g < / K e y > < / D i a g r a m O b j e c t K e y > < D i a g r a m O b j e c t K e y > < K e y > T a b l e s \ N y t t o r \ C o l u m n s \ O s � k e r h e t < / K e y > < / D i a g r a m O b j e c t K e y > < D i a g r a m O b j e c t K e y > < K e y > T a b l e s \ N y t t o r \ C o l u m n s \ M i n   � r   1 < / K e y > < / D i a g r a m O b j e c t K e y > < D i a g r a m O b j e c t K e y > < K e y > T a b l e s \ N y t t o r \ C o l u m n s \ M i n   � r   2 < / K e y > < / D i a g r a m O b j e c t K e y > < D i a g r a m O b j e c t K e y > < K e y > T a b l e s \ N y t t o r \ C o l u m n s \ M i n   � r   3 < / K e y > < / D i a g r a m O b j e c t K e y > < D i a g r a m O b j e c t K e y > < K e y > T a b l e s \ N y t t o r \ C o l u m n s \ M i n   � r   4 < / K e y > < / D i a g r a m O b j e c t K e y > < D i a g r a m O b j e c t K e y > < K e y > T a b l e s \ N y t t o r \ C o l u m n s \ M i n   � r   5 < / K e y > < / D i a g r a m O b j e c t K e y > < D i a g r a m O b j e c t K e y > < K e y > T a b l e s \ N y t t o r \ C o l u m n s \ M i n   � r   6 < / K e y > < / D i a g r a m O b j e c t K e y > < D i a g r a m O b j e c t K e y > < K e y > T a b l e s \ N y t t o r \ C o l u m n s \ S u m m a   m i n < / K e y > < / D i a g r a m O b j e c t K e y > < D i a g r a m O b j e c t K e y > < K e y > T a b l e s \ N y t t o r \ C o l u m n s \ M a x   � r   1 < / K e y > < / D i a g r a m O b j e c t K e y > < D i a g r a m O b j e c t K e y > < K e y > T a b l e s \ N y t t o r \ C o l u m n s \ M a x   � r   2 < / K e y > < / D i a g r a m O b j e c t K e y > < D i a g r a m O b j e c t K e y > < K e y > T a b l e s \ N y t t o r \ C o l u m n s \ M a x   � r   3 < / K e y > < / D i a g r a m O b j e c t K e y > < D i a g r a m O b j e c t K e y > < K e y > T a b l e s \ N y t t o r \ C o l u m n s \ M a x   � r   4 < / K e y > < / D i a g r a m O b j e c t K e y > < D i a g r a m O b j e c t K e y > < K e y > T a b l e s \ N y t t o r \ C o l u m n s \ M a x   � r   5 < / K e y > < / D i a g r a m O b j e c t K e y > < D i a g r a m O b j e c t K e y > < K e y > T a b l e s \ N y t t o r \ C o l u m n s \ M a x   � r   6 < / K e y > < / D i a g r a m O b j e c t K e y > < D i a g r a m O b j e c t K e y > < K e y > T a b l e s \ N y t t o r \ C o l u m n s \ S u m m a   m a x < / K e y > < / D i a g r a m O b j e c t K e y > < D i a g r a m O b j e c t K e y > < K e y > T a b l e s \ N y t t o r \ M e a s u r e s \ S u m   o f   M i n   � r   2   2 < / K e y > < / D i a g r a m O b j e c t K e y > < D i a g r a m O b j e c t K e y > < K e y > T a b l e s \ N y t t o r \ S u m   o f   M i n   � r   2   2 \ A d d i t i o n a l   I n f o \ I m p l i c i t   M e a s u r e < / K e y > < / D i a g r a m O b j e c t K e y > < D i a g r a m O b j e c t K e y > < K e y > T a b l e s \ N y t t o r \ M e a s u r e s \ S u m   o f   S u m m a   t r o l i g   2 < / K e y > < / D i a g r a m O b j e c t K e y > < D i a g r a m O b j e c t K e y > < K e y > T a b l e s \ N y t t o r \ S u m   o f   S u m m a   t r o l i g   2 \ A d d i t i o n a l   I n f o \ I m p l i c i t   M e a s u r e < / K e y > < / D i a g r a m O b j e c t K e y > < D i a g r a m O b j e c t K e y > < K e y > T a b l e s \ N y t t o r \ M e a s u r e s \ S u m   o f   T r o l i g t   � r   1 < / K e y > < / D i a g r a m O b j e c t K e y > < D i a g r a m O b j e c t K e y > < K e y > T a b l e s \ N y t t o r \ S u m   o f   T r o l i g t   � r   1 \ A d d i t i o n a l   I n f o \ I m p l i c i t   M e a s u r e < / K e y > < / D i a g r a m O b j e c t K e y > < D i a g r a m O b j e c t K e y > < K e y > T a b l e s \ N y t t o r \ M e a s u r e s \ S u m   o f   T r o l i g t   � r   2 < / K e y > < / D i a g r a m O b j e c t K e y > < D i a g r a m O b j e c t K e y > < K e y > T a b l e s \ N y t t o r \ S u m   o f   T r o l i g t   � r   2 \ A d d i t i o n a l   I n f o \ I m p l i c i t   M e a s u r e < / K e y > < / D i a g r a m O b j e c t K e y > < D i a g r a m O b j e c t K e y > < K e y > T a b l e s \ N y t t o r \ M e a s u r e s \ S u m   o f   T r o l i g t   � r   3 < / K e y > < / D i a g r a m O b j e c t K e y > < D i a g r a m O b j e c t K e y > < K e y > T a b l e s \ N y t t o r \ S u m   o f   T r o l i g t   � r   3 \ A d d i t i o n a l   I n f o \ I m p l i c i t   M e a s u r e < / K e y > < / D i a g r a m O b j e c t K e y > < D i a g r a m O b j e c t K e y > < K e y > T a b l e s \ N y t t o r \ M e a s u r e s \ S u m   o f   T r o l i g t   � r   4 < / K e y > < / D i a g r a m O b j e c t K e y > < D i a g r a m O b j e c t K e y > < K e y > T a b l e s \ N y t t o r \ S u m   o f   T r o l i g t   � r   4 \ A d d i t i o n a l   I n f o \ I m p l i c i t   M e a s u r e < / K e y > < / D i a g r a m O b j e c t K e y > < D i a g r a m O b j e c t K e y > < K e y > T a b l e s \ N y t t o r \ M e a s u r e s \ S u m   o f   T r o l i g t   � r   5 < / K e y > < / D i a g r a m O b j e c t K e y > < D i a g r a m O b j e c t K e y > < K e y > T a b l e s \ N y t t o r \ S u m   o f   T r o l i g t   � r   5 \ A d d i t i o n a l   I n f o \ I m p l i c i t   M e a s u r e < / K e y > < / D i a g r a m O b j e c t K e y > < D i a g r a m O b j e c t K e y > < K e y > T a b l e s \ N y t t o r \ M e a s u r e s \ S u m   o f   T r o l i g t   � r   6   2 < / K e y > < / D i a g r a m O b j e c t K e y > < D i a g r a m O b j e c t K e y > < K e y > T a b l e s \ N y t t o r \ S u m   o f   T r o l i g t   � r   6   2 \ A d d i t i o n a l   I n f o \ I m p l i c i t   M e a s u r e < / K e y > < / D i a g r a m O b j e c t K e y > < D i a g r a m O b j e c t K e y > < K e y > T a b l e s \ N y t t o r \ M e a s u r e s \ S u m   o f   S u m m a   m i n < / K e y > < / D i a g r a m O b j e c t K e y > < D i a g r a m O b j e c t K e y > < K e y > T a b l e s \ N y t t o r \ S u m   o f   S u m m a   m i n \ A d d i t i o n a l   I n f o \ I m p l i c i t   M e a s u r e < / K e y > < / D i a g r a m O b j e c t K e y > < D i a g r a m O b j e c t K e y > < K e y > T a b l e s \ N y t t o r \ M e a s u r e s \ S u m   o f   S u m m a   m a x < / K e y > < / D i a g r a m O b j e c t K e y > < D i a g r a m O b j e c t K e y > < K e y > T a b l e s \ N y t t o r \ S u m   o f   S u m m a   m a x \ A d d i t i o n a l   I n f o \ I m p l i c i t   M e a s u r e < / K e y > < / D i a g r a m O b j e c t K e y > < D i a g r a m O b j e c t K e y > < K e y > T a b l e s \ N y t t o r \ M e a s u r e s \ C o u n t   o f   S u m m a   t r o l i g < / K e y > < / D i a g r a m O b j e c t K e y > < D i a g r a m O b j e c t K e y > < K e y > T a b l e s \ N y t t o r \ C o u n t   o f   S u m m a   t r o l i g \ A d d i t i o n a l   I n f o \ I m p l i c i t   M e a s u r e < / K e y > < / D i a g r a m O b j e c t K e y > < D i a g r a m O b j e c t K e y > < K e y > T a b l e s \ K o s t n a d e r < / K e y > < / D i a g r a m O b j e c t K e y > < D i a g r a m O b j e c t K e y > < K e y > T a b l e s \ K o s t n a d e r \ C o l u m n s \ I D < / K e y > < / D i a g r a m O b j e c t K e y > < D i a g r a m O b j e c t K e y > < K e y > T a b l e s \ K o s t n a d e r \ C o l u m n s \ T y p < / K e y > < / D i a g r a m O b j e c t K e y > < D i a g r a m O b j e c t K e y > < K e y > T a b l e s \ K o s t n a d e r \ C o l u m n s \ V � r d e r a d e < / K e y > < / D i a g r a m O b j e c t K e y > < D i a g r a m O b j e c t K e y > < K e y > T a b l e s \ K o s t n a d e r \ C o l u m n s \ N a m n < / K e y > < / D i a g r a m O b j e c t K e y > < D i a g r a m O b j e c t K e y > < K e y > T a b l e s \ K o s t n a d e r \ C o l u m n s \ I n t r e s s e n t < / K e y > < / D i a g r a m O b j e c t K e y > < D i a g r a m O b j e c t K e y > < K e y > T a b l e s \ K o s t n a d e r \ C o l u m n s \ K a t e g o r i < / 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 T a b l e s \ K o s t n a d e r \ C o l u m n s \ S u m m a   t r o l i g < / K e y > < / D i a g r a m O b j e c t K e y > < D i a g r a m O b j e c t K e y > < K e y > T a b l e s \ K o s t n a d e r \ C o l u m n s \ O s � k e r h e t < / K e y > < / D i a g r a m O b j e c t K e y > < D i a g r a m O b j e c t K e y > < K e y > T a b l e s \ K o s t n a d e r \ C o l u m n s \ M i n   � r   1 < / K e y > < / D i a g r a m O b j e c t K e y > < D i a g r a m O b j e c t K e y > < K e y > T a b l e s \ K o s t n a d e r \ C o l u m n s \ M i n   � r   2 < / K e y > < / D i a g r a m O b j e c t K e y > < D i a g r a m O b j e c t K e y > < K e y > T a b l e s \ K o s t n a d e r \ C o l u m n s \ M i n   � r   3 < / K e y > < / D i a g r a m O b j e c t K e y > < D i a g r a m O b j e c t K e y > < K e y > T a b l e s \ K o s t n a d e r \ C o l u m n s \ M i n   � r   4 < / K e y > < / D i a g r a m O b j e c t K e y > < D i a g r a m O b j e c t K e y > < K e y > T a b l e s \ K o s t n a d e r \ C o l u m n s \ M i n   � r   5 < / K e y > < / D i a g r a m O b j e c t K e y > < D i a g r a m O b j e c t K e y > < K e y > T a b l e s \ K o s t n a d e r \ C o l u m n s \ M i n   � r   6 < / K e y > < / D i a g r a m O b j e c t K e y > < D i a g r a m O b j e c t K e y > < K e y > T a b l e s \ K o s t n a d e r \ C o l u m n s \ S u m m a   m i n < / K e y > < / D i a g r a m O b j e c t K e y > < D i a g r a m O b j e c t K e y > < K e y > T a b l e s \ K o s t n a d e r \ C o l u m n s \ M a x   � r   1 < / K e y > < / D i a g r a m O b j e c t K e y > < D i a g r a m O b j e c t K e y > < K e y > T a b l e s \ K o s t n a d e r \ C o l u m n s \ M a x   � r   2 < / K e y > < / D i a g r a m O b j e c t K e y > < D i a g r a m O b j e c t K e y > < K e y > T a b l e s \ K o s t n a d e r \ C o l u m n s \ M a x   � r   3 < / K e y > < / D i a g r a m O b j e c t K e y > < D i a g r a m O b j e c t K e y > < K e y > T a b l e s \ K o s t n a d e r \ C o l u m n s \ M a x   � r   4 < / K e y > < / D i a g r a m O b j e c t K e y > < D i a g r a m O b j e c t K e y > < K e y > T a b l e s \ K o s t n a d e r \ C o l u m n s \ M a x   � r   5 < / K e y > < / D i a g r a m O b j e c t K e y > < D i a g r a m O b j e c t K e y > < K e y > T a b l e s \ K o s t n a d e r \ C o l u m n s \ M a x   � r   6 < / K e y > < / D i a g r a m O b j e c t K e y > < D i a g r a m O b j e c t K e y > < K e y > T a b l e s \ K o s t n a d e r \ C o l u m n s \ S u m m a   m a x < / K e y > < / D i a g r a m O b j e c t K e y > < D i a g r a m O b j e c t K e y > < K e y > T a b l e s \ K o s t n a d e r \ C o l u m n s \ - S u m m a   t r o l i g < / K e y > < / D i a g r a m O b j e c t K e y > < D i a g r a m O b j e c t K e y > < K e y > T a b l e s \ K o s t n a d e r \ C o l u m n s \ - S u m m a   m i n < / K e y > < / D i a g r a m O b j e c t K e y > < D i a g r a m O b j e c t K e y > < K e y > T a b l e s \ K o s t n a d e r \ C o l u m n s \ - S u m m a   m a x < / 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 T a b l e s \ K o s t n a d e r \ M e a s u r e s \ S u m   o f   T r o l i g t   � r   6 < / K e y > < / D i a g r a m O b j e c t K e y > < D i a g r a m O b j e c t K e y > < K e y > T a b l e s \ K o s t n a d e r \ S u m   o f   T r o l i g t   � r   6 \ A d d i t i o n a l   I n f o \ I m p l i c i t   M e a s u r e < / K e y > < / D i a g r a m O b j e c t K e y > < D i a g r a m O b j e c t K e y > < K e y > T a b l e s \ K o s t n a d e r \ M e a s u r e s \ S u m   o f   M i n   � r   2 < / K e y > < / D i a g r a m O b j e c t K e y > < D i a g r a m O b j e c t K e y > < K e y > T a b l e s \ K o s t n a d e r \ S u m   o f   M i n   � r   2 \ A d d i t i o n a l 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 T r o l i g t   � r   1   2 < / K e y > < / D i a g r a m O b j e c t K e y > < D i a g r a m O b j e c t K e y > < K e y > T a b l e s \ K o s t n a d e r \ S u m   o f   T r o l i g t   � r   1   2 \ A d d i t i o n a l   I n f o \ I m p l i c i t   M e a s u r e < / K e y > < / D i a g r a m O b j e c t K e y > < D i a g r a m O b j e c t K e y > < K e y > T a b l e s \ K o s t n a d e r \ M e a s u r e s \ S u m   o f   T r o l i g t   � r   2   2 < / K e y > < / D i a g r a m O b j e c t K e y > < D i a g r a m O b j e c t K e y > < K e y > T a b l e s \ K o s t n a d e r \ S u m   o f   T r o l i g t   � r   2   2 \ A d d i t i o n a l   I n f o \ I m p l i c i t   M e a s u r e < / K e y > < / D i a g r a m O b j e c t K e y > < D i a g r a m O b j e c t K e y > < K e y > T a b l e s \ K o s t n a d e r \ M e a s u r e s \ S u m   o f   T r o l i g t   � r   3   2 < / K e y > < / D i a g r a m O b j e c t K e y > < D i a g r a m O b j e c t K e y > < K e y > T a b l e s \ K o s t n a d e r \ S u m   o f   T r o l i g t   � r   3   2 \ A d d i t i o n a l   I n f o \ I m p l i c i t   M e a s u r e < / K e y > < / D i a g r a m O b j e c t K e y > < D i a g r a m O b j e c t K e y > < K e y > T a b l e s \ K o s t n a d e r \ M e a s u r e s \ S u m   o f   T r o l i g t   � r   4   2 < / K e y > < / D i a g r a m O b j e c t K e y > < D i a g r a m O b j e c t K e y > < K e y > T a b l e s \ K o s t n a d e r \ S u m   o f   T r o l i g t   � r   4   2 \ A d d i t i o n a l   I n f o \ I m p l i c i t   M e a s u r e < / K e y > < / D i a g r a m O b j e c t K e y > < D i a g r a m O b j e c t K e y > < K e y > T a b l e s \ K o s t n a d e r \ M e a s u r e s \ S u m   o f   T r o l i g t   � r   5   2 < / K e y > < / D i a g r a m O b j e c t K e y > < D i a g r a m O b j e c t K e y > < K e y > T a b l e s \ K o s t n a d e r \ S u m   o f   T r o l i g t   � r   5   2 \ A d d i t i o n a l   I n f o \ I m p l i c i t   M e a s u r e < / K e y > < / D i a g r a m O b j e c t K e y > < D i a g r a m O b j e c t K e y > < K e y > T a b l e s \ K o s t n a d e r \ M e a s u r e s \ S u m   o f   - T r o l i g t   � r   1 < / K e y > < / D i a g r a m O b j e c t K e y > < D i a g r a m O b j e c t K e y > < K e y > T a b l e s \ K o s t n a d e r \ S u m   o f   - T r o l i g t   � r   1 \ A d d i t i o n a l   I n f o \ I m p l i c i t   M e a s u r e < / K e y > < / D i a g r a m O b j e c t K e y > < D i a g r a m O b j e c t K e y > < K e y > T a b l e s \ K o s t n a d e r \ M e a s u r e s \ S u m   o f   - T r o l i g t   � r   2 < / K e y > < / D i a g r a m O b j e c t K e y > < D i a g r a m O b j e c t K e y > < K e y > T a b l e s \ K o s t n a d e r \ S u m   o f   - T r o l i g t   � r   2 \ A d d i t i o n a l   I n f o \ I m p l i c i t   M e a s u r e < / K e y > < / D i a g r a m O b j e c t K e y > < D i a g r a m O b j e c t K e y > < K e y > T a b l e s \ K o s t n a d e r \ M e a s u r e s \ S u m   o f   - T r o l i g t   � r   3 < / K e y > < / D i a g r a m O b j e c t K e y > < D i a g r a m O b j e c t K e y > < K e y > T a b l e s \ K o s t n a d e r \ S u m   o f   - T r o l i g t   � r   3 \ A d d i t i o n a l   I n f o \ I m p l i c i t   M e a s u r e < / K e y > < / D i a g r a m O b j e c t K e y > < D i a g r a m O b j e c t K e y > < K e y > T a b l e s \ K o s t n a d e r \ M e a s u r e s \ S u m   o f   - T r o l i g t   � r   4 < / K e y > < / D i a g r a m O b j e c t K e y > < D i a g r a m O b j e c t K e y > < K e y > T a b l e s \ K o s t n a d e r \ S u m   o f   - T r o l i g t   � r   4 \ A d d i t i o n a l   I n f o \ I m p l i c i t   M e a s u r e < / K e y > < / D i a g r a m O b j e c t K e y > < D i a g r a m O b j e c t K e y > < K e y > T a b l e s \ K o s t n a d e r \ M e a s u r e s \ S u m   o f   - T r o l i g t   � r   5 < / K e y > < / D i a g r a m O b j e c t K e y > < D i a g r a m O b j e c t K e y > < K e y > T a b l e s \ K o s t n a d e r \ S u m   o f   - T r o l i g t   � r   5 \ A d d i t i o n a l   I n f o \ I m p l i c i t   M e a s u r e < / K e y > < / D i a g r a m O b j e c t K e y > < D i a g r a m O b j e c t K e y > < K e y > T a b l e s \ K o s t n a d e r \ M e a s u r e s \ S u m   o f   - T r o l i g t   � r   6 < / K e y > < / D i a g r a m O b j e c t K e y > < D i a g r a m O b j e c t K e y > < K e y > T a b l e s \ K o s t n a d e r \ S u m   o f   - T r o l i g t   � r   6 \ A d d i t i o n a l 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 - S u m m a   m i n < / K e y > < / D i a g r a m O b j e c t K e y > < D i a g r a m O b j e c t K e y > < K e y > T a b l e s \ K o s t n a d e r \ S u m   o f   - S u m m a   m i n \ A d d i t i o n a l   I n f o \ I m p l i c i t   M e a s u r e < / K e y > < / D i a g r a m O b j e c t K e y > < D i a g r a m O b j e c t K e y > < K e y > T a b l e s \ K o s t n a d e r \ M e a s u r e s \ S u m   o f   - S u m m a   m a x < / K e y > < / D i a g r a m O b j e c t K e y > < D i a g r a m O b j e c t K e y > < K e y > T a b l e s \ K o s t n a d e r \ S u m   o f   - S u m m a   m a x \ A d d i t i o n a l   I n f o \ I m p l i c i t   M e a s u r e < / K e y > < / D i a g r a m O b j e c t K e y > < D i a g r a m O b j e c t K e y > < K e y > T a b l e s \ K o s t n a d e r \ M e a s u r e s \ C o u n t   o f   - T r o l i g t   � r   1 < / K e y > < / D i a g r a m O b j e c t K e y > < D i a g r a m O b j e c t K e y > < K e y > T a b l e s \ K o s t n a d e r \ C o u n t   o f   - T r o l i g t   � r   1 \ A d d i t i o n a l   I n f o \ I m p l i c i t   M e a s u r e < / K e y > < / D i a g r a m O b j e c t K e y > < D i a g r a m O b j e c t K e y > < K e y > T a b l e s \ N y t t o r _ N a m n < / K e y > < / D i a g r a m O b j e c t K e y > < D i a g r a m O b j e c t K e y > < K e y > T a b l e s \ N y t t o r _ N a m n \ C o l u m n s \ I D < / K e y > < / D i a g r a m O b j e c t K e y > < D i a g r a m O b j e c t K e y > < K e y > T a b l e s \ N y t t o r _ N a m n \ C o l u m n s \ N a m n < / K e y > < / D i a g r a m O b j e c t K e y > < D i a g r a m O b j e c t K e y > < K e y > T a b l e s \ K o s t n a d e r _ N a m n < / K e y > < / D i a g r a m O b j e c t K e y > < D i a g r a m O b j e c t K e y > < K e y > T a b l e s \ K o s t n a d e r _ N a m n \ C o l u m n s \ I D < / K e y > < / D i a g r a m O b j e c t K e y > < D i a g r a m O b j e c t K e y > < K e y > T a b l e s \ K o s t n a d e r _ N a m n \ C o l u m n s \ N a m n < / K e y > < / D i a g r a m O b j e c t K e y > < D i a g r a m O b j e c t K e y > < K e y > T a b l e s \ N y t t o r _ I n t r e s s e n t < / K e y > < / D i a g r a m O b j e c t K e y > < D i a g r a m O b j e c t K e y > < K e y > T a b l e s \ N y t t o r _ I n t r e s s e n t \ C o l u m n s \ I n t r e s s e n t < / K e y > < / D i a g r a m O b j e c t K e y > < D i a g r a m O b j e c t K e y > < K e y > T a b l e s \ N y t t o r _ K a t e g o r i < / K e y > < / D i a g r a m O b j e c t K e y > < D i a g r a m O b j e c t K e y > < K e y > T a b l e s \ N y t t o r _ K a t e g o r i \ C o l u m n s \ K a t e g o r i < / K e y > < / D i a g r a m O b j e c t K e y > < D i a g r a m O b j e c t K e y > < K e y > T a b l e s \ K o s t n a d e r _ K a t e g o r i < / K e y > < / D i a g r a m O b j e c t K e y > < D i a g r a m O b j e c t K e y > < K e y > T a b l e s \ K o s t n a d e r _ K a t e g o r i \ C o l u m n s \ K a t e g o r i < / K e y > < / D i a g r a m O b j e c t K e y > < D i a g r a m O b j e c t K e y > < K e y > T a b l e s \ K o s t n a d e r _ I n t r e s s e n t < / K e y > < / D i a g r a m O b j e c t K e y > < D i a g r a m O b j e c t K e y > < K e y > T a b l e s \ K o s t n a d e r _ I n t r e s s e n t \ C o l u m n s \ I n t r e s s e n t < / K e y > < / D i a g r a m O b j e c t K e y > < D i a g r a m O b j e c t K e y > < K e y > T a b l e s \ N y t t o r _ V � r d e r a d e < / K e y > < / D i a g r a m O b j e c t K e y > < D i a g r a m O b j e c t K e y > < K e y > T a b l e s \ N y t t o r _ V � r d e r a d e \ C o l u m n s \ V � r d e r a d e < / K e y > < / D i a g r a m O b j e c t K e y > < D i a g r a m O b j e c t K e y > < K e y > T a b l e s \ K o s t n a d e r _ V � r d e r a d e < / K e y > < / D i a g r a m O b j e c t K e y > < D i a g r a m O b j e c t K e y > < K e y > T a b l e s \ K o s t n a d e r _ V � r d e r a d e \ C o l u m n s \ V � r d e r a d e < / K e y > < / D i a g r a m O b j e c t K e y > < D i a g r a m O b j e c t K e y > < K e y > R e l a t i o n s h i p s \ & l t ; T a b l e s \ N y t t o r \ C o l u m n s \ I D & g t ; - & l t ; T a b l e s \ N y t t o r _ N a m n \ C o l u m n s \ I D & g t ; < / K e y > < / D i a g r a m O b j e c t K e y > < D i a g r a m O b j e c t K e y > < K e y > R e l a t i o n s h i p s \ & l t ; T a b l e s \ N y t t o r \ C o l u m n s \ I D & g t ; - & l t ; T a b l e s \ N y t t o r _ N a m n \ C o l u m n s \ I D & g t ; \ F K < / K e y > < / D i a g r a m O b j e c t K e y > < D i a g r a m O b j e c t K e y > < K e y > R e l a t i o n s h i p s \ & l t ; T a b l e s \ N y t t o r \ C o l u m n s \ I D & g t ; - & l t ; T a b l e s \ N y t t o r _ N a m n \ C o l u m n s \ I D & g t ; \ P K < / K e y > < / D i a g r a m O b j e c t K e y > < D i a g r a m O b j e c t K e y > < K e y > R e l a t i o n s h i p s \ & l t ; T a b l e s \ N y t t o r \ C o l u m n s \ I D & g t ; - & l t ; T a b l e s \ N y t t o r _ N a m n \ C o l u m n s \ I D & g t ; \ C r o s s F i l t e r < / K e y > < / D i a g r a m O b j e c t K e y > < D i a g r a m O b j e c t K e y > < K e y > R e l a t i o n s h i p s \ & l t ; T a b l e s \ N y t t o r \ C o l u m n s \ I n t r e s s e n t & g t ; - & l t ; T a b l e s \ N y t t o r _ I n t r e s s e n t \ C o l u m n s \ I n t r e s s e n t & g t ; < / K e y > < / D i a g r a m O b j e c t K e y > < D i a g r a m O b j e c t K e y > < K e y > R e l a t i o n s h i p s \ & l t ; T a b l e s \ N y t t o r \ C o l u m n s \ I n t r e s s e n t & g t ; - & l t ; T a b l e s \ N y t t o r _ I n t r e s s e n t \ C o l u m n s \ I n t r e s s e n t & g t ; \ F K < / K e y > < / D i a g r a m O b j e c t K e y > < D i a g r a m O b j e c t K e y > < K e y > R e l a t i o n s h i p s \ & l t ; T a b l e s \ N y t t o r \ C o l u m n s \ I n t r e s s e n t & g t ; - & l t ; T a b l e s \ N y t t o r _ I n t r e s s e n t \ C o l u m n s \ I n t r e s s e n t & g t ; \ P K < / K e y > < / D i a g r a m O b j e c t K e y > < D i a g r a m O b j e c t K e y > < K e y > R e l a t i o n s h i p s \ & l t ; T a b l e s \ N y t t o r \ C o l u m n s \ I n t r e s s e n t & g t ; - & l t ; T a b l e s \ N y t t o r _ I n t r e s s e n t \ C o l u m n s \ I n t r e s s e n t & g t ; \ C r o s s F i l t e r < / K e y > < / D i a g r a m O b j e c t K e y > < D i a g r a m O b j e c t K e y > < K e y > R e l a t i o n s h i p s \ & l t ; T a b l e s \ N y t t o r \ C o l u m n s \ V � r d e r a d e & g t ; - & l t ; T a b l e s \ N y t t o r _ V � r d e r a d e \ C o l u m n s \ V � r d e r a d e & g t ; < / K e y > < / D i a g r a m O b j e c t K e y > < D i a g r a m O b j e c t K e y > < K e y > R e l a t i o n s h i p s \ & l t ; T a b l e s \ N y t t o r \ C o l u m n s \ V � r d e r a d e & g t ; - & l t ; T a b l e s \ N y t t o r _ V � r d e r a d e \ C o l u m n s \ V � r d e r a d e & g t ; \ F K < / K e y > < / D i a g r a m O b j e c t K e y > < D i a g r a m O b j e c t K e y > < K e y > R e l a t i o n s h i p s \ & l t ; T a b l e s \ N y t t o r \ C o l u m n s \ V � r d e r a d e & g t ; - & l t ; T a b l e s \ N y t t o r _ V � r d e r a d e \ C o l u m n s \ V � r d e r a d e & g t ; \ P K < / K e y > < / D i a g r a m O b j e c t K e y > < D i a g r a m O b j e c t K e y > < K e y > R e l a t i o n s h i p s \ & l t ; T a b l e s \ N y t t o r \ C o l u m n s \ V � r d e r a d e & g t ; - & l t ; T a b l e s \ N y t t o r _ V � r d e r a d e \ C o l u m n s \ V � r d e r a d e & g t ; \ C r o s s F i l t e r < / K e y > < / D i a g r a m O b j e c t K e y > < D i a g r a m O b j e c t K e y > < K e y > R e l a t i o n s h i p s \ & l t ; T a b l e s \ K o s t n a d e r \ C o l u m n s \ I D & g t ; - & l t ; T a b l e s \ K o s t n a d e r _ N a m n \ C o l u m n s \ I D & g t ; < / K e y > < / D i a g r a m O b j e c t K e y > < D i a g r a m O b j e c t K e y > < K e y > R e l a t i o n s h i p s \ & l t ; T a b l e s \ K o s t n a d e r \ C o l u m n s \ I D & g t ; - & l t ; T a b l e s \ K o s t n a d e r _ N a m n \ C o l u m n s \ I D & g t ; \ F K < / K e y > < / D i a g r a m O b j e c t K e y > < D i a g r a m O b j e c t K e y > < K e y > R e l a t i o n s h i p s \ & l t ; T a b l e s \ K o s t n a d e r \ C o l u m n s \ I D & g t ; - & l t ; T a b l e s \ K o s t n a d e r _ N a m n \ C o l u m n s \ I D & g t ; \ P K < / K e y > < / D i a g r a m O b j e c t K e y > < D i a g r a m O b j e c t K e y > < K e y > R e l a t i o n s h i p s \ & l t ; T a b l e s \ K o s t n a d e r \ C o l u m n s \ I D & g t ; - & l t ; T a b l e s \ K o s t n a d e r _ N a m n \ C o l u m n s \ I D & g t ; \ C r o s s F i l t e r < / K e y > < / D i a g r a m O b j e c t K e y > < D i a g r a m O b j e c t K e y > < K e y > R e l a t i o n s h i p s \ & l t ; T a b l e s \ K o s t n a d e r \ C o l u m n s \ I n t r e s s e n t & g t ; - & l t ; T a b l e s \ K o s t n a d e r _ I n t r e s s e n t \ C o l u m n s \ I n t r e s s e n t & g t ; < / K e y > < / D i a g r a m O b j e c t K e y > < D i a g r a m O b j e c t K e y > < K e y > R e l a t i o n s h i p s \ & l t ; T a b l e s \ K o s t n a d e r \ C o l u m n s \ I n t r e s s e n t & g t ; - & l t ; T a b l e s \ K o s t n a d e r _ I n t r e s s e n t \ C o l u m n s \ I n t r e s s e n t & g t ; \ F K < / K e y > < / D i a g r a m O b j e c t K e y > < D i a g r a m O b j e c t K e y > < K e y > R e l a t i o n s h i p s \ & l t ; T a b l e s \ K o s t n a d e r \ C o l u m n s \ I n t r e s s e n t & g t ; - & l t ; T a b l e s \ K o s t n a d e r _ I n t r e s s e n t \ C o l u m n s \ I n t r e s s e n t & g t ; \ P K < / K e y > < / D i a g r a m O b j e c t K e y > < D i a g r a m O b j e c t K e y > < K e y > R e l a t i o n s h i p s \ & l t ; T a b l e s \ K o s t n a d e r \ C o l u m n s \ I n t r e s s e n t & g t ; - & l t ; T a b l e s \ K o s t n a d e r _ I n t r e s s e n t \ C o l u m n s \ I n t r e s s e n t & g t ; \ C r o s s F i l t e r < / K e y > < / D i a g r a m O b j e c t K e y > < D i a g r a m O b j e c t K e y > < K e y > R e l a t i o n s h i p s \ & l t ; T a b l e s \ K o s t n a d e r \ C o l u m n s \ K a t e g o r i & g t ; - & l t ; T a b l e s \ K o s t n a d e r _ K a t e g o r i \ C o l u m n s \ K a t e g o r i & g t ; < / K e y > < / D i a g r a m O b j e c t K e y > < D i a g r a m O b j e c t K e y > < K e y > R e l a t i o n s h i p s \ & l t ; T a b l e s \ K o s t n a d e r \ C o l u m n s \ K a t e g o r i & g t ; - & l t ; T a b l e s \ K o s t n a d e r _ K a t e g o r i \ C o l u m n s \ K a t e g o r i & g t ; \ F K < / K e y > < / D i a g r a m O b j e c t K e y > < D i a g r a m O b j e c t K e y > < K e y > R e l a t i o n s h i p s \ & l t ; T a b l e s \ K o s t n a d e r \ C o l u m n s \ K a t e g o r i & g t ; - & l t ; T a b l e s \ K o s t n a d e r _ K a t e g o r i \ C o l u m n s \ K a t e g o r i & g t ; \ P K < / K e y > < / D i a g r a m O b j e c t K e y > < D i a g r a m O b j e c t K e y > < K e y > R e l a t i o n s h i p s \ & l t ; T a b l e s \ K o s t n a d e r \ C o l u m n s \ K a t e g o r i & g t ; - & l t ; T a b l e s \ K o s t n a d e r _ K a t e g o r i \ C o l u m n s \ K a t e g o r i & g t ; \ C r o s s F i l t e r < / K e y > < / D i a g r a m O b j e c t K e y > < D i a g r a m O b j e c t K e y > < K e y > R e l a t i o n s h i p s \ & l t ; T a b l e s \ K o s t n a d e r \ C o l u m n s \ V � r d e r a d e & g t ; - & l t ; T a b l e s \ K o s t n a d e r _ V � r d e r a d e \ C o l u m n s \ V � r d e r a d e & g t ; < / K e y > < / D i a g r a m O b j e c t K e y > < D i a g r a m O b j e c t K e y > < K e y > R e l a t i o n s h i p s \ & l t ; T a b l e s \ K o s t n a d e r \ C o l u m n s \ V � r d e r a d e & g t ; - & l t ; T a b l e s \ K o s t n a d e r _ V � r d e r a d e \ C o l u m n s \ V � r d e r a d e & g t ; \ F K < / K e y > < / D i a g r a m O b j e c t K e y > < D i a g r a m O b j e c t K e y > < K e y > R e l a t i o n s h i p s \ & l t ; T a b l e s \ K o s t n a d e r \ C o l u m n s \ V � r d e r a d e & g t ; - & l t ; T a b l e s \ K o s t n a d e r _ V � r d e r a d e \ C o l u m n s \ V � r d e r a d e & g t ; \ P K < / K e y > < / D i a g r a m O b j e c t K e y > < D i a g r a m O b j e c t K e y > < K e y > R e l a t i o n s h i p s \ & l t ; T a b l e s \ K o s t n a d e r \ C o l u m n s \ V � r d e r a d e & g t ; - & l t ; T a b l e s \ K o s t n a d e r _ V � r d e r a d e \ C o l u m n s \ V � r d e r a d e & g t ; \ C r o s s F i l t e r < / K e y > < / D i a g r a m O b j e c t K e y > < D i a g r a m O b j e c t K e y > < K e y > R e l a t i o n s h i p s \ & l t ; T a b l e s \ N y t t o r \ C o l u m n s \ K a t e g o r i & g t ; - & l t ; T a b l e s \ N y t t o r _ K a t e g o r i \ C o l u m n s \ K a t e g o r i & g t ; < / K e y > < / D i a g r a m O b j e c t K e y > < D i a g r a m O b j e c t K e y > < K e y > R e l a t i o n s h i p s \ & l t ; T a b l e s \ N y t t o r \ C o l u m n s \ K a t e g o r i & g t ; - & l t ; T a b l e s \ N y t t o r _ K a t e g o r i \ C o l u m n s \ K a t e g o r i & g t ; \ F K < / K e y > < / D i a g r a m O b j e c t K e y > < D i a g r a m O b j e c t K e y > < K e y > R e l a t i o n s h i p s \ & l t ; T a b l e s \ N y t t o r \ C o l u m n s \ K a t e g o r i & g t ; - & l t ; T a b l e s \ N y t t o r _ K a t e g o r i \ C o l u m n s \ K a t e g o r i & g t ; \ P K < / K e y > < / D i a g r a m O b j e c t K e y > < D i a g r a m O b j e c t K e y > < K e y > R e l a t i o n s h i p s \ & l t ; T a b l e s \ N y t t o r \ C o l u m n s \ K a t e g o r i & g t ; - & l t ; T a b l e s \ N y t t o r _ K a t e g o r i \ C o l u m n s \ K a t e g o r i & g t ; \ C r o s s F i l t e r < / K e y > < / D i a g r a m O b j e c t K e y > < / A l l K e y s > < S e l e c t e d K e y s > < D i a g r a m O b j e c t K e y > < K e y > T a b l e s \ N y t t o r _ K a t e g o r i \ C o l u m n s \ K a t e g o r i < / 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 T a g s \ T a b l e s \ & l t ; T a b l e s \ N y t t o r & g t ; < / K e y > < / a : K e y > < a : V a l u e   i : t y p e = " D i a g r a m D i s p l a y T a g V i e w S t a t e " > < I s N o t F i l t e r e d O u t > t r u e < / I s N o t F i l t e r e d O u t > < / a : V a l u e > < / a : K e y V a l u e O f D i a g r a m O b j e c t K e y a n y T y p e z b w N T n L X > < a : K e y V a l u e O f D i a g r a m O b j e c t K e y a n y T y p e z b w N T n L X > < a : K e y > < K e y > D y n a m i c   T a g s \ T a b l e s \ & l t ; T a b l e s \ K o s t n a d e r & g t ; < / K e y > < / a : K e y > < a : V a l u e   i : t y p e = " D i a g r a m D i s p l a y T a g V i e w S t a t e " > < I s N o t F i l t e r e d O u t > t r u e < / I s N o t F i l t e r e d O u t > < / a : V a l u e > < / a : K e y V a l u e O f D i a g r a m O b j e c t K e y a n y T y p e z b w N T n L X > < a : K e y V a l u e O f D i a g r a m O b j e c t K e y a n y T y p e z b w N T n L X > < a : K e y > < K e y > D y n a m i c   T a g s \ T a b l e s \ & l t ; T a b l e s \ N y t t o r _ N a m n & g t ; < / K e y > < / a : K e y > < a : V a l u e   i : t y p e = " D i a g r a m D i s p l a y T a g V i e w S t a t e " > < I s N o t F i l t e r e d O u t > t r u e < / I s N o t F i l t e r e d O u t > < / a : V a l u e > < / a : K e y V a l u e O f D i a g r a m O b j e c t K e y a n y T y p e z b w N T n L X > < a : K e y V a l u e O f D i a g r a m O b j e c t K e y a n y T y p e z b w N T n L X > < a : K e y > < K e y > D y n a m i c   T a g s \ T a b l e s \ & l t ; T a b l e s \ K o s t n a d e r _ N a m n & g t ; < / K e y > < / a : K e y > < a : V a l u e   i : t y p e = " D i a g r a m D i s p l a y T a g V i e w S t a t e " > < I s N o t F i l t e r e d O u t > t r u e < / I s N o t F i l t e r e d O u t > < / a : V a l u e > < / a : K e y V a l u e O f D i a g r a m O b j e c t K e y a n y T y p e z b w N T n L X > < a : K e y V a l u e O f D i a g r a m O b j e c t K e y a n y T y p e z b w N T n L X > < a : K e y > < K e y > D y n a m i c   T a g s \ T a b l e s \ & l t ; T a b l e s \ N y t t o r _ I n t r e s s e n t & g t ; < / K e y > < / a : K e y > < a : V a l u e   i : t y p e = " D i a g r a m D i s p l a y T a g V i e w S t a t e " > < I s N o t F i l t e r e d O u t > t r u e < / I s N o t F i l t e r e d O u t > < / a : V a l u e > < / a : K e y V a l u e O f D i a g r a m O b j e c t K e y a n y T y p e z b w N T n L X > < a : K e y V a l u e O f D i a g r a m O b j e c t K e y a n y T y p e z b w N T n L X > < a : K e y > < K e y > D y n a m i c   T a g s \ T a b l e s \ & l t ; T a b l e s \ N y t t o r _ K a t e g o r i & g t ; < / K e y > < / a : K e y > < a : V a l u e   i : t y p e = " D i a g r a m D i s p l a y T a g V i e w S t a t e " > < I s N o t F i l t e r e d O u t > t r u e < / I s N o t F i l t e r e d O u t > < / a : V a l u e > < / a : K e y V a l u e O f D i a g r a m O b j e c t K e y a n y T y p e z b w N T n L X > < a : K e y V a l u e O f D i a g r a m O b j e c t K e y a n y T y p e z b w N T n L X > < a : K e y > < K e y > D y n a m i c   T a g s \ T a b l e s \ & l t ; T a b l e s \ K o s t n a d e r _ K a t e g o r i & g t ; < / K e y > < / a : K e y > < a : V a l u e   i : t y p e = " D i a g r a m D i s p l a y T a g V i e w S t a t e " > < I s N o t F i l t e r e d O u t > t r u e < / I s N o t F i l t e r e d O u t > < / a : V a l u e > < / a : K e y V a l u e O f D i a g r a m O b j e c t K e y a n y T y p e z b w N T n L X > < a : K e y V a l u e O f D i a g r a m O b j e c t K e y a n y T y p e z b w N T n L X > < a : K e y > < K e y > D y n a m i c   T a g s \ T a b l e s \ & l t ; T a b l e s \ K o s t n a d e r _ I n t r e s s e n t & g t ; < / K e y > < / a : K e y > < a : V a l u e   i : t y p e = " D i a g r a m D i s p l a y T a g V i e w S t a t e " > < I s N o t F i l t e r e d O u t > t r u e < / I s N o t F i l t e r e d O u t > < / a : V a l u e > < / a : K e y V a l u e O f D i a g r a m O b j e c t K e y a n y T y p e z b w N T n L X > < a : K e y V a l u e O f D i a g r a m O b j e c t K e y a n y T y p e z b w N T n L X > < a : K e y > < K e y > D y n a m i c   T a g s \ T a b l e s \ & l t ; T a b l e s \ N y t t o r _ V � r d e r a d e & g t ; < / K e y > < / a : K e y > < a : V a l u e   i : t y p e = " D i a g r a m D i s p l a y T a g V i e w S t a t e " > < I s N o t F i l t e r e d O u t > t r u e < / I s N o t F i l t e r e d O u t > < / a : V a l u e > < / a : K e y V a l u e O f D i a g r a m O b j e c t K e y a n y T y p e z b w N T n L X > < a : K e y V a l u e O f D i a g r a m O b j e c t K e y a n y T y p e z b w N T n L X > < a : K e y > < K e y > D y n a m i c   T a g s \ T a b l e s \ & l t ; T a b l e s \ K o s t n a d e r _ V � r d e r a d e & g t ; < / K e y > < / a : K e y > < a : V a l u e   i : t y p e = " D i a g r a m D i s p l a y T a g V i e w S t a t e " > < I s N o t F i l t e r e d O u t > t r u e < / I s N o t F i l t e r e d O u t > < / a : V a l u e > < / a : K e y V a l u e O f D i a g r a m O b j e c t K e y a n y T y p e z b w N T n L X > < a : K e y V a l u e O f D i a g r a m O b j e c t K e y a n y T y p e z b w N T n L X > < a : K e y > < K e y > T a b l e s \ N y t t o r < / K e y > < / a : K e y > < a : V a l u e   i : t y p e = " D i a g r a m D i s p l a y N o d e V i e w S t a t e " > < H e i g h t > 9 8 7 < / H e i g h t > < I s E x p a n d e d > t r u e < / I s E x p a n d e d > < L a y e d O u t > t r u e < / L a y e d O u t > < L e f t > 4 1 6 < / L e f t > < T a b I n d e x > 1 < / T a b I n d e x > < W i d t h > 2 0 0 < / W i d t h > < / a : V a l u e > < / a : K e y V a l u e O f D i a g r a m O b j e c t K e y a n y T y p e z b w N T n L X > < a : K e y V a l u e O f D i a g r a m O b j e c t K e y a n y T y p e z b w N T n L X > < a : K e y > < K e y > T a b l e s \ N y t t o r \ C o l u m n s \ I D < / K e y > < / a : K e y > < a : V a l u e   i : t y p e = " D i a g r a m D i s p l a y N o d e V i e w S t a t e " > < H e i g h t > 1 5 0 < / H e i g h t > < I s E x p a n d e d > t r u e < / I s E x p a n d e d > < W i d t h > 2 0 0 < / W i d t h > < / a : V a l u e > < / a : K e y V a l u e O f D i a g r a m O b j e c t K e y a n y T y p e z b w N T n L X > < a : K e y V a l u e O f D i a g r a m O b j e c t K e y a n y T y p e z b w N T n L X > < a : K e y > < K e y > T a b l e s \ N y t t o r \ C o l u m n s \ T y p < / K e y > < / a : K e y > < a : V a l u e   i : t y p e = " D i a g r a m D i s p l a y N o d e V i e w S t a t e " > < H e i g h t > 1 5 0 < / H e i g h t > < I s E x p a n d e d > t r u e < / I s E x p a n d e d > < W i d t h > 2 0 0 < / W i d t h > < / a : V a l u e > < / a : K e y V a l u e O f D i a g r a m O b j e c t K e y a n y T y p e z b w N T n L X > < a : K e y V a l u e O f D i a g r a m O b j e c t K e y a n y T y p e z b w N T n L X > < a : K e y > < K e y > T a b l e s \ N y t t o r \ C o l u m n s \ V � r d e r a d e < / K e y > < / a : K e y > < a : V a l u e   i : t y p e = " D i a g r a m D i s p l a y N o d e V i e w S t a t e " > < H e i g h t > 1 5 0 < / H e i g h t > < I s E x p a n d e d > t r u e < / I s E x p a n d e d > < W i d t h > 2 0 0 < / W i d t h > < / a : V a l u e > < / a : K e y V a l u e O f D i a g r a m O b j e c t K e y a n y T y p e z b w N T n L X > < a : K e y V a l u e O f D i a g r a m O b j e c t K e y a n y T y p e z b w N T n L X > < a : K e y > < K e y > T a b l e s \ N y t t o r \ C o l u m n s \ N a m n < / K e y > < / a : K e y > < a : V a l u e   i : t y p e = " D i a g r a m D i s p l a y N o d e V i e w S t a t e " > < H e i g h t > 1 5 0 < / H e i g h t > < I s E x p a n d e d > t r u e < / I s E x p a n d e d > < W i d t h > 2 0 0 < / W i d t h > < / a : V a l u e > < / a : K e y V a l u e O f D i a g r a m O b j e c t K e y a n y T y p e z b w N T n L X > < a : K e y V a l u e O f D i a g r a m O b j e c t K e y a n y T y p e z b w N T n L X > < a : K e y > < K e y > T a b l e s \ N y t t o r \ C o l u m n s \ I n t r e s s e n t < / K e y > < / a : K e y > < a : V a l u e   i : t y p e = " D i a g r a m D i s p l a y N o d e V i e w S t a t e " > < H e i g h t > 1 5 0 < / H e i g h t > < I s E x p a n d e d > t r u e < / I s E x p a n d e d > < W i d t h > 2 0 0 < / W i d t h > < / a : V a l u e > < / a : K e y V a l u e O f D i a g r a m O b j e c t K e y a n y T y p e z b w N T n L X > < a : K e y V a l u e O f D i a g r a m O b j e c t K e y a n y T y p e z b w N T n L X > < a : K e y > < K e y > T a b l e s \ N y t t o r \ C o l u m n s \ K a t e g o r i < / K e y > < / a : K e y > < a : V a l u e   i : t y p e = " D i a g r a m D i s p l a y N o d e V i e w S t a t e " > < H e i g h t > 1 5 0 < / H e i g h t > < I s E x p a n d e d > t r u e < / I s E x p a n d e d > < W i d t h > 2 0 0 < / W i d t h > < / a : V a l u e > < / a : K e y V a l u e O f D i a g r a m O b j e c t K e y a n y T y p e z b w N T n L X > < a : K e y V a l u e O f D i a g r a m O b j e c t K e y a n y T y p e z b w N T n L X > < a : K e y > < K e y > T a b l e s \ N y t t o r \ C o l u m n s \ T r o l i g t   � r   1 < / K e y > < / a : K e y > < a : V a l u e   i : t y p e = " D i a g r a m D i s p l a y N o d e V i e w S t a t e " > < H e i g h t > 1 5 0 < / H e i g h t > < I s E x p a n d e d > t r u e < / I s E x p a n d e d > < W i d t h > 2 0 0 < / W i d t h > < / a : V a l u e > < / a : K e y V a l u e O f D i a g r a m O b j e c t K e y a n y T y p e z b w N T n L X > < a : K e y V a l u e O f D i a g r a m O b j e c t K e y a n y T y p e z b w N T n L X > < a : K e y > < K e y > T a b l e s \ N y t t o r \ C o l u m n s \ T r o l i g t   � r   2 < / K e y > < / a : K e y > < a : V a l u e   i : t y p e = " D i a g r a m D i s p l a y N o d e V i e w S t a t e " > < H e i g h t > 1 5 0 < / H e i g h t > < I s E x p a n d e d > t r u e < / I s E x p a n d e d > < W i d t h > 2 0 0 < / W i d t h > < / a : V a l u e > < / a : K e y V a l u e O f D i a g r a m O b j e c t K e y a n y T y p e z b w N T n L X > < a : K e y V a l u e O f D i a g r a m O b j e c t K e y a n y T y p e z b w N T n L X > < a : K e y > < K e y > T a b l e s \ N y t t o r \ C o l u m n s \ T r o l i g t   � r   3 < / K e y > < / a : K e y > < a : V a l u e   i : t y p e = " D i a g r a m D i s p l a y N o d e V i e w S t a t e " > < H e i g h t > 1 5 0 < / H e i g h t > < I s E x p a n d e d > t r u e < / I s E x p a n d e d > < W i d t h > 2 0 0 < / W i d t h > < / a : V a l u e > < / a : K e y V a l u e O f D i a g r a m O b j e c t K e y a n y T y p e z b w N T n L X > < a : K e y V a l u e O f D i a g r a m O b j e c t K e y a n y T y p e z b w N T n L X > < a : K e y > < K e y > T a b l e s \ N y t t o r \ C o l u m n s \ T r o l i g t   � r   4 < / K e y > < / a : K e y > < a : V a l u e   i : t y p e = " D i a g r a m D i s p l a y N o d e V i e w S t a t e " > < H e i g h t > 1 5 0 < / H e i g h t > < I s E x p a n d e d > t r u e < / I s E x p a n d e d > < W i d t h > 2 0 0 < / W i d t h > < / a : V a l u e > < / a : K e y V a l u e O f D i a g r a m O b j e c t K e y a n y T y p e z b w N T n L X > < a : K e y V a l u e O f D i a g r a m O b j e c t K e y a n y T y p e z b w N T n L X > < a : K e y > < K e y > T a b l e s \ N y t t o r \ C o l u m n s \ T r o l i g t   � r   5 < / K e y > < / a : K e y > < a : V a l u e   i : t y p e = " D i a g r a m D i s p l a y N o d e V i e w S t a t e " > < H e i g h t > 1 5 0 < / H e i g h t > < I s E x p a n d e d > t r u e < / I s E x p a n d e d > < W i d t h > 2 0 0 < / W i d t h > < / a : V a l u e > < / a : K e y V a l u e O f D i a g r a m O b j e c t K e y a n y T y p e z b w N T n L X > < a : K e y V a l u e O f D i a g r a m O b j e c t K e y a n y T y p e z b w N T n L X > < a : K e y > < K e y > T a b l e s \ N y t t o r \ C o l u m n s \ T r o l i g t   � r   6 < / K e y > < / a : K e y > < a : V a l u e   i : t y p e = " D i a g r a m D i s p l a y N o d e V i e w S t a t e " > < H e i g h t > 1 5 0 < / H e i g h t > < I s E x p a n d e d > t r u e < / I s E x p a n d e d > < W i d t h > 2 0 0 < / W i d t h > < / a : V a l u e > < / a : K e y V a l u e O f D i a g r a m O b j e c t K e y a n y T y p e z b w N T n L X > < a : K e y V a l u e O f D i a g r a m O b j e c t K e y a n y T y p e z b w N T n L X > < a : K e y > < K e y > T a b l e s \ N y t t o r \ C o l u m n s \ S u m m a   t r o l i g < / K e y > < / a : K e y > < a : V a l u e   i : t y p e = " D i a g r a m D i s p l a y N o d e V i e w S t a t e " > < H e i g h t > 1 5 0 < / H e i g h t > < I s E x p a n d e d > t r u e < / I s E x p a n d e d > < W i d t h > 2 0 0 < / W i d t h > < / a : V a l u e > < / a : K e y V a l u e O f D i a g r a m O b j e c t K e y a n y T y p e z b w N T n L X > < a : K e y V a l u e O f D i a g r a m O b j e c t K e y a n y T y p e z b w N T n L X > < a : K e y > < K e y > T a b l e s \ N y t t o r \ C o l u m n s \ O s � k e r h e t < / K e y > < / a : K e y > < a : V a l u e   i : t y p e = " D i a g r a m D i s p l a y N o d e V i e w S t a t e " > < H e i g h t > 1 5 0 < / H e i g h t > < I s E x p a n d e d > t r u e < / I s E x p a n d e d > < W i d t h > 2 0 0 < / W i d t h > < / a : V a l u e > < / a : K e y V a l u e O f D i a g r a m O b j e c t K e y a n y T y p e z b w N T n L X > < a : K e y V a l u e O f D i a g r a m O b j e c t K e y a n y T y p e z b w N T n L X > < a : K e y > < K e y > T a b l e s \ N y t t o r \ C o l u m n s \ M i n   � r   1 < / K e y > < / a : K e y > < a : V a l u e   i : t y p e = " D i a g r a m D i s p l a y N o d e V i e w S t a t e " > < H e i g h t > 1 5 0 < / H e i g h t > < I s E x p a n d e d > t r u e < / I s E x p a n d e d > < W i d t h > 2 0 0 < / W i d t h > < / a : V a l u e > < / a : K e y V a l u e O f D i a g r a m O b j e c t K e y a n y T y p e z b w N T n L X > < a : K e y V a l u e O f D i a g r a m O b j e c t K e y a n y T y p e z b w N T n L X > < a : K e y > < K e y > T a b l e s \ N y t t o r \ C o l u m n s \ M i n   � r   2 < / K e y > < / a : K e y > < a : V a l u e   i : t y p e = " D i a g r a m D i s p l a y N o d e V i e w S t a t e " > < H e i g h t > 1 5 0 < / H e i g h t > < I s E x p a n d e d > t r u e < / I s E x p a n d e d > < W i d t h > 2 0 0 < / W i d t h > < / a : V a l u e > < / a : K e y V a l u e O f D i a g r a m O b j e c t K e y a n y T y p e z b w N T n L X > < a : K e y V a l u e O f D i a g r a m O b j e c t K e y a n y T y p e z b w N T n L X > < a : K e y > < K e y > T a b l e s \ N y t t o r \ C o l u m n s \ M i n   � r   3 < / K e y > < / a : K e y > < a : V a l u e   i : t y p e = " D i a g r a m D i s p l a y N o d e V i e w S t a t e " > < H e i g h t > 1 5 0 < / H e i g h t > < I s E x p a n d e d > t r u e < / I s E x p a n d e d > < W i d t h > 2 0 0 < / W i d t h > < / a : V a l u e > < / a : K e y V a l u e O f D i a g r a m O b j e c t K e y a n y T y p e z b w N T n L X > < a : K e y V a l u e O f D i a g r a m O b j e c t K e y a n y T y p e z b w N T n L X > < a : K e y > < K e y > T a b l e s \ N y t t o r \ C o l u m n s \ M i n   � r   4 < / K e y > < / a : K e y > < a : V a l u e   i : t y p e = " D i a g r a m D i s p l a y N o d e V i e w S t a t e " > < H e i g h t > 1 5 0 < / H e i g h t > < I s E x p a n d e d > t r u e < / I s E x p a n d e d > < W i d t h > 2 0 0 < / W i d t h > < / a : V a l u e > < / a : K e y V a l u e O f D i a g r a m O b j e c t K e y a n y T y p e z b w N T n L X > < a : K e y V a l u e O f D i a g r a m O b j e c t K e y a n y T y p e z b w N T n L X > < a : K e y > < K e y > T a b l e s \ N y t t o r \ C o l u m n s \ M i n   � r   5 < / K e y > < / a : K e y > < a : V a l u e   i : t y p e = " D i a g r a m D i s p l a y N o d e V i e w S t a t e " > < H e i g h t > 1 5 0 < / H e i g h t > < I s E x p a n d e d > t r u e < / I s E x p a n d e d > < W i d t h > 2 0 0 < / W i d t h > < / a : V a l u e > < / a : K e y V a l u e O f D i a g r a m O b j e c t K e y a n y T y p e z b w N T n L X > < a : K e y V a l u e O f D i a g r a m O b j e c t K e y a n y T y p e z b w N T n L X > < a : K e y > < K e y > T a b l e s \ N y t t o r \ C o l u m n s \ M i n   � r   6 < / K e y > < / a : K e y > < a : V a l u e   i : t y p e = " D i a g r a m D i s p l a y N o d e V i e w S t a t e " > < H e i g h t > 1 5 0 < / H e i g h t > < I s E x p a n d e d > t r u e < / I s E x p a n d e d > < W i d t h > 2 0 0 < / W i d t h > < / a : V a l u e > < / a : K e y V a l u e O f D i a g r a m O b j e c t K e y a n y T y p e z b w N T n L X > < a : K e y V a l u e O f D i a g r a m O b j e c t K e y a n y T y p e z b w N T n L X > < a : K e y > < K e y > T a b l e s \ N y t t o r \ C o l u m n s \ S u m m a   m i n < / K e y > < / a : K e y > < a : V a l u e   i : t y p e = " D i a g r a m D i s p l a y N o d e V i e w S t a t e " > < H e i g h t > 1 5 0 < / H e i g h t > < I s E x p a n d e d > t r u e < / I s E x p a n d e d > < W i d t h > 2 0 0 < / W i d t h > < / a : V a l u e > < / a : K e y V a l u e O f D i a g r a m O b j e c t K e y a n y T y p e z b w N T n L X > < a : K e y V a l u e O f D i a g r a m O b j e c t K e y a n y T y p e z b w N T n L X > < a : K e y > < K e y > T a b l e s \ N y t t o r \ C o l u m n s \ M a x   � r   1 < / K e y > < / a : K e y > < a : V a l u e   i : t y p e = " D i a g r a m D i s p l a y N o d e V i e w S t a t e " > < H e i g h t > 1 5 0 < / H e i g h t > < I s E x p a n d e d > t r u e < / I s E x p a n d e d > < W i d t h > 2 0 0 < / W i d t h > < / a : V a l u e > < / a : K e y V a l u e O f D i a g r a m O b j e c t K e y a n y T y p e z b w N T n L X > < a : K e y V a l u e O f D i a g r a m O b j e c t K e y a n y T y p e z b w N T n L X > < a : K e y > < K e y > T a b l e s \ N y t t o r \ C o l u m n s \ M a x   � r   2 < / K e y > < / a : K e y > < a : V a l u e   i : t y p e = " D i a g r a m D i s p l a y N o d e V i e w S t a t e " > < H e i g h t > 1 5 0 < / H e i g h t > < I s E x p a n d e d > t r u e < / I s E x p a n d e d > < W i d t h > 2 0 0 < / W i d t h > < / a : V a l u e > < / a : K e y V a l u e O f D i a g r a m O b j e c t K e y a n y T y p e z b w N T n L X > < a : K e y V a l u e O f D i a g r a m O b j e c t K e y a n y T y p e z b w N T n L X > < a : K e y > < K e y > T a b l e s \ N y t t o r \ C o l u m n s \ M a x   � r   3 < / K e y > < / a : K e y > < a : V a l u e   i : t y p e = " D i a g r a m D i s p l a y N o d e V i e w S t a t e " > < H e i g h t > 1 5 0 < / H e i g h t > < I s E x p a n d e d > t r u e < / I s E x p a n d e d > < W i d t h > 2 0 0 < / W i d t h > < / a : V a l u e > < / a : K e y V a l u e O f D i a g r a m O b j e c t K e y a n y T y p e z b w N T n L X > < a : K e y V a l u e O f D i a g r a m O b j e c t K e y a n y T y p e z b w N T n L X > < a : K e y > < K e y > T a b l e s \ N y t t o r \ C o l u m n s \ M a x   � r   4 < / K e y > < / a : K e y > < a : V a l u e   i : t y p e = " D i a g r a m D i s p l a y N o d e V i e w S t a t e " > < H e i g h t > 1 5 0 < / H e i g h t > < I s E x p a n d e d > t r u e < / I s E x p a n d e d > < W i d t h > 2 0 0 < / W i d t h > < / a : V a l u e > < / a : K e y V a l u e O f D i a g r a m O b j e c t K e y a n y T y p e z b w N T n L X > < a : K e y V a l u e O f D i a g r a m O b j e c t K e y a n y T y p e z b w N T n L X > < a : K e y > < K e y > T a b l e s \ N y t t o r \ C o l u m n s \ M a x   � r   5 < / K e y > < / a : K e y > < a : V a l u e   i : t y p e = " D i a g r a m D i s p l a y N o d e V i e w S t a t e " > < H e i g h t > 1 5 0 < / H e i g h t > < I s E x p a n d e d > t r u e < / I s E x p a n d e d > < W i d t h > 2 0 0 < / W i d t h > < / a : V a l u e > < / a : K e y V a l u e O f D i a g r a m O b j e c t K e y a n y T y p e z b w N T n L X > < a : K e y V a l u e O f D i a g r a m O b j e c t K e y a n y T y p e z b w N T n L X > < a : K e y > < K e y > T a b l e s \ N y t t o r \ C o l u m n s \ M a x   � r   6 < / K e y > < / a : K e y > < a : V a l u e   i : t y p e = " D i a g r a m D i s p l a y N o d e V i e w S t a t e " > < H e i g h t > 1 5 0 < / H e i g h t > < I s E x p a n d e d > t r u e < / I s E x p a n d e d > < W i d t h > 2 0 0 < / W i d t h > < / a : V a l u e > < / a : K e y V a l u e O f D i a g r a m O b j e c t K e y a n y T y p e z b w N T n L X > < a : K e y V a l u e O f D i a g r a m O b j e c t K e y a n y T y p e z b w N T n L X > < a : K e y > < K e y > T a b l e s \ N y t t o r \ C o l u m n s \ S u m m a   m a x < / K e y > < / a : K e y > < a : V a l u e   i : t y p e = " D i a g r a m D i s p l a y N o d e V i e w S t a t e " > < H e i g h t > 1 5 0 < / H e i g h t > < I s E x p a n d e d > t r u e < / I s E x p a n d e d > < W i d t h > 2 0 0 < / W i d t h > < / a : V a l u e > < / a : K e y V a l u e O f D i a g r a m O b j e c t K e y a n y T y p e z b w N T n L X > < a : K e y V a l u e O f D i a g r a m O b j e c t K e y a n y T y p e z b w N T n L X > < a : K e y > < K e y > T a b l e s \ N y t t o r \ M e a s u r e s \ S u m   o f   M i n   � r   2   2 < / K e y > < / a : K e y > < a : V a l u e   i : t y p e = " D i a g r a m D i s p l a y N o d e V i e w S t a t e " > < H e i g h t > 1 5 0 < / H e i g h t > < I s E x p a n d e d > t r u e < / I s E x p a n d e d > < W i d t h > 2 0 0 < / W i d t h > < / a : V a l u e > < / a : K e y V a l u e O f D i a g r a m O b j e c t K e y a n y T y p e z b w N T n L X > < a : K e y V a l u e O f D i a g r a m O b j e c t K e y a n y T y p e z b w N T n L X > < a : K e y > < K e y > T a b l e s \ N y t t o r \ S u m   o f   M i n   � r   2   2 \ A d d i t i o n a l   I n f o \ I m p l i c i t   M e a s u r e < / K e y > < / a : K e y > < a : V a l u e   i : t y p e = " D i a g r a m D i s p l a y V i e w S t a t e I D i a g r a m T a g A d d i t i o n a l I n f o " / > < / a : K e y V a l u e O f D i a g r a m O b j e c t K e y a n y T y p e z b w N T n L X > < a : K e y V a l u e O f D i a g r a m O b j e c t K e y a n y T y p e z b w N T n L X > < a : K e y > < K e y > T a b l e s \ N y t t o r \ M e a s u r e s \ S u m   o f   S u m m a   t r o l i g   2 < / K e y > < / a : K e y > < a : V a l u e   i : t y p e = " D i a g r a m D i s p l a y N o d e V i e w S t a t e " > < H e i g h t > 1 5 0 < / H e i g h t > < I s E x p a n d e d > t r u e < / I s E x p a n d e d > < W i d t h > 2 0 0 < / W i d t h > < / a : V a l u e > < / a : K e y V a l u e O f D i a g r a m O b j e c t K e y a n y T y p e z b w N T n L X > < a : K e y V a l u e O f D i a g r a m O b j e c t K e y a n y T y p e z b w N T n L X > < a : K e y > < K e y > T a b l e s \ N y t t o r \ S u m   o f   S u m m a   t r o l i g   2 \ A d d i t i o n a l   I n f o \ I m p l i c i t   M e a s u r e < / K e y > < / a : K e y > < a : V a l u e   i : t y p e = " D i a g r a m D i s p l a y V i e w S t a t e I D i a g r a m T a g A d d i t i o n a l I n f o " / > < / a : K e y V a l u e O f D i a g r a m O b j e c t K e y a n y T y p e z b w N T n L X > < a : K e y V a l u e O f D i a g r a m O b j e c t K e y a n y T y p e z b w N T n L X > < a : K e y > < K e y > T a b l e s \ N y t t o r \ M e a s u r e s \ S u m   o f   T r o l i g t   � r   1 < / K e y > < / a : K e y > < a : V a l u e   i : t y p e = " D i a g r a m D i s p l a y N o d e V i e w S t a t e " > < H e i g h t > 1 5 0 < / H e i g h t > < I s E x p a n d e d > t r u e < / I s E x p a n d e d > < W i d t h > 2 0 0 < / W i d t h > < / a : V a l u e > < / a : K e y V a l u e O f D i a g r a m O b j e c t K e y a n y T y p e z b w N T n L X > < a : K e y V a l u e O f D i a g r a m O b j e c t K e y a n y T y p e z b w N T n L X > < a : K e y > < K e y > T a b l e s \ N y t t o r \ S u m   o f   T r o l i g t   � r   1 \ A d d i t i o n a l   I n f o \ I m p l i c i t   M e a s u r e < / K e y > < / a : K e y > < a : V a l u e   i : t y p e = " D i a g r a m D i s p l a y V i e w S t a t e I D i a g r a m T a g A d d i t i o n a l I n f o " / > < / a : K e y V a l u e O f D i a g r a m O b j e c t K e y a n y T y p e z b w N T n L X > < a : K e y V a l u e O f D i a g r a m O b j e c t K e y a n y T y p e z b w N T n L X > < a : K e y > < K e y > T a b l e s \ N y t t o r \ M e a s u r e s \ S u m   o f   T r o l i g t   � r   2 < / K e y > < / a : K e y > < a : V a l u e   i : t y p e = " D i a g r a m D i s p l a y N o d e V i e w S t a t e " > < H e i g h t > 1 5 0 < / H e i g h t > < I s E x p a n d e d > t r u e < / I s E x p a n d e d > < W i d t h > 2 0 0 < / W i d t h > < / a : V a l u e > < / a : K e y V a l u e O f D i a g r a m O b j e c t K e y a n y T y p e z b w N T n L X > < a : K e y V a l u e O f D i a g r a m O b j e c t K e y a n y T y p e z b w N T n L X > < a : K e y > < K e y > T a b l e s \ N y t t o r \ S u m   o f   T r o l i g t   � r   2 \ A d d i t i o n a l   I n f o \ I m p l i c i t   M e a s u r e < / K e y > < / a : K e y > < a : V a l u e   i : t y p e = " D i a g r a m D i s p l a y V i e w S t a t e I D i a g r a m T a g A d d i t i o n a l I n f o " / > < / a : K e y V a l u e O f D i a g r a m O b j e c t K e y a n y T y p e z b w N T n L X > < a : K e y V a l u e O f D i a g r a m O b j e c t K e y a n y T y p e z b w N T n L X > < a : K e y > < K e y > T a b l e s \ N y t t o r \ M e a s u r e s \ S u m   o f   T r o l i g t   � r   3 < / K e y > < / a : K e y > < a : V a l u e   i : t y p e = " D i a g r a m D i s p l a y N o d e V i e w S t a t e " > < H e i g h t > 1 5 0 < / H e i g h t > < I s E x p a n d e d > t r u e < / I s E x p a n d e d > < W i d t h > 2 0 0 < / W i d t h > < / a : V a l u e > < / a : K e y V a l u e O f D i a g r a m O b j e c t K e y a n y T y p e z b w N T n L X > < a : K e y V a l u e O f D i a g r a m O b j e c t K e y a n y T y p e z b w N T n L X > < a : K e y > < K e y > T a b l e s \ N y t t o r \ S u m   o f   T r o l i g t   � r   3 \ A d d i t i o n a l   I n f o \ I m p l i c i t   M e a s u r e < / K e y > < / a : K e y > < a : V a l u e   i : t y p e = " D i a g r a m D i s p l a y V i e w S t a t e I D i a g r a m T a g A d d i t i o n a l I n f o " / > < / a : K e y V a l u e O f D i a g r a m O b j e c t K e y a n y T y p e z b w N T n L X > < a : K e y V a l u e O f D i a g r a m O b j e c t K e y a n y T y p e z b w N T n L X > < a : K e y > < K e y > T a b l e s \ N y t t o r \ M e a s u r e s \ S u m   o f   T r o l i g t   � r   4 < / K e y > < / a : K e y > < a : V a l u e   i : t y p e = " D i a g r a m D i s p l a y N o d e V i e w S t a t e " > < H e i g h t > 1 5 0 < / H e i g h t > < I s E x p a n d e d > t r u e < / I s E x p a n d e d > < W i d t h > 2 0 0 < / W i d t h > < / a : V a l u e > < / a : K e y V a l u e O f D i a g r a m O b j e c t K e y a n y T y p e z b w N T n L X > < a : K e y V a l u e O f D i a g r a m O b j e c t K e y a n y T y p e z b w N T n L X > < a : K e y > < K e y > T a b l e s \ N y t t o r \ S u m   o f   T r o l i g t   � r   4 \ A d d i t i o n a l   I n f o \ I m p l i c i t   M e a s u r e < / K e y > < / a : K e y > < a : V a l u e   i : t y p e = " D i a g r a m D i s p l a y V i e w S t a t e I D i a g r a m T a g A d d i t i o n a l I n f o " / > < / a : K e y V a l u e O f D i a g r a m O b j e c t K e y a n y T y p e z b w N T n L X > < a : K e y V a l u e O f D i a g r a m O b j e c t K e y a n y T y p e z b w N T n L X > < a : K e y > < K e y > T a b l e s \ N y t t o r \ M e a s u r e s \ S u m   o f   T r o l i g t   � r   5 < / K e y > < / a : K e y > < a : V a l u e   i : t y p e = " D i a g r a m D i s p l a y N o d e V i e w S t a t e " > < H e i g h t > 1 5 0 < / H e i g h t > < I s E x p a n d e d > t r u e < / I s E x p a n d e d > < W i d t h > 2 0 0 < / W i d t h > < / a : V a l u e > < / a : K e y V a l u e O f D i a g r a m O b j e c t K e y a n y T y p e z b w N T n L X > < a : K e y V a l u e O f D i a g r a m O b j e c t K e y a n y T y p e z b w N T n L X > < a : K e y > < K e y > T a b l e s \ N y t t o r \ S u m   o f   T r o l i g t   � r   5 \ A d d i t i o n a l   I n f o \ I m p l i c i t   M e a s u r e < / K e y > < / a : K e y > < a : V a l u e   i : t y p e = " D i a g r a m D i s p l a y V i e w S t a t e I D i a g r a m T a g A d d i t i o n a l I n f o " / > < / a : K e y V a l u e O f D i a g r a m O b j e c t K e y a n y T y p e z b w N T n L X > < a : K e y V a l u e O f D i a g r a m O b j e c t K e y a n y T y p e z b w N T n L X > < a : K e y > < K e y > T a b l e s \ N y t t o r \ M e a s u r e s \ S u m   o f   T r o l i g t   � r   6   2 < / K e y > < / a : K e y > < a : V a l u e   i : t y p e = " D i a g r a m D i s p l a y N o d e V i e w S t a t e " > < H e i g h t > 1 5 0 < / H e i g h t > < I s E x p a n d e d > t r u e < / I s E x p a n d e d > < W i d t h > 2 0 0 < / W i d t h > < / a : V a l u e > < / a : K e y V a l u e O f D i a g r a m O b j e c t K e y a n y T y p e z b w N T n L X > < a : K e y V a l u e O f D i a g r a m O b j e c t K e y a n y T y p e z b w N T n L X > < a : K e y > < K e y > T a b l e s \ N y t t o r \ S u m   o f   T r o l i g t   � r   6   2 \ A d d i t i o n a l   I n f o \ I m p l i c i t   M e a s u r e < / K e y > < / a : K e y > < a : V a l u e   i : t y p e = " D i a g r a m D i s p l a y V i e w S t a t e I D i a g r a m T a g A d d i t i o n a l I n f o " / > < / a : K e y V a l u e O f D i a g r a m O b j e c t K e y a n y T y p e z b w N T n L X > < a : K e y V a l u e O f D i a g r a m O b j e c t K e y a n y T y p e z b w N T n L X > < a : K e y > < K e y > T a b l e s \ N y t t o r \ M e a s u r e s \ S u m   o f   S u m m a   m i n < / K e y > < / a : K e y > < a : V a l u e   i : t y p e = " D i a g r a m D i s p l a y N o d e V i e w S t a t e " > < H e i g h t > 1 5 0 < / H e i g h t > < I s E x p a n d e d > t r u e < / I s E x p a n d e d > < W i d t h > 2 0 0 < / W i d t h > < / a : V a l u e > < / a : K e y V a l u e O f D i a g r a m O b j e c t K e y a n y T y p e z b w N T n L X > < a : K e y V a l u e O f D i a g r a m O b j e c t K e y a n y T y p e z b w N T n L X > < a : K e y > < K e y > T a b l e s \ N y t t o r \ S u m   o f   S u m m a   m i n \ A d d i t i o n a l   I n f o \ I m p l i c i t   M e a s u r e < / K e y > < / a : K e y > < a : V a l u e   i : t y p e = " D i a g r a m D i s p l a y V i e w S t a t e I D i a g r a m T a g A d d i t i o n a l I n f o " / > < / a : K e y V a l u e O f D i a g r a m O b j e c t K e y a n y T y p e z b w N T n L X > < a : K e y V a l u e O f D i a g r a m O b j e c t K e y a n y T y p e z b w N T n L X > < a : K e y > < K e y > T a b l e s \ N y t t o r \ M e a s u r e s \ S u m   o f   S u m m a   m a x < / K e y > < / a : K e y > < a : V a l u e   i : t y p e = " D i a g r a m D i s p l a y N o d e V i e w S t a t e " > < H e i g h t > 1 5 0 < / H e i g h t > < I s E x p a n d e d > t r u e < / I s E x p a n d e d > < W i d t h > 2 0 0 < / W i d t h > < / a : V a l u e > < / a : K e y V a l u e O f D i a g r a m O b j e c t K e y a n y T y p e z b w N T n L X > < a : K e y V a l u e O f D i a g r a m O b j e c t K e y a n y T y p e z b w N T n L X > < a : K e y > < K e y > T a b l e s \ N y t t o r \ S u m   o f   S u m m a   m a x \ A d d i t i o n a l   I n f o \ I m p l i c i t   M e a s u r e < / K e y > < / a : K e y > < a : V a l u e   i : t y p e = " D i a g r a m D i s p l a y V i e w S t a t e I D i a g r a m T a g A d d i t i o n a l I n f o " / > < / a : K e y V a l u e O f D i a g r a m O b j e c t K e y a n y T y p e z b w N T n L X > < a : K e y V a l u e O f D i a g r a m O b j e c t K e y a n y T y p e z b w N T n L X > < a : K e y > < K e y > T a b l e s \ N y t t o r \ M e a s u r e s \ C o u n t   o f   S u m m a   t r o l i g < / K e y > < / a : K e y > < a : V a l u e   i : t y p e = " D i a g r a m D i s p l a y N o d e V i e w S t a t e " > < H e i g h t > 1 5 0 < / H e i g h t > < I s E x p a n d e d > t r u e < / I s E x p a n d e d > < W i d t h > 2 0 0 < / W i d t h > < / a : V a l u e > < / a : K e y V a l u e O f D i a g r a m O b j e c t K e y a n y T y p e z b w N T n L X > < a : K e y V a l u e O f D i a g r a m O b j e c t K e y a n y T y p e z b w N T n L X > < a : K e y > < K e y > T a b l e s \ N y t t o r \ C o u n t   o f   S u m m a   t r o l i g \ A d d i t i o n a l   I n f o \ I m p l i c i t   M e a s u r e < / K e y > < / a : K e y > < a : V a l u e   i : t y p e = " D i a g r a m D i s p l a y V i e w S t a t e I D i a g r a m T a g A d d i t i o n a l I n f o " / > < / a : K e y V a l u e O f D i a g r a m O b j e c t K e y a n y T y p e z b w N T n L X > < a : K e y V a l u e O f D i a g r a m O b j e c t K e y a n y T y p e z b w N T n L X > < a : K e y > < K e y > T a b l e s \ K o s t n a d e r < / K e y > < / a : K e y > < a : V a l u e   i : t y p e = " D i a g r a m D i s p l a y N o d e V i e w S t a t e " > < H e i g h t > 9 9 3 < / H e i g h t > < I s E x p a n d e d > t r u e < / I s E x p a n d e d > < L a y e d O u t > t r u e < / L a y e d O u t > < L e f t > 7 2 8 . 9 0 3 8 1 0 5 6 7 6 6 5 9 1 < / L e f t > < T a b I n d e x > 2 < / T a b I n d e x > < W i d t h > 2 2 0 < / W i d t h > < / a : V a l u e > < / a : K e y V a l u e O f D i a g r a m O b j e c t K e y a n y T y p e z b w N T n L X > < a : K e y V a l u e O f D i a g r a m O b j e c t K e y a n y T y p e z b w N T n L X > < a : K e y > < K e y > T a b l e s \ K o s t n a d e r \ C o l u m n s \ I D < / K e y > < / a : K e y > < a : V a l u e   i : t y p e = " D i a g r a m D i s p l a y N o d e V i e w S t a t e " > < H e i g h t > 1 5 0 < / H e i g h t > < I s E x p a n d e d > t r u e < / I s E x p a n d e d > < W i d t h > 2 0 0 < / W i d t h > < / a : V a l u e > < / a : K e y V a l u e O f D i a g r a m O b j e c t K e y a n y T y p e z b w N T n L X > < a : K e y V a l u e O f D i a g r a m O b j e c t K e y a n y T y p e z b w N T n L X > < a : K e y > < K e y > T a b l e s \ K o s t n a d e r \ C o l u m n s \ T y p < / K e y > < / a : K e y > < a : V a l u e   i : t y p e = " D i a g r a m D i s p l a y N o d e V i e w S t a t e " > < H e i g h t > 1 5 0 < / H e i g h t > < I s E x p a n d e d > t r u e < / I s E x p a n d e d > < W i d t h > 2 0 0 < / W i d t h > < / a : V a l u e > < / a : K e y V a l u e O f D i a g r a m O b j e c t K e y a n y T y p e z b w N T n L X > < a : K e y V a l u e O f D i a g r a m O b j e c t K e y a n y T y p e z b w N T n L X > < a : K e y > < K e y > T a b l e s \ K o s t n a d e r \ C o l u m n s \ V � r d e r a d e < / K e y > < / a : K e y > < a : V a l u e   i : t y p e = " D i a g r a m D i s p l a y N o d e V i e w S t a t e " > < H e i g h t > 1 5 0 < / H e i g h t > < I s E x p a n d e d > t r u e < / I s E x p a n d e d > < W i d t h > 2 0 0 < / W i d t h > < / a : V a l u e > < / a : K e y V a l u e O f D i a g r a m O b j e c t K e y a n y T y p e z b w N T n L X > < a : K e y V a l u e O f D i a g r a m O b j e c t K e y a n y T y p e z b w N T n L X > < a : K e y > < K e y > T a b l e s \ K o s t n a d e r \ C o l u m n s \ N a m n < / K e y > < / a : K e y > < a : V a l u e   i : t y p e = " D i a g r a m D i s p l a y N o d e V i e w S t a t e " > < H e i g h t > 1 5 0 < / H e i g h t > < I s E x p a n d e d > t r u e < / I s E x p a n d e d > < W i d t h > 2 0 0 < / W i d t h > < / a : V a l u e > < / a : K e y V a l u e O f D i a g r a m O b j e c t K e y a n y T y p e z b w N T n L X > < a : K e y V a l u e O f D i a g r a m O b j e c t K e y a n y T y p e z b w N T n L X > < a : K e y > < K e y > T a b l e s \ K o s t n a d e r \ C o l u m n s \ I n t r e s s e n t < / K e y > < / a : K e y > < a : V a l u e   i : t y p e = " D i a g r a m D i s p l a y N o d e V i e w S t a t e " > < H e i g h t > 1 5 0 < / H e i g h t > < I s E x p a n d e d > t r u e < / I s E x p a n d e d > < W i d t h > 2 0 0 < / W i d t h > < / a : V a l u e > < / a : K e y V a l u e O f D i a g r a m O b j e c t K e y a n y T y p e z b w N T n L X > < a : K e y V a l u e O f D i a g r a m O b j e c t K e y a n y T y p e z b w N T n L X > < a : K e y > < K e y > T a b l e s \ K o s t n a d e r \ C o l u m n s \ K a t e g o r i < / 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 T a b l e s \ K o s t n a d e r \ C o l u m n s \ O s � k e r h e t < / K e y > < / a : K e y > < a : V a l u e   i : t y p e = " D i a g r a m D i s p l a y N o d e V i e w S t a t e " > < H e i g h t > 1 5 0 < / H e i g h t > < I s E x p a n d e d > t r u e < / I s E x p a n d e d > < W i d t h > 2 0 0 < / W i d t h > < / a : V a l u e > < / a : K e y V a l u e O f D i a g r a m O b j e c t K e y a n y T y p e z b w N T n L X > < a : K e y V a l u e O f D i a g r a m O b j e c t K e y a n y T y p e z b w N T n L X > < a : K e y > < K e y > T a b l e s \ K o s t n a d e r \ C o l u m n s \ M i n   � r   1 < / K e y > < / a : K e y > < a : V a l u e   i : t y p e = " D i a g r a m D i s p l a y N o d e V i e w S t a t e " > < H e i g h t > 1 5 0 < / H e i g h t > < I s E x p a n d e d > t r u e < / I s E x p a n d e d > < W i d t h > 2 0 0 < / W i d t h > < / a : V a l u e > < / a : K e y V a l u e O f D i a g r a m O b j e c t K e y a n y T y p e z b w N T n L X > < a : K e y V a l u e O f D i a g r a m O b j e c t K e y a n y T y p e z b w N T n L X > < a : K e y > < K e y > T a b l e s \ K o s t n a d e r \ C o l u m n s \ M i n   � r   2 < / K e y > < / a : K e y > < a : V a l u e   i : t y p e = " D i a g r a m D i s p l a y N o d e V i e w S t a t e " > < H e i g h t > 1 5 0 < / H e i g h t > < I s E x p a n d e d > t r u e < / I s E x p a n d e d > < W i d t h > 2 0 0 < / W i d t h > < / a : V a l u e > < / a : K e y V a l u e O f D i a g r a m O b j e c t K e y a n y T y p e z b w N T n L X > < a : K e y V a l u e O f D i a g r a m O b j e c t K e y a n y T y p e z b w N T n L X > < a : K e y > < K e y > T a b l e s \ K o s t n a d e r \ C o l u m n s \ M i n   � r   3 < / K e y > < / a : K e y > < a : V a l u e   i : t y p e = " D i a g r a m D i s p l a y N o d e V i e w S t a t e " > < H e i g h t > 1 5 0 < / H e i g h t > < I s E x p a n d e d > t r u e < / I s E x p a n d e d > < W i d t h > 2 0 0 < / W i d t h > < / a : V a l u e > < / a : K e y V a l u e O f D i a g r a m O b j e c t K e y a n y T y p e z b w N T n L X > < a : K e y V a l u e O f D i a g r a m O b j e c t K e y a n y T y p e z b w N T n L X > < a : K e y > < K e y > T a b l e s \ K o s t n a d e r \ C o l u m n s \ M i n   � r   4 < / K e y > < / a : K e y > < a : V a l u e   i : t y p e = " D i a g r a m D i s p l a y N o d e V i e w S t a t e " > < H e i g h t > 1 5 0 < / H e i g h t > < I s E x p a n d e d > t r u e < / I s E x p a n d e d > < W i d t h > 2 0 0 < / W i d t h > < / a : V a l u e > < / a : K e y V a l u e O f D i a g r a m O b j e c t K e y a n y T y p e z b w N T n L X > < a : K e y V a l u e O f D i a g r a m O b j e c t K e y a n y T y p e z b w N T n L X > < a : K e y > < K e y > T a b l e s \ K o s t n a d e r \ C o l u m n s \ M i n   � r   5 < / K e y > < / a : K e y > < a : V a l u e   i : t y p e = " D i a g r a m D i s p l a y N o d e V i e w S t a t e " > < H e i g h t > 1 5 0 < / H e i g h t > < I s E x p a n d e d > t r u e < / I s E x p a n d e d > < W i d t h > 2 0 0 < / W i d t h > < / a : V a l u e > < / a : K e y V a l u e O f D i a g r a m O b j e c t K e y a n y T y p e z b w N T n L X > < a : K e y V a l u e O f D i a g r a m O b j e c t K e y a n y T y p e z b w N T n L X > < a : K e y > < K e y > T a b l e s \ K o s t n a d e r \ C o l u m n s \ M i n   � r   6 < / 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 T a b l e s \ K o s t n a d e r \ C o l u m n s \ M a x   � r   1 < / K e y > < / a : K e y > < a : V a l u e   i : t y p e = " D i a g r a m D i s p l a y N o d e V i e w S t a t e " > < H e i g h t > 1 5 0 < / H e i g h t > < I s E x p a n d e d > t r u e < / I s E x p a n d e d > < W i d t h > 2 0 0 < / W i d t h > < / a : V a l u e > < / a : K e y V a l u e O f D i a g r a m O b j e c t K e y a n y T y p e z b w N T n L X > < a : K e y V a l u e O f D i a g r a m O b j e c t K e y a n y T y p e z b w N T n L X > < a : K e y > < K e y > T a b l e s \ K o s t n a d e r \ C o l u m n s \ M a x   � r   2 < / K e y > < / a : K e y > < a : V a l u e   i : t y p e = " D i a g r a m D i s p l a y N o d e V i e w S t a t e " > < H e i g h t > 1 5 0 < / H e i g h t > < I s E x p a n d e d > t r u e < / I s E x p a n d e d > < W i d t h > 2 0 0 < / W i d t h > < / a : V a l u e > < / a : K e y V a l u e O f D i a g r a m O b j e c t K e y a n y T y p e z b w N T n L X > < a : K e y V a l u e O f D i a g r a m O b j e c t K e y a n y T y p e z b w N T n L X > < a : K e y > < K e y > T a b l e s \ K o s t n a d e r \ C o l u m n s \ M a x   � r   3 < / K e y > < / a : K e y > < a : V a l u e   i : t y p e = " D i a g r a m D i s p l a y N o d e V i e w S t a t e " > < H e i g h t > 1 5 0 < / H e i g h t > < I s E x p a n d e d > t r u e < / I s E x p a n d e d > < W i d t h > 2 0 0 < / W i d t h > < / a : V a l u e > < / a : K e y V a l u e O f D i a g r a m O b j e c t K e y a n y T y p e z b w N T n L X > < a : K e y V a l u e O f D i a g r a m O b j e c t K e y a n y T y p e z b w N T n L X > < a : K e y > < K e y > T a b l e s \ K o s t n a d e r \ C o l u m n s \ M a x   � r   4 < / K e y > < / a : K e y > < a : V a l u e   i : t y p e = " D i a g r a m D i s p l a y N o d e V i e w S t a t e " > < H e i g h t > 1 5 0 < / H e i g h t > < I s E x p a n d e d > t r u e < / I s E x p a n d e d > < W i d t h > 2 0 0 < / W i d t h > < / a : V a l u e > < / a : K e y V a l u e O f D i a g r a m O b j e c t K e y a n y T y p e z b w N T n L X > < a : K e y V a l u e O f D i a g r a m O b j e c t K e y a n y T y p e z b w N T n L X > < a : K e y > < K e y > T a b l e s \ K o s t n a d e r \ C o l u m n s \ M a x   � r   5 < / K e y > < / a : K e y > < a : V a l u e   i : t y p e = " D i a g r a m D i s p l a y N o d e V i e w S t a t e " > < H e i g h t > 1 5 0 < / H e i g h t > < I s E x p a n d e d > t r u e < / I s E x p a n d e d > < W i d t h > 2 0 0 < / W i d t h > < / a : V a l u e > < / a : K e y V a l u e O f D i a g r a m O b j e c t K e y a n y T y p e z b w N T n L X > < a : K e y V a l u e O f D i a g r a m O b j e c t K e y a n y T y p e z b w N T n L X > < a : K e y > < K e y > T a b l e s \ K o s t n a d e r \ C o l u m n s \ M a x   � r   6 < / 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 M i n   � r   2 < / K e y > < / a : K e y > < a : V a l u e   i : t y p e = " D i a g r a m D i s p l a y N o d e V i e w S t a t e " > < H e i g h t > 1 5 0 < / H e i g h t > < I s E x p a n d e d > t r u e < / I s E x p a n d e d > < W i d t h > 2 0 0 < / W i d t h > < / a : V a l u e > < / a : K e y V a l u e O f D i a g r a m O b j e c t K e y a n y T y p e z b w N T n L X > < a : K e y V a l u e O f D i a g r a m O b j e c t K e y a n y T y p e z b w N T n L X > < a : K e y > < K e y > T a b l e s \ K o s t n a d e r \ S u m   o f   M i n   � r   2 \ A d d i t i o n a l 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 T r o l i g t   � r   1   2 < / K e y > < / a : K e y > < a : V a l u e   i : t y p e = " D i a g r a m D i s p l a y N o d e V i e w S t a t e " > < H e i g h t > 1 5 0 < / H e i g h t > < I s E x p a n d e d > t r u e < / I s E x p a n d e d > < W i d t h > 2 0 0 < / W i d t h > < / a : V a l u e > < / a : K e y V a l u e O f D i a g r a m O b j e c t K e y a n y T y p e z b w N T n L X > < a : K e y V a l u e O f D i a g r a m O b j e c t K e y a n y T y p e z b w N T n L X > < a : K e y > < K e y > T a b l e s \ K o s t n a d e r \ S u m   o f   T r o l i g t   � r   1   2 \ A d d i t i o n a l   I n f o \ I m p l i c i t   M e a s u r e < / K e y > < / a : K e y > < a : V a l u e   i : t y p e = " D i a g r a m D i s p l a y V i e w S t a t e I D i a g r a m T a g A d d i t i o n a l I n f o " / > < / a : K e y V a l u e O f D i a g r a m O b j e c t K e y a n y T y p e z b w N T n L X > < a : K e y V a l u e O f D i a g r a m O b j e c t K e y a n y T y p e z b w N T n L X > < a : K e y > < K e y > T a b l e s \ K o s t n a d e r \ M e a s u r e s \ S u m   o f   T r o l i g t   � r   2   2 < / K e y > < / a : K e y > < a : V a l u e   i : t y p e = " D i a g r a m D i s p l a y N o d e V i e w S t a t e " > < H e i g h t > 1 5 0 < / H e i g h t > < I s E x p a n d e d > t r u e < / I s E x p a n d e d > < W i d t h > 2 0 0 < / W i d t h > < / a : V a l u e > < / a : K e y V a l u e O f D i a g r a m O b j e c t K e y a n y T y p e z b w N T n L X > < a : K e y V a l u e O f D i a g r a m O b j e c t K e y a n y T y p e z b w N T n L X > < a : K e y > < K e y > T a b l e s \ K o s t n a d e r \ S u m   o f   T r o l i g t   � r   2   2 \ A d d i t i o n a l   I n f o \ I m p l i c i t   M e a s u r e < / K e y > < / a : K e y > < a : V a l u e   i : t y p e = " D i a g r a m D i s p l a y V i e w S t a t e I D i a g r a m T a g A d d i t i o n a l I n f o " / > < / a : K e y V a l u e O f D i a g r a m O b j e c t K e y a n y T y p e z b w N T n L X > < a : K e y V a l u e O f D i a g r a m O b j e c t K e y a n y T y p e z b w N T n L X > < a : K e y > < K e y > T a b l e s \ K o s t n a d e r \ M e a s u r e s \ S u m   o f   T r o l i g t   � r   3   2 < / K e y > < / a : K e y > < a : V a l u e   i : t y p e = " D i a g r a m D i s p l a y N o d e V i e w S t a t e " > < H e i g h t > 1 5 0 < / H e i g h t > < I s E x p a n d e d > t r u e < / I s E x p a n d e d > < W i d t h > 2 0 0 < / W i d t h > < / a : V a l u e > < / a : K e y V a l u e O f D i a g r a m O b j e c t K e y a n y T y p e z b w N T n L X > < a : K e y V a l u e O f D i a g r a m O b j e c t K e y a n y T y p e z b w N T n L X > < a : K e y > < K e y > T a b l e s \ K o s t n a d e r \ S u m   o f   T r o l i g t   � r   3   2 \ A d d i t i o n a l   I n f o \ I m p l i c i t   M e a s u r e < / K e y > < / a : K e y > < a : V a l u e   i : t y p e = " D i a g r a m D i s p l a y V i e w S t a t e I D i a g r a m T a g A d d i t i o n a l I n f o " / > < / a : K e y V a l u e O f D i a g r a m O b j e c t K e y a n y T y p e z b w N T n L X > < a : K e y V a l u e O f D i a g r a m O b j e c t K e y a n y T y p e z b w N T n L X > < a : K e y > < K e y > T a b l e s \ K o s t n a d e r \ M e a s u r e s \ S u m   o f   T r o l i g t   � r   4   2 < / K e y > < / a : K e y > < a : V a l u e   i : t y p e = " D i a g r a m D i s p l a y N o d e V i e w S t a t e " > < H e i g h t > 1 5 0 < / H e i g h t > < I s E x p a n d e d > t r u e < / I s E x p a n d e d > < W i d t h > 2 0 0 < / W i d t h > < / a : V a l u e > < / a : K e y V a l u e O f D i a g r a m O b j e c t K e y a n y T y p e z b w N T n L X > < a : K e y V a l u e O f D i a g r a m O b j e c t K e y a n y T y p e z b w N T n L X > < a : K e y > < K e y > T a b l e s \ K o s t n a d e r \ S u m   o f   T r o l i g t   � r   4   2 \ A d d i t i o n a l   I n f o \ I m p l i c i t   M e a s u r e < / K e y > < / a : K e y > < a : V a l u e   i : t y p e = " D i a g r a m D i s p l a y V i e w S t a t e I D i a g r a m T a g A d d i t i o n a l I n f o " / > < / a : K e y V a l u e O f D i a g r a m O b j e c t K e y a n y T y p e z b w N T n L X > < a : K e y V a l u e O f D i a g r a m O b j e c t K e y a n y T y p e z b w N T n L X > < a : K e y > < K e y > T a b l e s \ K o s t n a d e r \ M e a s u r e s \ S u m   o f   T r o l i g t   � r   5   2 < / K e y > < / a : K e y > < a : V a l u e   i : t y p e = " D i a g r a m D i s p l a y N o d e V i e w S t a t e " > < H e i g h t > 1 5 0 < / H e i g h t > < I s E x p a n d e d > t r u e < / I s E x p a n d e d > < W i d t h > 2 0 0 < / W i d t h > < / a : V a l u e > < / a : K e y V a l u e O f D i a g r a m O b j e c t K e y a n y T y p e z b w N T n L X > < a : K e y V a l u e O f D i a g r a m O b j e c t K e y a n y T y p e z b w N T n L X > < a : K e y > < K e y > T a b l e s \ K o s t n a d e r \ S u m   o f   T r o l i g t   � r   5   2 \ A d d i t i o n a l   I n f o \ I m p l i c i t   M e a s u r e < / K e y > < / a : K e y > < a : V a l u e   i : t y p e = " D i a g r a m D i s p l a y V i e w S t a t e I D i a g r a m T a g A d d i t i o n a l I n f o " / > < / a : K e y V a l u e O f D i a g r a m O b j e c t K e y a n y T y p e z b w N T n L X > < a : K e y V a l u e O f D i a g r a m O b j e c t K e y a n y T y p e z b w N T n L X > < a : K e y > < K e y > T a b l e s \ K o s t n a d e r \ M e a s u r e s \ S u m   o f   - T r o l i g t   � r   1 < / K e y > < / a : K e y > < a : V a l u e   i : t y p e = " D i a g r a m D i s p l a y N o d e V i e w S t a t e " > < H e i g h t > 1 5 0 < / H e i g h t > < I s E x p a n d e d > t r u e < / I s E x p a n d e d > < W i d t h > 2 0 0 < / W i d t h > < / a : V a l u e > < / a : K e y V a l u e O f D i a g r a m O b j e c t K e y a n y T y p e z b w N T n L X > < a : K e y V a l u e O f D i a g r a m O b j e c t K e y a n y T y p e z b w N T n L X > < a : K e y > < K e y > T a b l e s \ K o s t n a d e r \ S u m   o f   - T r o l i g t   � r   1 \ A d d i t i o n a l   I n f o \ I m p l i c i t   M e a s u r e < / K e y > < / a : K e y > < a : V a l u e   i : t y p e = " D i a g r a m D i s p l a y V i e w S t a t e I D i a g r a m T a g A d d i t i o n a l I n f o " / > < / a : K e y V a l u e O f D i a g r a m O b j e c t K e y a n y T y p e z b w N T n L X > < a : K e y V a l u e O f D i a g r a m O b j e c t K e y a n y T y p e z b w N T n L X > < a : K e y > < K e y > T a b l e s \ K o s t n a d e r \ M e a s u r e s \ S u m   o f   - T r o l i g t   � r   2 < / K e y > < / a : K e y > < a : V a l u e   i : t y p e = " D i a g r a m D i s p l a y N o d e V i e w S t a t e " > < H e i g h t > 1 5 0 < / H e i g h t > < I s E x p a n d e d > t r u e < / I s E x p a n d e d > < W i d t h > 2 0 0 < / W i d t h > < / a : V a l u e > < / a : K e y V a l u e O f D i a g r a m O b j e c t K e y a n y T y p e z b w N T n L X > < a : K e y V a l u e O f D i a g r a m O b j e c t K e y a n y T y p e z b w N T n L X > < a : K e y > < K e y > T a b l e s \ K o s t n a d e r \ S u m   o f   - T r o l i g t   � r   2 \ A d d i t i o n a l   I n f o \ I m p l i c i t   M e a s u r e < / K e y > < / a : K e y > < a : V a l u e   i : t y p e = " D i a g r a m D i s p l a y V i e w S t a t e I D i a g r a m T a g A d d i t i o n a l I n f o " / > < / a : K e y V a l u e O f D i a g r a m O b j e c t K e y a n y T y p e z b w N T n L X > < a : K e y V a l u e O f D i a g r a m O b j e c t K e y a n y T y p e z b w N T n L X > < a : K e y > < K e y > T a b l e s \ K o s t n a d e r \ M e a s u r e s \ S u m   o f   - T r o l i g t   � r   3 < / K e y > < / a : K e y > < a : V a l u e   i : t y p e = " D i a g r a m D i s p l a y N o d e V i e w S t a t e " > < H e i g h t > 1 5 0 < / H e i g h t > < I s E x p a n d e d > t r u e < / I s E x p a n d e d > < W i d t h > 2 0 0 < / W i d t h > < / a : V a l u e > < / a : K e y V a l u e O f D i a g r a m O b j e c t K e y a n y T y p e z b w N T n L X > < a : K e y V a l u e O f D i a g r a m O b j e c t K e y a n y T y p e z b w N T n L X > < a : K e y > < K e y > T a b l e s \ K o s t n a d e r \ S u m   o f   - T r o l i g t   � r   3 \ A d d i t i o n a l   I n f o \ I m p l i c i t   M e a s u r e < / K e y > < / a : K e y > < a : V a l u e   i : t y p e = " D i a g r a m D i s p l a y V i e w S t a t e I D i a g r a m T a g A d d i t i o n a l I n f o " / > < / a : K e y V a l u e O f D i a g r a m O b j e c t K e y a n y T y p e z b w N T n L X > < a : K e y V a l u e O f D i a g r a m O b j e c t K e y a n y T y p e z b w N T n L X > < a : K e y > < K e y > T a b l e s \ K o s t n a d e r \ M e a s u r e s \ S u m   o f   - T r o l i g t   � r   4 < / K e y > < / a : K e y > < a : V a l u e   i : t y p e = " D i a g r a m D i s p l a y N o d e V i e w S t a t e " > < H e i g h t > 1 5 0 < / H e i g h t > < I s E x p a n d e d > t r u e < / I s E x p a n d e d > < W i d t h > 2 0 0 < / W i d t h > < / a : V a l u e > < / a : K e y V a l u e O f D i a g r a m O b j e c t K e y a n y T y p e z b w N T n L X > < a : K e y V a l u e O f D i a g r a m O b j e c t K e y a n y T y p e z b w N T n L X > < a : K e y > < K e y > T a b l e s \ K o s t n a d e r \ S u m   o f   - T r o l i g t   � r   4 \ A d d i t i o n a l   I n f o \ I m p l i c i t   M e a s u r e < / K e y > < / a : K e y > < a : V a l u e   i : t y p e = " D i a g r a m D i s p l a y V i e w S t a t e I D i a g r a m T a g A d d i t i o n a l I n f o " / > < / a : K e y V a l u e O f D i a g r a m O b j e c t K e y a n y T y p e z b w N T n L X > < a : K e y V a l u e O f D i a g r a m O b j e c t K e y a n y T y p e z b w N T n L X > < a : K e y > < K e y > T a b l e s \ K o s t n a d e r \ M e a s u r e s \ S u m   o f   - T r o l i g t   � r   5 < / K e y > < / a : K e y > < a : V a l u e   i : t y p e = " D i a g r a m D i s p l a y N o d e V i e w S t a t e " > < H e i g h t > 1 5 0 < / H e i g h t > < I s E x p a n d e d > t r u e < / I s E x p a n d e d > < W i d t h > 2 0 0 < / W i d t h > < / a : V a l u e > < / a : K e y V a l u e O f D i a g r a m O b j e c t K e y a n y T y p e z b w N T n L X > < a : K e y V a l u e O f D i a g r a m O b j e c t K e y a n y T y p e z b w N T n L X > < a : K e y > < K e y > T a b l e s \ K o s t n a d e r \ S u m   o f   - T r o l i g t   � r   5 \ A d d i t i o n a l   I n f o \ I m p l i c i t   M e a s u r e < / K e y > < / a : K e y > < a : V a l u e   i : t y p e = " D i a g r a m D i s p l a y V i e w S t a t e I D i a g r a m T a g A d d i t i o n a l I n f o " / > < / 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 - S u m m a   m i n < / K e y > < / a : K e y > < a : V a l u e   i : t y p e = " D i a g r a m D i s p l a y N o d e V i e w S t a t e " > < H e i g h t > 1 5 0 < / H e i g h t > < I s E x p a n d e d > t r u e < / I s E x p a n d e d > < W i d t h > 2 0 0 < / W i d t h > < / a : V a l u e > < / a : K e y V a l u e O f D i a g r a m O b j e c t K e y a n y T y p e z b w N T n L X > < a : K e y V a l u e O f D i a g r a m O b j e c t K e y a n y T y p e z b w N T n L X > < a : K e y > < K e y > T a b l e s \ K o s t n a d e r \ S u m   o f   - S u m m a   m i n \ A d d i t i o n a l   I n f o \ I m p l i c i t   M e a s u r e < / K e y > < / a : K e y > < a : V a l u e   i : t y p e = " D i a g r a m D i s p l a y V i e w S t a t e I D i a g r a m T a g A d d i t i o n a l I n f o " / > < / a : K e y V a l u e O f D i a g r a m O b j e c t K e y a n y T y p e z b w N T n L X > < a : K e y V a l u e O f D i a g r a m O b j e c t K e y a n y T y p e z b w N T n L X > < a : K e y > < K e y > T a b l e s \ K o s t n a d e r \ M e a s u r e s \ S u m   o f   - S u m m a   m a x < / K e y > < / a : K e y > < a : V a l u e   i : t y p e = " D i a g r a m D i s p l a y N o d e V i e w S t a t e " > < H e i g h t > 1 5 0 < / H e i g h t > < I s E x p a n d e d > t r u e < / I s E x p a n d e d > < W i d t h > 2 0 0 < / W i d t h > < / a : V a l u e > < / a : K e y V a l u e O f D i a g r a m O b j e c t K e y a n y T y p e z b w N T n L X > < a : K e y V a l u e O f D i a g r a m O b j e c t K e y a n y T y p e z b w N T n L X > < a : K e y > < K e y > T a b l e s \ K o s t n a d e r \ S u m   o f   - S u m m a   m a x \ A d d i t i o n a l   I n f o \ I m p l i c i t   M e a s u r e < / K e y > < / a : K e y > < a : V a l u e   i : t y p e = " D i a g r a m D i s p l a y V i e w S t a t e I D i a g r a m T a g A d d i t i o n a l I n f o " / > < / a : K e y V a l u e O f D i a g r a m O b j e c t K e y a n y T y p e z b w N T n L X > < a : K e y V a l u e O f D i a g r a m O b j e c t K e y a n y T y p e z b w N T n L X > < a : K e y > < K e y > T a b l e s \ K o s t n a d e r \ M e a s u r e s \ C o u n t   o f   - T r o l i g t   � r   1 < / K e y > < / a : K e y > < a : V a l u e   i : t y p e = " D i a g r a m D i s p l a y N o d e V i e w S t a t e " > < H e i g h t > 1 5 0 < / H e i g h t > < I s E x p a n d e d > t r u e < / I s E x p a n d e d > < W i d t h > 2 0 0 < / W i d t h > < / a : V a l u e > < / a : K e y V a l u e O f D i a g r a m O b j e c t K e y a n y T y p e z b w N T n L X > < a : K e y V a l u e O f D i a g r a m O b j e c t K e y a n y T y p e z b w N T n L X > < a : K e y > < K e y > T a b l e s \ K o s t n a d e r \ C o u n t   o f   - T r o l i g t   � r   1 \ A d d i t i o n a l   I n f o \ I m p l i c i t   M e a s u r e < / K e y > < / a : K e y > < a : V a l u e   i : t y p e = " D i a g r a m D i s p l a y V i e w S t a t e I D i a g r a m T a g A d d i t i o n a l I n f o " / > < / a : K e y V a l u e O f D i a g r a m O b j e c t K e y a n y T y p e z b w N T n L X > < a : K e y V a l u e O f D i a g r a m O b j e c t K e y a n y T y p e z b w N T n L X > < a : K e y > < K e y > T a b l e s \ N y t t o r _ N a m n < / K e y > < / a : K e y > < a : V a l u e   i : t y p e = " D i a g r a m D i s p l a y N o d e V i e w S t a t e " > < H e i g h t > 1 5 0 < / H e i g h t > < I s E x p a n d e d > t r u e < / I s E x p a n d e d > < L a y e d O u t > t r u e < / L a y e d O u t > < T o p > 9 < / T o p > < W i d t h > 2 0 0 < / W i d t h > < / a : V a l u e > < / a : K e y V a l u e O f D i a g r a m O b j e c t K e y a n y T y p e z b w N T n L X > < a : K e y V a l u e O f D i a g r a m O b j e c t K e y a n y T y p e z b w N T n L X > < a : K e y > < K e y > T a b l e s \ N y t t o r _ N a m n \ C o l u m n s \ I D < / K e y > < / a : K e y > < a : V a l u e   i : t y p e = " D i a g r a m D i s p l a y N o d e V i e w S t a t e " > < H e i g h t > 1 5 0 < / H e i g h t > < I s E x p a n d e d > t r u e < / I s E x p a n d e d > < W i d t h > 2 0 0 < / W i d t h > < / a : V a l u e > < / a : K e y V a l u e O f D i a g r a m O b j e c t K e y a n y T y p e z b w N T n L X > < a : K e y V a l u e O f D i a g r a m O b j e c t K e y a n y T y p e z b w N T n L X > < a : K e y > < K e y > T a b l e s \ N y t t o r _ N a m n \ C o l u m n s \ N a m n < / K e y > < / a : K e y > < a : V a l u e   i : t y p e = " D i a g r a m D i s p l a y N o d e V i e w S t a t e " > < H e i g h t > 1 5 0 < / H e i g h t > < I s E x p a n d e d > t r u e < / I s E x p a n d e d > < W i d t h > 2 0 0 < / W i d t h > < / a : V a l u e > < / a : K e y V a l u e O f D i a g r a m O b j e c t K e y a n y T y p e z b w N T n L X > < a : K e y V a l u e O f D i a g r a m O b j e c t K e y a n y T y p e z b w N T n L X > < a : K e y > < K e y > T a b l e s \ K o s t n a d e r _ N a m n < / K e y > < / a : K e y > < a : V a l u e   i : t y p e = " D i a g r a m D i s p l a y N o d e V i e w S t a t e " > < H e i g h t > 1 5 0 < / H e i g h t > < I s E x p a n d e d > t r u e < / I s E x p a n d e d > < L a y e d O u t > t r u e < / L a y e d O u t > < L e f t > 1 1 4 8 . 9 0 3 8 1 0 5 6 7 6 6 5 9 < / L e f t > < T a b I n d e x > 3 < / T a b I n d e x > < W i d t h > 2 0 0 < / W i d t h > < / a : V a l u e > < / a : K e y V a l u e O f D i a g r a m O b j e c t K e y a n y T y p e z b w N T n L X > < a : K e y V a l u e O f D i a g r a m O b j e c t K e y a n y T y p e z b w N T n L X > < a : K e y > < K e y > T a b l e s \ K o s t n a d e r _ N a m n \ C o l u m n s \ I D < / K e y > < / a : K e y > < a : V a l u e   i : t y p e = " D i a g r a m D i s p l a y N o d e V i e w S t a t e " > < H e i g h t > 1 5 0 < / H e i g h t > < I s E x p a n d e d > t r u e < / I s E x p a n d e d > < W i d t h > 2 0 0 < / W i d t h > < / a : V a l u e > < / a : K e y V a l u e O f D i a g r a m O b j e c t K e y a n y T y p e z b w N T n L X > < a : K e y V a l u e O f D i a g r a m O b j e c t K e y a n y T y p e z b w N T n L X > < a : K e y > < K e y > T a b l e s \ K o s t n a d e r _ N a m n \ C o l u m n s \ N a m n < / K e y > < / a : K e y > < a : V a l u e   i : t y p e = " D i a g r a m D i s p l a y N o d e V i e w S t a t e " > < H e i g h t > 1 5 0 < / H e i g h t > < I s E x p a n d e d > t r u e < / I s E x p a n d e d > < W i d t h > 2 0 0 < / W i d t h > < / a : V a l u e > < / a : K e y V a l u e O f D i a g r a m O b j e c t K e y a n y T y p e z b w N T n L X > < a : K e y V a l u e O f D i a g r a m O b j e c t K e y a n y T y p e z b w N T n L X > < a : K e y > < K e y > T a b l e s \ N y t t o r _ I n t r e s s e n t < / K e y > < / a : K e y > < a : V a l u e   i : t y p e = " D i a g r a m D i s p l a y N o d e V i e w S t a t e " > < H e i g h t > 1 7 0 < / H e i g h t > < I s E x p a n d e d > t r u e < / I s E x p a n d e d > < L a y e d O u t > t r u e < / L a y e d O u t > < T a b I n d e x > 6 < / T a b I n d e x > < T o p > 4 0 6 . 5 < / T o p > < W i d t h > 2 0 0 < / W i d t h > < / a : V a l u e > < / a : K e y V a l u e O f D i a g r a m O b j e c t K e y a n y T y p e z b w N T n L X > < a : K e y V a l u e O f D i a g r a m O b j e c t K e y a n y T y p e z b w N T n L X > < a : K e y > < K e y > T a b l e s \ N y t t o r _ I n t r e s s e n t \ C o l u m n s \ I n t r e s s e n t < / K e y > < / a : K e y > < a : V a l u e   i : t y p e = " D i a g r a m D i s p l a y N o d e V i e w S t a t e " > < H e i g h t > 1 5 0 < / H e i g h t > < I s E x p a n d e d > t r u e < / I s E x p a n d e d > < W i d t h > 2 0 0 < / W i d t h > < / a : V a l u e > < / a : K e y V a l u e O f D i a g r a m O b j e c t K e y a n y T y p e z b w N T n L X > < a : K e y V a l u e O f D i a g r a m O b j e c t K e y a n y T y p e z b w N T n L X > < a : K e y > < K e y > T a b l e s \ N y t t o r _ K a t e g o r i < / K e y > < / a : K e y > < a : V a l u e   i : t y p e = " D i a g r a m D i s p l a y N o d e V i e w S t a t e " > < H e i g h t > 1 5 0 < / H e i g h t > < I s E x p a n d e d > t r u e < / I s E x p a n d e d > < L a y e d O u t > t r u e < / L a y e d O u t > < T a b I n d e x > 4 < / T a b I n d e x > < T o p > 2 2 9 . 5 < / T o p > < W i d t h > 2 0 0 < / W i d t h > < / a : V a l u e > < / a : K e y V a l u e O f D i a g r a m O b j e c t K e y a n y T y p e z b w N T n L X > < a : K e y V a l u e O f D i a g r a m O b j e c t K e y a n y T y p e z b w N T n L X > < a : K e y > < K e y > T a b l e s \ N y t t o r _ K a t e g o r i \ C o l u m n s \ K a t e g o r i < / K e y > < / a : K e y > < a : V a l u e   i : t y p e = " D i a g r a m D i s p l a y N o d e V i e w S t a t e " > < H e i g h t > 1 5 0 < / H e i g h t > < I s E x p a n d e d > t r u e < / I s E x p a n d e d > < I s F o c u s e d > t r u e < / I s F o c u s e d > < W i d t h > 2 0 0 < / W i d t h > < / a : V a l u e > < / a : K e y V a l u e O f D i a g r a m O b j e c t K e y a n y T y p e z b w N T n L X > < a : K e y V a l u e O f D i a g r a m O b j e c t K e y a n y T y p e z b w N T n L X > < a : K e y > < K e y > T a b l e s \ K o s t n a d e r _ K a t e g o r i < / K e y > < / a : K e y > < a : V a l u e   i : t y p e = " D i a g r a m D i s p l a y N o d e V i e w S t a t e " > < H e i g h t > 1 5 0 < / H e i g h t > < I s E x p a n d e d > t r u e < / I s E x p a n d e d > < L a y e d O u t > t r u e < / L a y e d O u t > < L e f t > 1 1 5 5 . 7 1 1 4 3 1 7 0 2 9 9 7 3 < / L e f t > < T a b I n d e x > 7 < / T a b I n d e x > < T o p > 3 4 4 . 5 < / T o p > < W i d t h > 2 0 0 < / W i d t h > < / a : V a l u e > < / a : K e y V a l u e O f D i a g r a m O b j e c t K e y a n y T y p e z b w N T n L X > < a : K e y V a l u e O f D i a g r a m O b j e c t K e y a n y T y p e z b w N T n L X > < a : K e y > < K e y > T a b l e s \ K o s t n a d e r _ K a t e g o r i \ C o l u m n s \ K a t e g o r i < / K e y > < / a : K e y > < a : V a l u e   i : t y p e = " D i a g r a m D i s p l a y N o d e V i e w S t a t e " > < H e i g h t > 1 5 0 < / H e i g h t > < I s E x p a n d e d > t r u e < / I s E x p a n d e d > < W i d t h > 2 0 0 < / W i d t h > < / a : V a l u e > < / a : K e y V a l u e O f D i a g r a m O b j e c t K e y a n y T y p e z b w N T n L X > < a : K e y V a l u e O f D i a g r a m O b j e c t K e y a n y T y p e z b w N T n L X > < a : K e y > < K e y > T a b l e s \ K o s t n a d e r _ I n t r e s s e n t < / K e y > < / a : K e y > < a : V a l u e   i : t y p e = " D i a g r a m D i s p l a y N o d e V i e w S t a t e " > < H e i g h t > 1 5 0 < / H e i g h t > < I s E x p a n d e d > t r u e < / I s E x p a n d e d > < L a y e d O u t > t r u e < / L a y e d O u t > < L e f t > 1 1 5 3 . 6 1 5 2 4 2 2 7 0 6 6 3 2 < / L e f t > < T a b I n d e x > 5 < / T a b I n d e x > < T o p > 1 6 9 . 5 < / T o p > < W i d t h > 2 0 0 < / W i d t h > < / a : V a l u e > < / a : K e y V a l u e O f D i a g r a m O b j e c t K e y a n y T y p e z b w N T n L X > < a : K e y V a l u e O f D i a g r a m O b j e c t K e y a n y T y p e z b w N T n L X > < a : K e y > < K e y > T a b l e s \ K o s t n a d e r _ I n t r e s s e n t \ C o l u m n s \ I n t r e s s e n t < / K e y > < / a : K e y > < a : V a l u e   i : t y p e = " D i a g r a m D i s p l a y N o d e V i e w S t a t e " > < H e i g h t > 1 5 0 < / H e i g h t > < I s E x p a n d e d > t r u e < / I s E x p a n d e d > < W i d t h > 2 0 0 < / W i d t h > < / a : V a l u e > < / a : K e y V a l u e O f D i a g r a m O b j e c t K e y a n y T y p e z b w N T n L X > < a : K e y V a l u e O f D i a g r a m O b j e c t K e y a n y T y p e z b w N T n L X > < a : K e y > < K e y > T a b l e s \ N y t t o r _ V � r d e r a d e < / K e y > < / a : K e y > < a : V a l u e   i : t y p e = " D i a g r a m D i s p l a y N o d e V i e w S t a t e " > < H e i g h t > 1 5 0 < / H e i g h t > < I s E x p a n d e d > t r u e < / I s E x p a n d e d > < L a y e d O u t > t r u e < / L a y e d O u t > < T a b I n d e x > 8 < / T a b I n d e x > < T o p > 5 9 8 . 5 < / T o p > < W i d t h > 2 0 0 < / W i d t h > < / a : V a l u e > < / a : K e y V a l u e O f D i a g r a m O b j e c t K e y a n y T y p e z b w N T n L X > < a : K e y V a l u e O f D i a g r a m O b j e c t K e y a n y T y p e z b w N T n L X > < a : K e y > < K e y > T a b l e s \ N y t t o r _ V � r d e r a d e \ C o l u m n s \ V � r d e r a d e < / K e y > < / a : K e y > < a : V a l u e   i : t y p e = " D i a g r a m D i s p l a y N o d e V i e w S t a t e " > < H e i g h t > 1 5 0 < / H e i g h t > < I s E x p a n d e d > t r u e < / I s E x p a n d e d > < W i d t h > 2 0 0 < / W i d t h > < / a : V a l u e > < / a : K e y V a l u e O f D i a g r a m O b j e c t K e y a n y T y p e z b w N T n L X > < a : K e y V a l u e O f D i a g r a m O b j e c t K e y a n y T y p e z b w N T n L X > < a : K e y > < K e y > T a b l e s \ K o s t n a d e r _ V � r d e r a d e < / K e y > < / a : K e y > < a : V a l u e   i : t y p e = " D i a g r a m D i s p l a y N o d e V i e w S t a t e " > < H e i g h t > 1 5 0 < / H e i g h t > < I s E x p a n d e d > t r u e < / I s E x p a n d e d > < L a y e d O u t > t r u e < / L a y e d O u t > < L e f t > 1 1 4 9 . 7 1 1 4 3 1 7 0 2 9 9 7 3 < / L e f t > < T a b I n d e x > 9 < / T a b I n d e x > < T o p > 5 2 0 . 5 < / T o p > < W i d t h > 2 0 0 < / W i d t h > < / a : V a l u e > < / a : K e y V a l u e O f D i a g r a m O b j e c t K e y a n y T y p e z b w N T n L X > < a : K e y V a l u e O f D i a g r a m O b j e c t K e y a n y T y p e z b w N T n L X > < a : K e y > < K e y > T a b l e s \ K o s t n a d e r _ V � r d e r a d e \ C o l u m n s \ V � r d e r a d e < / K e y > < / a : K e y > < a : V a l u e   i : t y p e = " D i a g r a m D i s p l a y N o d e V i e w S t a t e " > < H e i g h t > 1 5 0 < / H e i g h t > < I s E x p a n d e d > t r u e < / I s E x p a n d e d > < W i d t h > 2 0 0 < / W i d t h > < / a : V a l u e > < / a : K e y V a l u e O f D i a g r a m O b j e c t K e y a n y T y p e z b w N T n L X > < a : K e y V a l u e O f D i a g r a m O b j e c t K e y a n y T y p e z b w N T n L X > < a : K e y > < K e y > R e l a t i o n s h i p s \ & l t ; T a b l e s \ N y t t o r \ C o l u m n s \ I D & g t ; - & l t ; T a b l e s \ N y t t o r _ N a m n \ C o l u m n s \ I D & g t ; < / K e y > < / a : K e y > < a : V a l u e   i : t y p e = " D i a g r a m D i s p l a y L i n k V i e w S t a t e " > < A u t o m a t i o n P r o p e r t y H e l p e r T e x t > E n d   p o i n t   1 :   ( 5 1 6 , - 1 6 ) .   E n d   p o i n t   2 :   ( 2 1 6 , 8 4 )   < / A u t o m a t i o n P r o p e r t y H e l p e r T e x t > < L a y e d O u t > t r u e < / L a y e d O u t > < 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 R e l a t i o n s h i p s \ & l t ; T a b l e s \ N y t t o r \ C o l u m n s \ I D & g t ; - & l t ; T a b l e s \ N y t t o r _ N a m n \ C o l u m n s \ I D & g t ; \ F K < / K e y > < / a : K e y > < a : V a l u e   i : t y p e = " D i a g r a m D i s p l a y L i n k E n d p o i n t V i e w S t a t e " > < H e i g h t > 1 6 < / H e i g h t > < L a b e l L o c a t i o n   x m l n s : b = " h t t p : / / s c h e m a s . d a t a c o n t r a c t . o r g / 2 0 0 4 / 0 7 / S y s t e m . W i n d o w s " > < b : _ x > 5 0 8 < / b : _ x > < b : _ y > - 1 5 . 9 9 9 9 9 9 9 9 9 9 9 9 9 8 6 < / b : _ y > < / L a b e l L o c a t i o n > < L o c a t i o n   x m l n s : b = " h t t p : / / s c h e m a s . d a t a c o n t r a c t . o r g / 2 0 0 4 / 0 7 / S y s t e m . W i n d o w s " > < b : _ x > 5 1 6 < / b : _ x > < b : _ y > 1 . 4 2 1 0 8 5 4 7 1 5 2 0 2 0 0 4 E - 1 4 < / b : _ y > < / L o c a t i o n > < S h a p e R o t a t e A n g l e > 2 7 0 < / S h a p e R o t a t e A n g l e > < W i d t h > 1 6 < / W i d t h > < / a : V a l u e > < / a : K e y V a l u e O f D i a g r a m O b j e c t K e y a n y T y p e z b w N T n L X > < a : K e y V a l u e O f D i a g r a m O b j e c t K e y a n y T y p e z b w N T n L X > < a : K e y > < K e y > R e l a t i o n s h i p s \ & l t ; T a b l e s \ N y t t o r \ C o l u m n s \ I D & g t ; - & l t ; T a b l e s \ N y t t o r _ N a m n \ C o l u m n s \ I D & g t ; \ P K < / K e y > < / a : K e y > < a : V a l u e   i : t y p e = " D i a g r a m D i s p l a y L i n k E n d p o i n t V i e w S t a t e " > < H e i g h t > 1 6 < / H e i g h t > < L a b e l L o c a t i o n   x m l n s : b = " h t t p : / / s c h e m a s . d a t a c o n t r a c t . o r g / 2 0 0 4 / 0 7 / S y s t e m . W i n d o w s " > < b : _ x > 1 9 9 . 9 9 9 9 9 9 9 9 9 9 9 9 9 4 < / b : _ x > < b : _ y > 7 6 < / b : _ y > < / L a b e l L o c a t i o n > < L o c a t i o n   x m l n s : b = " h t t p : / / s c h e m a s . d a t a c o n t r a c t . o r g / 2 0 0 4 / 0 7 / S y s t e m . W i n d o w s " > < b : _ x > 2 0 0 < / b : _ x > < b : _ y > 8 4 < / b : _ y > < / L o c a t i o n > < S h a p e R o t a t e A n g l e > 3 6 0 < / S h a p e R o t a t e A n g l e > < W i d t h > 1 6 < / W i d t h > < / a : V a l u e > < / a : K e y V a l u e O f D i a g r a m O b j e c t K e y a n y T y p e z b w N T n L X > < a : K e y V a l u e O f D i a g r a m O b j e c t K e y a n y T y p e z b w N T n L X > < a : K e y > < K e y > R e l a t i o n s h i p s \ & l t ; T a b l e s \ N y t t o r \ C o l u m n s \ I D & g t ; - & l t ; T a b l e s \ N y t t o r _ N a m n \ C o l u m n s \ I D & g t ; \ C r o s s F i l t e r < / K e y > < / a : K e y > < a : V a l u e   i : t y p e = " D i a g r a m D i s p l a y L i n k C r o s s F i l t e r V i e w S t a t e " > < 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 R e l a t i o n s h i p s \ & l t ; T a b l e s \ N y t t o r \ C o l u m n s \ I n t r e s s e n t & g t ; - & l t ; T a b l e s \ N y t t o r _ I n t r e s s e n t \ C o l u m n s \ I n t r e s s e n t & g t ; < / K e y > < / a : K e y > < a : V a l u e   i : t y p e = " D i a g r a m D i s p l a y L i n k V i e w S t a t e " > < A u t o m a t i o n P r o p e r t y H e l p e r T e x t > E n d   p o i n t   1 :   ( 4 0 0 , 4 9 3 , 5 ) .   E n d   p o i n t   2 :   ( 2 1 6 , 4 9 1 , 5 )   < / A u t o m a t i o n P r o p e r t y H e l p e r T e x t > < L a y e d O u t > t r u e < / L a y e d O u t > < 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 R e l a t i o n s h i p s \ & l t ; T a b l e s \ N y t t o r \ C o l u m n s \ I n t r e s s e n t & g t ; - & l t ; T a b l e s \ N y t t o r _ I n t r e s s e n t \ C o l u m n s \ I n t r e s s e n t & g t ; \ F K < / K e y > < / a : K e y > < a : V a l u e   i : t y p e = " D i a g r a m D i s p l a y L i n k E n d p o i n t V i e w S t a t e " > < H e i g h t > 1 6 < / H e i g h t > < L a b e l L o c a t i o n   x m l n s : b = " h t t p : / / s c h e m a s . d a t a c o n t r a c t . o r g / 2 0 0 4 / 0 7 / S y s t e m . W i n d o w s " > < b : _ x > 4 0 0 < / b : _ x > < b : _ y > 4 8 5 . 5 < / b : _ y > < / L a b e l L o c a t i o n > < L o c a t i o n   x m l n s : b = " h t t p : / / s c h e m a s . d a t a c o n t r a c t . o r g / 2 0 0 4 / 0 7 / S y s t e m . W i n d o w s " > < b : _ x > 4 1 6 < / b : _ x > < b : _ y > 4 9 3 . 5 < / b : _ y > < / L o c a t i o n > < S h a p e R o t a t e A n g l e > 1 8 0 < / S h a p e R o t a t e A n g l e > < W i d t h > 1 6 < / W i d t h > < / a : V a l u e > < / a : K e y V a l u e O f D i a g r a m O b j e c t K e y a n y T y p e z b w N T n L X > < a : K e y V a l u e O f D i a g r a m O b j e c t K e y a n y T y p e z b w N T n L X > < a : K e y > < K e y > R e l a t i o n s h i p s \ & l t ; T a b l e s \ N y t t o r \ C o l u m n s \ I n t r e s s e n t & g t ; - & l t ; T a b l e s \ N y t t o r _ I n t r e s s e n t \ C o l u m n s \ I n t r e s s e n t & g t ; \ P K < / K e y > < / a : K e y > < a : V a l u e   i : t y p e = " D i a g r a m D i s p l a y L i n k E n d p o i n t V i e w S t a t e " > < H e i g h t > 1 6 < / H e i g h t > < L a b e l L o c a t i o n   x m l n s : b = " h t t p : / / s c h e m a s . d a t a c o n t r a c t . o r g / 2 0 0 4 / 0 7 / S y s t e m . W i n d o w s " > < b : _ x > 2 0 0 < / b : _ x > < b : _ y > 4 8 3 . 5 < / b : _ y > < / L a b e l L o c a t i o n > < L o c a t i o n   x m l n s : b = " h t t p : / / s c h e m a s . d a t a c o n t r a c t . o r g / 2 0 0 4 / 0 7 / S y s t e m . W i n d o w s " > < b : _ x > 1 9 9 . 9 9 9 9 9 9 9 9 9 9 9 9 9 7 < / b : _ x > < b : _ y > 4 9 1 . 5 < / b : _ y > < / L o c a t i o n > < S h a p e R o t a t e A n g l e > 3 6 0 < / S h a p e R o t a t e A n g l e > < W i d t h > 1 6 < / W i d t h > < / a : V a l u e > < / a : K e y V a l u e O f D i a g r a m O b j e c t K e y a n y T y p e z b w N T n L X > < a : K e y V a l u e O f D i a g r a m O b j e c t K e y a n y T y p e z b w N T n L X > < a : K e y > < K e y > R e l a t i o n s h i p s \ & l t ; T a b l e s \ N y t t o r \ C o l u m n s \ I n t r e s s e n t & g t ; - & l t ; T a b l e s \ N y t t o r _ I n t r e s s e n t \ C o l u m n s \ I n t r e s s e n t & g t ; \ C r o s s F i l t e r < / K e y > < / a : K e y > < a : V a l u e   i : t y p e = " D i a g r a m D i s p l a y L i n k C r o s s F i l t e r V i e w S t a t e " > < 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 R e l a t i o n s h i p s \ & l t ; T a b l e s \ N y t t o r \ C o l u m n s \ V � r d e r a d e & g t ; - & l t ; T a b l e s \ N y t t o r _ V � r d e r a d e \ C o l u m n s \ V � r d e r a d e & g t ; < / K e y > < / a : K e y > < a : V a l u e   i : t y p e = " D i a g r a m D i s p l a y L i n k V i e w S t a t e " > < A u t o m a t i o n P r o p e r t y H e l p e r T e x t > E n d   p o i n t   1 :   ( 4 0 0 , 5 1 3 , 5 ) .   E n d   p o i n t   2 :   ( 2 1 6 , 6 7 3 , 5 )   < / A u t o m a t i o n P r o p e r t y H e l p e r T e x t > < L a y e d O u t > t r u e < / L a y e d O u t > < 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 R e l a t i o n s h i p s \ & l t ; T a b l e s \ N y t t o r \ C o l u m n s \ V � r d e r a d e & g t ; - & l t ; T a b l e s \ N y t t o r _ V � r d e r a d e \ C o l u m n s \ V � r d e r a d e & g t ; \ F K < / K e y > < / a : K e y > < a : V a l u e   i : t y p e = " D i a g r a m D i s p l a y L i n k E n d p o i n t V i e w S t a t e " > < H e i g h t > 1 6 < / H e i g h t > < L a b e l L o c a t i o n   x m l n s : b = " h t t p : / / s c h e m a s . d a t a c o n t r a c t . o r g / 2 0 0 4 / 0 7 / S y s t e m . W i n d o w s " > < b : _ x > 4 0 0 < / b : _ x > < b : _ y > 5 0 5 . 5 < / b : _ y > < / L a b e l L o c a t i o n > < L o c a t i o n   x m l n s : b = " h t t p : / / s c h e m a s . d a t a c o n t r a c t . o r g / 2 0 0 4 / 0 7 / S y s t e m . W i n d o w s " > < b : _ x > 4 1 6 < / b : _ x > < b : _ y > 5 1 3 . 5 < / b : _ y > < / L o c a t i o n > < S h a p e R o t a t e A n g l e > 1 8 0 < / S h a p e R o t a t e A n g l e > < W i d t h > 1 6 < / W i d t h > < / a : V a l u e > < / a : K e y V a l u e O f D i a g r a m O b j e c t K e y a n y T y p e z b w N T n L X > < a : K e y V a l u e O f D i a g r a m O b j e c t K e y a n y T y p e z b w N T n L X > < a : K e y > < K e y > R e l a t i o n s h i p s \ & l t ; T a b l e s \ N y t t o r \ C o l u m n s \ V � r d e r a d e & g t ; - & l t ; T a b l e s \ N y t t o r _ V � r d e r a d e \ C o l u m n s \ V � r d e r a d e & g t ; \ P K < / K e y > < / a : K e y > < a : V a l u e   i : t y p e = " D i a g r a m D i s p l a y L i n k E n d p o i n t V i e w S t a t e " > < H e i g h t > 1 6 < / H e i g h t > < L a b e l L o c a t i o n   x m l n s : b = " h t t p : / / s c h e m a s . d a t a c o n t r a c t . o r g / 2 0 0 4 / 0 7 / S y s t e m . W i n d o w s " > < b : _ x > 2 0 0 < / b : _ x > < b : _ y > 6 6 5 . 5 < / b : _ y > < / L a b e l L o c a t i o n > < L o c a t i o n   x m l n s : b = " h t t p : / / s c h e m a s . d a t a c o n t r a c t . o r g / 2 0 0 4 / 0 7 / S y s t e m . W i n d o w s " > < b : _ x > 1 9 9 . 9 9 9 9 9 9 9 9 9 9 9 9 9 7 < / b : _ x > < b : _ y > 6 7 3 . 5 < / b : _ y > < / L o c a t i o n > < S h a p e R o t a t e A n g l e > 3 6 0 < / S h a p e R o t a t e A n g l e > < W i d t h > 1 6 < / W i d t h > < / a : V a l u e > < / a : K e y V a l u e O f D i a g r a m O b j e c t K e y a n y T y p e z b w N T n L X > < a : K e y V a l u e O f D i a g r a m O b j e c t K e y a n y T y p e z b w N T n L X > < a : K e y > < K e y > R e l a t i o n s h i p s \ & l t ; T a b l e s \ N y t t o r \ C o l u m n s \ V � r d e r a d e & g t ; - & l t ; T a b l e s \ N y t t o r _ V � r d e r a d e \ C o l u m n s \ V � r d e r a d e & g t ; \ C r o s s F i l t e r < / K e y > < / a : K e y > < a : V a l u e   i : t y p e = " D i a g r a m D i s p l a y L i n k C r o s s F i l t e r V i e w S t a t e " > < 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 R e l a t i o n s h i p s \ & l t ; T a b l e s \ K o s t n a d e r \ C o l u m n s \ I D & g t ; - & l t ; T a b l e s \ K o s t n a d e r _ N a m n \ C o l u m n s \ I D & g t ; < / K e y > < / a : K e y > < a : V a l u e   i : t y p e = " D i a g r a m D i s p l a y L i n k V i e w S t a t e " > < A u t o m a t i o n P r o p e r t y H e l p e r T e x t > E n d   p o i n t   1 :   ( 8 3 8 , 9 0 3 8 1 1 , - 1 6 ) .   E n d   p o i n t   2 :   ( 1 1 3 2 , 9 0 3 8 1 0 5 6 7 6 7 , 7 5 )   < / A u t o m a t i o n P r o p e r t y H e l p e r T e x t > < L a y e d O u t > t r u e < / L a y e d O u t > < 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 R e l a t i o n s h i p s \ & l t ; T a b l e s \ K o s t n a d e r \ C o l u m n s \ I D & g t ; - & l t ; T a b l e s \ K o s t n a d e r _ N a m n \ C o l u m n s \ I D & g t ; \ F K < / K e y > < / a : K e y > < a : V a l u e   i : t y p e = " D i a g r a m D i s p l a y L i n k E n d p o i n t V i e w S t a t e " > < H e i g h t > 1 6 < / H e i g h t > < L a b e l L o c a t i o n   x m l n s : b = " h t t p : / / s c h e m a s . d a t a c o n t r a c t . o r g / 2 0 0 4 / 0 7 / S y s t e m . W i n d o w s " > < b : _ x > 8 3 0 . 9 0 3 8 1 1 < / b : _ x > < b : _ y > - 1 6 . 0 0 0 0 0 0 0 0 0 0 0 0 0 0 7 < / b : _ y > < / L a b e l L o c a t i o n > < L o c a t i o n   x m l n s : b = " h t t p : / / s c h e m a s . d a t a c o n t r a c t . o r g / 2 0 0 4 / 0 7 / S y s t e m . W i n d o w s " > < b : _ x > 8 3 8 . 9 0 3 8 1 1 < / b : _ x > < b : _ y > - 7 . 1 0 5 4 2 7 3 5 7 6 0 1 0 0 1 9 E - 1 5 < / b : _ y > < / L o c a t i o n > < S h a p e R o t a t e A n g l e > 2 7 0 < / S h a p e R o t a t e A n g l e > < W i d t h > 1 6 < / W i d t h > < / a : V a l u e > < / a : K e y V a l u e O f D i a g r a m O b j e c t K e y a n y T y p e z b w N T n L X > < a : K e y V a l u e O f D i a g r a m O b j e c t K e y a n y T y p e z b w N T n L X > < a : K e y > < K e y > R e l a t i o n s h i p s \ & l t ; T a b l e s \ K o s t n a d e r \ C o l u m n s \ I D & g t ; - & l t ; T a b l e s \ K o s t n a d e r _ N a m n \ C o l u m n s \ I D & g t ; \ P K < / K e y > < / a : K e y > < a : V a l u e   i : t y p e = " D i a g r a m D i s p l a y L i n k E n d p o i n t V i e w S t a t e " > < H e i g h t > 1 6 < / H e i g h t > < L a b e l L o c a t i o n   x m l n s : b = " h t t p : / / s c h e m a s . d a t a c o n t r a c t . o r g / 2 0 0 4 / 0 7 / S y s t e m . W i n d o w s " > < b : _ x > 1 1 3 2 . 9 0 3 8 1 0 5 6 7 6 6 5 7 < / b : _ x > < b : _ y > 6 7 < / b : _ y > < / L a b e l L o c a t i o n > < L o c a t i o n   x m l n s : b = " h t t p : / / s c h e m a s . d a t a c o n t r a c t . o r g / 2 0 0 4 / 0 7 / S y s t e m . W i n d o w s " > < b : _ x > 1 1 4 8 . 9 0 3 8 1 0 5 6 7 6 6 5 9 < / b : _ x > < b : _ y > 7 5 < / b : _ y > < / L o c a t i o n > < S h a p e R o t a t e A n g l e > 1 8 0 < / S h a p e R o t a t e A n g l e > < W i d t h > 1 6 < / W i d t h > < / a : V a l u e > < / a : K e y V a l u e O f D i a g r a m O b j e c t K e y a n y T y p e z b w N T n L X > < a : K e y V a l u e O f D i a g r a m O b j e c t K e y a n y T y p e z b w N T n L X > < a : K e y > < K e y > R e l a t i o n s h i p s \ & l t ; T a b l e s \ K o s t n a d e r \ C o l u m n s \ I D & g t ; - & l t ; T a b l e s \ K o s t n a d e r _ N a m n \ C o l u m n s \ I D & g t ; \ C r o s s F i l t e r < / K e y > < / a : K e y > < a : V a l u e   i : t y p e = " D i a g r a m D i s p l a y L i n k C r o s s F i l t e r V i e w S t a t e " > < 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 R e l a t i o n s h i p s \ & l t ; T a b l e s \ K o s t n a d e r \ C o l u m n s \ I n t r e s s e n t & g t ; - & l t ; T a b l e s \ K o s t n a d e r _ I n t r e s s e n t \ C o l u m n s \ I n t r e s s e n t & g t ; < / K e y > < / a : K e y > < a : V a l u e   i : t y p e = " D i a g r a m D i s p l a y L i n k V i e w S t a t e " > < A u t o m a t i o n P r o p e r t y H e l p e r T e x t > E n d   p o i n t   1 :   ( 9 6 4 , 9 0 3 8 1 0 5 6 7 6 6 6 , 4 7 6 , 5 ) .   E n d   p o i n t   2 :   ( 1 1 3 7 , 6 1 5 2 4 2 2 7 0 6 6 , 2 4 4 , 5 )   < / A u t o m a t i o n P r o p e r t y H e l p e r T e x t > < L a y e d O u t > t r u e < / L a y e d O u t > < 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 R e l a t i o n s h i p s \ & l t ; T a b l e s \ K o s t n a d e r \ C o l u m n s \ I n t r e s s e n t & g t ; - & l t ; T a b l e s \ K o s t n a d e r _ I n t r e s s e n t \ C o l u m n s \ I n t r e s s e n t & g t ; \ F K < / K e y > < / a : K e y > < a : V a l u e   i : t y p e = " D i a g r a m D i s p l a y L i n k E n d p o i n t V i e w S t a t e " > < H e i g h t > 1 6 < / H e i g h t > < L a b e l L o c a t i o n   x m l n s : b = " h t t p : / / s c h e m a s . d a t a c o n t r a c t . o r g / 2 0 0 4 / 0 7 / S y s t e m . W i n d o w s " > < b : _ x > 9 4 8 . 9 0 3 8 1 0 5 6 7 6 6 5 9 1 < / b : _ x > < b : _ y > 4 6 8 . 5 < / b : _ y > < / L a b e l L o c a t i o n > < L o c a t i o n   x m l n s : b = " h t t p : / / s c h e m a s . d a t a c o n t r a c t . o r g / 2 0 0 4 / 0 7 / S y s t e m . W i n d o w s " > < b : _ x > 9 4 8 . 9 0 3 8 1 0 5 6 7 6 6 5 9 1 < / b : _ x > < b : _ y > 4 7 6 . 5 < / b : _ y > < / L o c a t i o n > < S h a p e R o t a t e A n g l e > 3 6 0 < / S h a p e R o t a t e A n g l e > < W i d t h > 1 6 < / W i d t h > < / a : V a l u e > < / a : K e y V a l u e O f D i a g r a m O b j e c t K e y a n y T y p e z b w N T n L X > < a : K e y V a l u e O f D i a g r a m O b j e c t K e y a n y T y p e z b w N T n L X > < a : K e y > < K e y > R e l a t i o n s h i p s \ & l t ; T a b l e s \ K o s t n a d e r \ C o l u m n s \ I n t r e s s e n t & g t ; - & l t ; T a b l e s \ K o s t n a d e r _ I n t r e s s e n t \ C o l u m n s \ I n t r e s s e n t & g t ; \ P K < / K e y > < / a : K e y > < a : V a l u e   i : t y p e = " D i a g r a m D i s p l a y L i n k E n d p o i n t V i e w S t a t e " > < H e i g h t > 1 6 < / H e i g h t > < L a b e l L o c a t i o n   x m l n s : b = " h t t p : / / s c h e m a s . d a t a c o n t r a c t . o r g / 2 0 0 4 / 0 7 / S y s t e m . W i n d o w s " > < b : _ x > 1 1 3 7 . 6 1 5 2 4 2 2 7 0 6 6 3 2 < / b : _ x > < b : _ y > 2 3 6 . 5 < / b : _ y > < / L a b e l L o c a t i o n > < L o c a t i o n   x m l n s : b = " h t t p : / / s c h e m a s . d a t a c o n t r a c t . o r g / 2 0 0 4 / 0 7 / S y s t e m . W i n d o w s " > < b : _ x > 1 1 5 3 . 6 1 5 2 4 2 2 7 0 6 6 3 2 < / b : _ x > < b : _ y > 2 4 4 . 5 < / b : _ y > < / L o c a t i o n > < S h a p e R o t a t e A n g l e > 1 8 0 < / S h a p e R o t a t e A n g l e > < W i d t h > 1 6 < / W i d t h > < / a : V a l u e > < / a : K e y V a l u e O f D i a g r a m O b j e c t K e y a n y T y p e z b w N T n L X > < a : K e y V a l u e O f D i a g r a m O b j e c t K e y a n y T y p e z b w N T n L X > < a : K e y > < K e y > R e l a t i o n s h i p s \ & l t ; T a b l e s \ K o s t n a d e r \ C o l u m n s \ I n t r e s s e n t & g t ; - & l t ; T a b l e s \ K o s t n a d e r _ I n t r e s s e n t \ C o l u m n s \ I n t r e s s e n t & g t ; \ C r o s s F i l t e r < / K e y > < / a : K e y > < a : V a l u e   i : t y p e = " D i a g r a m D i s p l a y L i n k C r o s s F i l t e r V i e w S t a t e " > < 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 R e l a t i o n s h i p s \ & l t ; T a b l e s \ K o s t n a d e r \ C o l u m n s \ K a t e g o r i & g t ; - & l t ; T a b l e s \ K o s t n a d e r _ K a t e g o r i \ C o l u m n s \ K a t e g o r i & g t ; < / K e y > < / a : K e y > < a : V a l u e   i : t y p e = " D i a g r a m D i s p l a y L i n k V i e w S t a t e " > < A u t o m a t i o n P r o p e r t y H e l p e r T e x t > E n d   p o i n t   1 :   ( 9 6 4 , 9 0 3 8 1 0 5 6 7 6 6 6 , 4 9 6 , 5 ) .   E n d   p o i n t   2 :   ( 1 1 3 9 , 7 1 1 4 3 1 7 0 3 , 4 1 9 , 5 )   < / A u t o m a t i o n P r o p e r t y H e l p e r T e x t > < L a y e d O u t > t r u e < / L a y e d O u t > < 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 R e l a t i o n s h i p s \ & l t ; T a b l e s \ K o s t n a d e r \ C o l u m n s \ K a t e g o r i & g t ; - & l t ; T a b l e s \ K o s t n a d e r _ K a t e g o r i \ C o l u m n s \ K a t e g o r i & g t ; \ F K < / K e y > < / a : K e y > < a : V a l u e   i : t y p e = " D i a g r a m D i s p l a y L i n k E n d p o i n t V i e w S t a t e " > < H e i g h t > 1 6 < / H e i g h t > < L a b e l L o c a t i o n   x m l n s : b = " h t t p : / / s c h e m a s . d a t a c o n t r a c t . o r g / 2 0 0 4 / 0 7 / S y s t e m . W i n d o w s " > < b : _ x > 9 4 8 . 9 0 3 8 1 0 5 6 7 6 6 5 9 1 < / b : _ x > < b : _ y > 4 8 8 . 5 < / b : _ y > < / L a b e l L o c a t i o n > < L o c a t i o n   x m l n s : b = " h t t p : / / s c h e m a s . d a t a c o n t r a c t . o r g / 2 0 0 4 / 0 7 / S y s t e m . W i n d o w s " > < b : _ x > 9 4 8 . 9 0 3 8 1 0 5 6 7 6 6 5 9 1 < / b : _ x > < b : _ y > 4 9 6 . 5 < / b : _ y > < / L o c a t i o n > < S h a p e R o t a t e A n g l e > 3 6 0 < / S h a p e R o t a t e A n g l e > < W i d t h > 1 6 < / W i d t h > < / a : V a l u e > < / a : K e y V a l u e O f D i a g r a m O b j e c t K e y a n y T y p e z b w N T n L X > < a : K e y V a l u e O f D i a g r a m O b j e c t K e y a n y T y p e z b w N T n L X > < a : K e y > < K e y > R e l a t i o n s h i p s \ & l t ; T a b l e s \ K o s t n a d e r \ C o l u m n s \ K a t e g o r i & g t ; - & l t ; T a b l e s \ K o s t n a d e r _ K a t e g o r i \ C o l u m n s \ K a t e g o r i & g t ; \ P K < / K e y > < / a : K e y > < a : V a l u e   i : t y p e = " D i a g r a m D i s p l a y L i n k E n d p o i n t V i e w S t a t e " > < H e i g h t > 1 6 < / H e i g h t > < L a b e l L o c a t i o n   x m l n s : b = " h t t p : / / s c h e m a s . d a t a c o n t r a c t . o r g / 2 0 0 4 / 0 7 / S y s t e m . W i n d o w s " > < b : _ x > 1 1 3 9 . 7 1 1 4 3 1 7 0 2 9 9 7 3 < / b : _ x > < b : _ y > 4 1 1 . 5 < / b : _ y > < / L a b e l L o c a t i o n > < L o c a t i o n   x m l n s : b = " h t t p : / / s c h e m a s . d a t a c o n t r a c t . o r g / 2 0 0 4 / 0 7 / S y s t e m . W i n d o w s " > < b : _ x > 1 1 5 5 . 7 1 1 4 3 1 7 0 2 9 9 7 3 < / b : _ x > < b : _ y > 4 1 9 . 5 < / b : _ y > < / L o c a t i o n > < S h a p e R o t a t e A n g l e > 1 8 0 < / S h a p e R o t a t e A n g l e > < W i d t h > 1 6 < / W i d t h > < / a : V a l u e > < / a : K e y V a l u e O f D i a g r a m O b j e c t K e y a n y T y p e z b w N T n L X > < a : K e y V a l u e O f D i a g r a m O b j e c t K e y a n y T y p e z b w N T n L X > < a : K e y > < K e y > R e l a t i o n s h i p s \ & l t ; T a b l e s \ K o s t n a d e r \ C o l u m n s \ K a t e g o r i & g t ; - & l t ; T a b l e s \ K o s t n a d e r _ K a t e g o r i \ C o l u m n s \ K a t e g o r i & g t ; \ C r o s s F i l t e r < / K e y > < / a : K e y > < a : V a l u e   i : t y p e = " D i a g r a m D i s p l a y L i n k C r o s s F i l t e r V i e w S t a t e " > < 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 R e l a t i o n s h i p s \ & l t ; T a b l e s \ K o s t n a d e r \ C o l u m n s \ V � r d e r a d e & g t ; - & l t ; T a b l e s \ K o s t n a d e r _ V � r d e r a d e \ C o l u m n s \ V � r d e r a d e & g t ; < / K e y > < / a : K e y > < a : V a l u e   i : t y p e = " D i a g r a m D i s p l a y L i n k V i e w S t a t e " > < A u t o m a t i o n P r o p e r t y H e l p e r T e x t > E n d   p o i n t   1 :   ( 9 6 4 , 9 0 3 8 1 0 5 6 7 6 6 6 , 5 1 6 , 5 ) .   E n d   p o i n t   2 :   ( 1 1 3 3 , 7 1 1 4 3 1 7 0 3 , 5 9 5 , 5 )   < / A u t o m a t i o n P r o p e r t y H e l p e r T e x t > < L a y e d O u t > t r u e < / L a y e d O u t > < 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 R e l a t i o n s h i p s \ & l t ; T a b l e s \ K o s t n a d e r \ C o l u m n s \ V � r d e r a d e & g t ; - & l t ; T a b l e s \ K o s t n a d e r _ V � r d e r a d e \ C o l u m n s \ V � r d e r a d e & g t ; \ F K < / K e y > < / a : K e y > < a : V a l u e   i : t y p e = " D i a g r a m D i s p l a y L i n k E n d p o i n t V i e w S t a t e " > < H e i g h t > 1 6 < / H e i g h t > < L a b e l L o c a t i o n   x m l n s : b = " h t t p : / / s c h e m a s . d a t a c o n t r a c t . o r g / 2 0 0 4 / 0 7 / S y s t e m . W i n d o w s " > < b : _ x > 9 4 8 . 9 0 3 8 1 0 5 6 7 6 6 5 9 1 < / b : _ x > < b : _ y > 5 0 8 . 5 < / b : _ y > < / L a b e l L o c a t i o n > < L o c a t i o n   x m l n s : b = " h t t p : / / s c h e m a s . d a t a c o n t r a c t . o r g / 2 0 0 4 / 0 7 / S y s t e m . W i n d o w s " > < b : _ x > 9 4 8 . 9 0 3 8 1 0 5 6 7 6 6 5 9 1 < / b : _ x > < b : _ y > 5 1 6 . 5 < / b : _ y > < / L o c a t i o n > < S h a p e R o t a t e A n g l e > 3 6 0 < / S h a p e R o t a t e A n g l e > < W i d t h > 1 6 < / W i d t h > < / a : V a l u e > < / a : K e y V a l u e O f D i a g r a m O b j e c t K e y a n y T y p e z b w N T n L X > < a : K e y V a l u e O f D i a g r a m O b j e c t K e y a n y T y p e z b w N T n L X > < a : K e y > < K e y > R e l a t i o n s h i p s \ & l t ; T a b l e s \ K o s t n a d e r \ C o l u m n s \ V � r d e r a d e & g t ; - & l t ; T a b l e s \ K o s t n a d e r _ V � r d e r a d e \ C o l u m n s \ V � r d e r a d e & g t ; \ P K < / K e y > < / a : K e y > < a : V a l u e   i : t y p e = " D i a g r a m D i s p l a y L i n k E n d p o i n t V i e w S t a t e " > < H e i g h t > 1 6 < / H e i g h t > < L a b e l L o c a t i o n   x m l n s : b = " h t t p : / / s c h e m a s . d a t a c o n t r a c t . o r g / 2 0 0 4 / 0 7 / S y s t e m . W i n d o w s " > < b : _ x > 1 1 3 3 . 7 1 1 4 3 1 7 0 2 9 9 7 3 < / b : _ x > < b : _ y > 5 8 7 . 5 < / b : _ y > < / L a b e l L o c a t i o n > < L o c a t i o n   x m l n s : b = " h t t p : / / s c h e m a s . d a t a c o n t r a c t . o r g / 2 0 0 4 / 0 7 / S y s t e m . W i n d o w s " > < b : _ x > 1 1 4 9 . 7 1 1 4 3 1 7 0 2 9 9 7 3 < / b : _ x > < b : _ y > 5 9 5 . 5 < / b : _ y > < / L o c a t i o n > < S h a p e R o t a t e A n g l e > 1 8 0 < / S h a p e R o t a t e A n g l e > < W i d t h > 1 6 < / W i d t h > < / a : V a l u e > < / a : K e y V a l u e O f D i a g r a m O b j e c t K e y a n y T y p e z b w N T n L X > < a : K e y V a l u e O f D i a g r a m O b j e c t K e y a n y T y p e z b w N T n L X > < a : K e y > < K e y > R e l a t i o n s h i p s \ & l t ; T a b l e s \ K o s t n a d e r \ C o l u m n s \ V � r d e r a d e & g t ; - & l t ; T a b l e s \ K o s t n a d e r _ V � r d e r a d e \ C o l u m n s \ V � r d e r a d e & g t ; \ C r o s s F i l t e r < / K e y > < / a : K e y > < a : V a l u e   i : t y p e = " D i a g r a m D i s p l a y L i n k C r o s s F i l t e r V i e w S t a t e " > < 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 R e l a t i o n s h i p s \ & l t ; T a b l e s \ N y t t o r \ C o l u m n s \ K a t e g o r i & g t ; - & l t ; T a b l e s \ N y t t o r _ K a t e g o r i \ C o l u m n s \ K a t e g o r i & g t ; < / K e y > < / a : K e y > < a : V a l u e   i : t y p e = " D i a g r a m D i s p l a y L i n k V i e w S t a t e " > < A u t o m a t i o n P r o p e r t y H e l p e r T e x t > E n d   p o i n t   1 :   ( 4 0 0 , 4 7 3 , 5 ) .   E n d   p o i n t   2 :   ( 2 1 6 , 3 0 4 , 5 )   < / A u t o m a t i o n P r o p e r t y H e l p e r T e x t > < L a y e d O u t > t r u e < / L a y e d O u t > < 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a : K e y V a l u e O f D i a g r a m O b j e c t K e y a n y T y p e z b w N T n L X > < a : K e y > < K e y > R e l a t i o n s h i p s \ & l t ; T a b l e s \ N y t t o r \ C o l u m n s \ K a t e g o r i & g t ; - & l t ; T a b l e s \ N y t t o r _ K a t e g o r i \ C o l u m n s \ K a t e g o r i & g t ; \ F K < / K e y > < / a : K e y > < a : V a l u e   i : t y p e = " D i a g r a m D i s p l a y L i n k E n d p o i n t V i e w S t a t e " > < H e i g h t > 1 6 < / H e i g h t > < L a b e l L o c a t i o n   x m l n s : b = " h t t p : / / s c h e m a s . d a t a c o n t r a c t . o r g / 2 0 0 4 / 0 7 / S y s t e m . W i n d o w s " > < b : _ x > 4 0 0 < / b : _ x > < b : _ y > 4 6 5 . 5 < / b : _ y > < / L a b e l L o c a t i o n > < L o c a t i o n   x m l n s : b = " h t t p : / / s c h e m a s . d a t a c o n t r a c t . o r g / 2 0 0 4 / 0 7 / S y s t e m . W i n d o w s " > < b : _ x > 4 1 6 < / b : _ x > < b : _ y > 4 7 3 . 5 < / b : _ y > < / L o c a t i o n > < S h a p e R o t a t e A n g l e > 1 8 0 < / S h a p e R o t a t e A n g l e > < W i d t h > 1 6 < / W i d t h > < / a : V a l u e > < / a : K e y V a l u e O f D i a g r a m O b j e c t K e y a n y T y p e z b w N T n L X > < a : K e y V a l u e O f D i a g r a m O b j e c t K e y a n y T y p e z b w N T n L X > < a : K e y > < K e y > R e l a t i o n s h i p s \ & l t ; T a b l e s \ N y t t o r \ C o l u m n s \ K a t e g o r i & g t ; - & l t ; T a b l e s \ N y t t o r _ K a t e g o r i \ C o l u m n s \ K a t e g o r i & g t ; \ P K < / K e y > < / a : K e y > < a : V a l u e   i : t y p e = " D i a g r a m D i s p l a y L i n k E n d p o i n t V i e w S t a t e " > < H e i g h t > 1 6 < / H e i g h t > < L a b e l L o c a t i o n   x m l n s : b = " h t t p : / / s c h e m a s . d a t a c o n t r a c t . o r g / 2 0 0 4 / 0 7 / S y s t e m . W i n d o w s " > < b : _ x > 2 0 0 < / b : _ x > < b : _ y > 2 9 6 . 5 < / b : _ y > < / L a b e l L o c a t i o n > < L o c a t i o n   x m l n s : b = " h t t p : / / s c h e m a s . d a t a c o n t r a c t . o r g / 2 0 0 4 / 0 7 / S y s t e m . W i n d o w s " > < b : _ x > 1 9 9 . 9 9 9 9 9 9 9 9 9 9 9 9 9 7 < / b : _ x > < b : _ y > 3 0 4 . 5 < / b : _ y > < / L o c a t i o n > < S h a p e R o t a t e A n g l e > 3 6 0 < / S h a p e R o t a t e A n g l e > < W i d t h > 1 6 < / W i d t h > < / a : V a l u e > < / a : K e y V a l u e O f D i a g r a m O b j e c t K e y a n y T y p e z b w N T n L X > < a : K e y V a l u e O f D i a g r a m O b j e c t K e y a n y T y p e z b w N T n L X > < a : K e y > < K e y > R e l a t i o n s h i p s \ & l t ; T a b l e s \ N y t t o r \ C o l u m n s \ K a t e g o r i & g t ; - & l t ; T a b l e s \ N y t t o r _ K a t e g o r i \ C o l u m n s \ K a t e g o r i & g t ; \ C r o s s F i l t e r < / K e y > < / a : K e y > < a : V a l u e   i : t y p e = " D i a g r a m D i s p l a y L i n k C r o s s F i l t e r V i e w S t a t e " > < 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V i e w S t a t e s > < / D i a g r a m M a n a g e r . S e r i a l i z a b l e D i a g r a m > < D i a g r a m M a n a g e r . S e r i a l i z a b l e D i a g r a m > < A d a p t e r   i : t y p e = " M e a s u r e D i a g r a m S a n d b o x A d a p t e r " > < T a b l e N a m e > N y t t o r 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 M i n   � r   2   2 < / K e y > < / D i a g r a m O b j e c t K e y > < D i a g r a m O b j e c t K e y > < K e y > M e a s u r e s \ S u m   o f   M i n   � r   2   2 \ T a g I n f o \ F o r m u l a < / K e y > < / D i a g r a m O b j e c t K e y > < D i a g r a m O b j e c t K e y > < K e y > M e a s u r e s \ S u m   o f   M i n   � r   2   2 \ T a g I n f o \ V a l u e < / K e y > < / D i a g r a m O b j e c t K e y > < D i a g r a m O b j e c t K e y > < K e y > M e a s u r e s \ S u m   o f   S u m m a   t r o l i g   2 < / K e y > < / D i a g r a m O b j e c t K e y > < D i a g r a m O b j e c t K e y > < K e y > M e a s u r e s \ S u m   o f   S u m m a   t r o l i g   2 \ T a g I n f o \ F o r m u l a < / K e y > < / D i a g r a m O b j e c t K e y > < D i a g r a m O b j e c t K e y > < K e y > M e a s u r e s \ S u m   o f   S u m m a   t r o l i g 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  2 < / K e y > < / D i a g r a m O b j e c t K e y > < D i a g r a m O b j e c t K e y > < K e y > M e a s u r e s \ S u m   o f   T r o l i g t   � r   6   2 \ T a g I n f o \ F o r m u l a < / K e y > < / D i a g r a m O b j e c t K e y > < D i a g r a m O b j e c t K e y > < K e y > M e a s u r e s \ S u m   o f   T r o l i g t   � r   6   2 \ T a g I n f o \ V a l u e 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 S u m m a   t r o l i g < / K e y > < / D i a g r a m O b j e c t K e y > < D i a g r a m O b j e c t K e y > < K e y > M e a s u r e s \ C o u n t   o f   S u m m a   t r o l i g \ T a g I n f o \ F o r m u l a < / K e y > < / D i a g r a m O b j e c t K e y > < D i a g r a m O b j e c t K e y > < K e y > M e a s u r e s \ C o u n t   o f   S u m m a   t r o l i g \ T a g I n f o \ V a l u e 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 L i n k s \ & l t ; C o l u m n s \ S u m   o f   M i n   � r   2   2 & g t ; - & l t ; M e a s u r e s \ M i n   � r   2 & g t ; < / K e y > < / D i a g r a m O b j e c t K e y > < D i a g r a m O b j e c t K e y > < K e y > L i n k s \ & l t ; C o l u m n s \ S u m   o f   M i n   � r   2   2 & g t ; - & l t ; M e a s u r e s \ M i n   � r   2 & g t ; \ C O L U M N < / K e y > < / D i a g r a m O b j e c t K e y > < D i a g r a m O b j e c t K e y > < K e y > L i n k s \ & l t ; C o l u m n s \ S u m   o f   M i n   � r   2   2 & g t ; - & l t ; M e a s u r e s \ M i n   � r   2 & g t ; \ M E A S U R E < / K e y > < / D i a g r a m O b j e c t K e y > < D i a g r a m O b j e c t K e y > < K e y > L i n k s \ & l t ; C o l u m n s \ S u m   o f   S u m m a   t r o l i g   2 & g t ; - & l t ; M e a s u r e s \ S u m m a   t r o l i g & g t ; < / K e y > < / D i a g r a m O b j e c t K e y > < D i a g r a m O b j e c t K e y > < K e y > L i n k s \ & l t ; C o l u m n s \ S u m   o f   S u m m a   t r o l i g   2 & g t ; - & l t ; M e a s u r e s \ S u m m a   t r o l i g & g t ; \ C O L U M N < / K e y > < / D i a g r a m O b j e c t K e y > < D i a g r a m O b j e c t K e y > < K e y > L i n k s \ & l t ; C o l u m n s \ S u m   o f   S u m m a   t r o l i g   2 & g t ; - & l t ; M e a s u r e s \ S u m m a   t r o l i g & g t ; \ M E A S U R E 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  2 & g t ; - & l t ; M e a s u r e s \ T r o l i g t   � r   6 & g t ; < / K e y > < / D i a g r a m O b j e c t K e y > < D i a g r a m O b j e c t K e y > < K e y > L i n k s \ & l t ; C o l u m n s \ S u m   o f   T r o l i g t   � r   6   2 & g t ; - & l t ; M e a s u r e s \ T r o l i g t   � r   6 & g t ; \ C O L U M N < / K e y > < / D i a g r a m O b j e c t K e y > < D i a g r a m O b j e c t K e y > < K e y > L i n k s \ & l t ; C o l u m n s \ S u m   o f   T r o l i g t   � r   6   2 & g t ; - & l t ; M e a s u r e s \ T r o l i g t   � r   6 & g t ; \ M E A S U R E 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 S u m m a   t r o l i g & g t ; - & l t ; M e a s u r e s \ S u m m a   t r o l i g & g t ; < / K e y > < / D i a g r a m O b j e c t K e y > < D i a g r a m O b j e c t K e y > < K e y > L i n k s \ & l t ; C o l u m n s \ C o u n t   o f   S u m m a   t r o l i g & g t ; - & l t ; M e a s u r e s \ S u m m a   t r o l i g & g t ; \ C O L U M N < / K e y > < / D i a g r a m O b j e c t K e y > < D i a g r a m O b j e c t K e y > < K e y > L i n k s \ & l t ; C o l u m n s \ C o u n t   o f   S u m m a   t r o l i g & g t ; - & l t ; M e a s u r e s \ S u m m a   t r o l i g & g t ; \ M E A S U R E 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 M i n   � r   2   2 < / K e y > < / a : K e y > < a : V a l u e   i : t y p e = " M e a s u r e G r i d N o d e V i e w S t a t e " > < C o l u m n > 9 < / C o l u m n > < L a y e d O u t > t r u e < / L a y e d O u t > < W a s U I I n v i s i b l e > t r u e < / W a s U I I n v i s i b l e > < / a : V a l u e > < / a : K e y V a l u e O f D i a g r a m O b j e c t K e y a n y T y p e z b w N T n L X > < a : K e y V a l u e O f D i a g r a m O b j e c t K e y a n y T y p e z b w N T n L X > < a : K e y > < K e y > M e a s u r e s \ S u m   o f   M i n   � r   2   2 \ T a g I n f o \ F o r m u l a < / K e y > < / a : K e y > < a : V a l u e   i : t y p e = " M e a s u r e G r i d V i e w S t a t e I D i a g r a m T a g A d d i t i o n a l I n f o " / > < / a : K e y V a l u e O f D i a g r a m O b j e c t K e y a n y T y p e z b w N T n L X > < a : K e y V a l u e O f D i a g r a m O b j e c t K e y a n y T y p e z b w N T n L X > < a : K e y > < K e y > M e a s u r e s \ S u m   o f   M i n   � r   2   2 \ T a g I n f o \ V a l u e < / K e y > < / a : K e y > < a : V a l u e   i : t y p e = " M e a s u r e G r i d V i e w S t a t e I D i a g r a m T a g A d d i t i o n a l I n f o " / > < / a : K e y V a l u e O f D i a g r a m O b j e c t K e y a n y T y p e z b w N T n L X > < a : K e y V a l u e O f D i a g r a m O b j e c t K e y a n y T y p e z b w N T n L X > < a : K e y > < K e y > M e a s u r e s \ S u m   o f   S u m m a   t r o l i g   2 < / K e y > < / a : K e y > < a : V a l u e   i : t y p e = " M e a s u r e G r i d N o d e V i e w S t a t e " > < C o l u m n > 6 < / C o l u m n > < L a y e d O u t > t r u e < / L a y e d O u t > < W a s U I I n v i s i b l e > t r u e < / W a s U I I n v i s i b l e > < / a : V a l u e > < / a : K e y V a l u e O f D i a g r a m O b j e c t K e y a n y T y p e z b w N T n L X > < a : K e y V a l u e O f D i a g r a m O b j e c t K e y a n y T y p e z b w N T n L X > < a : K e y > < K e y > M e a s u r e s \ S u m   o f   S u m m a   t r o l i g   2 \ T a g I n f o \ F o r m u l a < / K e y > < / a : K e y > < a : V a l u e   i : t y p e = " M e a s u r e G r i d V i e w S t a t e I D i a g r a m T a g A d d i t i o n a l I n f o " / > < / a : K e y V a l u e O f D i a g r a m O b j e c t K e y a n y T y p e z b w N T n L X > < a : K e y V a l u e O f D i a g r a m O b j e c t K e y a n y T y p e z b w N T n L X > < a : K e y > < K e y > M e a s u r e s \ S u m   o f   S u m m a   t r o l i g   2 \ T a g I n f o \ V a l u e < / K e y > < / a : K e y > < a : V a l u e   i : t y p e = " M e a s u r e G r i d V i e w S t a t e I D i a g r a m T a g A d d i t i o n a l I n f o " / > < / a : K e y V a l u e O f D i a g r a m O b j e c t K e y a n y T y p e z b w N T n L X > < a : K e y V a l u e O f D i a g r a m O b j e c t K e y a n y T y p e z b w N T n L X > < a : K e y > < K e y > M e a s u r e s \ S u m   o f   T r o l i g t   � r   1 < / K e y > < / a : K e y > < a : V a l u e   i : t y p e = " M e a s u r e G r i d N o d e V i e w S t a t e " > < 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 1 < / 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 3 < / 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 4 < / 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  2 < / K e y > < / a : K e y > < a : V a l u e   i : t y p e = " M e a s u r e G r i d N o d e V i e w S t a t e " > < C o l u m n > 5 < / C o l u m n > < L a y e d O u t > t r u e < / L a y e d O u t > < W a s U I I n v i s i b l e > t r u e < / W a s U I I n v i s i b l e > < / a : V a l u e > < / a : K e y V a l u e O f D i a g r a m O b j e c t K e y a n y T y p e z b w N T n L X > < a : K e y V a l u e O f D i a g r a m O b j e c t K e y a n y T y p e z b w N T n L X > < a : K e y > < K e y > M e a s u r e s \ S u m   o f   T r o l i g t   � r   6   2 \ T a g I n f o \ F o r m u l a < / K e y > < / a : K e y > < a : V a l u e   i : t y p e = " M e a s u r e G r i d V i e w S t a t e I D i a g r a m T a g A d d i t i o n a l I n f o " / > < / a : K e y V a l u e O f D i a g r a m O b j e c t K e y a n y T y p e z b w N T n L X > < a : K e y V a l u e O f D i a g r a m O b j e c t K e y a n y T y p e z b w N T n L X > < a : K e y > < K e y > M e a s u r e s \ S u m   o f   T r o l i g t   � r   6   2 \ T a g I n f o \ V a l u e < / K e y > < / a : K e y > < a : V a l u e   i : t y p e = " M e a s u r e G r i d V i e w S t a t e I D i a g r a m T a g A d d i t i o n a l I n f o " / > < / a : K e y V a l u e O f D i a g r a m O b j e c t K e y a n y T y p e z b w N T n L X > < a : K e y V a l u e O f D i a g r a m O b j e c t K e y a n y T y p e z b w N T n L X > < a : K e y > < K e y > M e a s u r e s \ S u m   o f   S u m m a   m i n < / K e y > < / a : K e y > < a : V a l u e   i : t y p e = " M e a s u r e G r i d N o d e V i e w S t a t e " > < C o l u m n > 1 4 < / 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 2 1 < / 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 S u m m a   t r o l i g < / K e y > < / a : K e y > < a : V a l u e   i : t y p e = " M e a s u r e G r i d N o d e V i e w S t a t e " > < C o l u m n > 6 < / C o l u m n > < L a y e d O u t > t r u e < / L a y e d O u t > < W a s U I I n v i s i b l e > t r u e < / W a s U I I n v i s i b l e > < / a : V a l u e > < / a : K e y V a l u e O f D i a g r a m O b j e c t K e y a n y T y p e z b w N T n L X > < a : K e y V a l u e O f D i a g r a m O b j e c t K e y a n y T y p e z b w N T n L X > < a : K e y > < K e y > M e a s u r e s \ C o u n t   o f   S u m m a   t r o l i g \ T a g I n f o \ F o r m u l a < / K e y > < / a : K e y > < a : V a l u e   i : t y p e = " M e a s u r e G r i d V i e w S t a t e I D i a g r a m T a g A d d i t i o n a l I n f o " / > < / a : K e y V a l u e O f D i a g r a m O b j e c t K e y a n y T y p e z b w N T n L X > < a : K e y V a l u e O f D i a g r a m O b j e c t K e y a n y T y p e z b w N T n L X > < a : K e y > < K e y > M e a s u r e s \ C o u n t   o f   S u m m a   t r o l i g \ T a g I n f o \ V a l u e 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 C o l u m n s \ T y p < / K e y > < / a : K e y > < a : V a l u e   i : t y p e = " M e a s u r e G r i d N o d e V i e w S t a t e " > < C o l u m n > 1 < / C o l u m n > < L a y e d O u t > t r u e < / L a y e d O u t > < / a : V a l u e > < / a : K e y V a l u e O f D i a g r a m O b j e c t K e y a n y T y p e z b w N T n L X > < a : K e y V a l u e O f D i a g r a m O b j e c t K e y a n y T y p e z b w N T n L X > < a : K e y > < K e y > C o l u m n s \ V � r d e r a d e < / K e y > < / a : K e y > < a : V a l u e   i : t y p e = " M e a s u r e G r i d N o d e V i e w S t a t e " > < C o l u m n > 2 7 < / C o l u m n > < L a y e d O u t > t r u e < / L a y e d O u t > < / a : V a l u e > < / a : K e y V a l u e O f D i a g r a m O b j e c t K e y a n y T y p e z b w N T n L X > < a : K e y V a l u e O f D i a g r a m O b j e c t K e y a n y T y p e z b w N T n L X > < a : K e y > < K e y > C o l u m n s \ N a m n < / K e y > < / a : K e y > < a : V a l u e   i : t y p e = " M e a s u r e G r i d N o d e V i e w S t a t e " > < C o l u m n > 2 < / C o l u m n > < L a y e d O u t > t r u e < / L a y e d O u t > < / a : V a l u e > < / a : K e y V a l u e O f D i a g r a m O b j e c t K e y a n y T y p e z b w N T n L X > < a : K e y V a l u e O f D i a g r a m O b j e c t K e y a n y T y p e z b w N T n L X > < a : K e y > < K e y > C o l u m n s \ I n t r e s s e n t < / K e y > < / a : K e y > < a : V a l u e   i : t y p e = " M e a s u r e G r i d N o d e V i e w S t a t e " > < C o l u m n > 3 < / C o l u m n > < L a y e d O u t > t r u e < / L a y e d O u t > < / a : V a l u e > < / a : K e y V a l u e O f D i a g r a m O b j e c t K e y a n y T y p e z b w N T n L X > < a : K e y V a l u e O f D i a g r a m O b j e c t K e y a n y T y p e z b w N T n L X > < a : K e y > < K e y > C o l u m n s \ K a t e g o r i < / K e y > < / a : K e y > < a : V a l u e   i : t y p e = " M e a s u r e G r i d N o d e V i e w S t a t e " > < C o l u m n > 4 < / 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 L i n k s \ & l t ; C o l u m n s \ S u m   o f   M i n   � r   2   2 & g t ; - & l t ; M e a s u r e s \ M i n   � r   2 & g t ; < / K e y > < / a : K e y > < a : V a l u e   i : t y p e = " M e a s u r e G r i d V i e w S t a t e I D i a g r a m L i n k " / > < / a : K e y V a l u e O f D i a g r a m O b j e c t K e y a n y T y p e z b w N T n L X > < a : K e y V a l u e O f D i a g r a m O b j e c t K e y a n y T y p e z b w N T n L X > < a : K e y > < K e y > L i n k s \ & l t ; C o l u m n s \ S u m   o f   M i n   � r   2   2 & g t ; - & l t ; M e a s u r e s \ M i n   � r   2 & g t ; \ C O L U M N < / K e y > < / a : K e y > < a : V a l u e   i : t y p e = " M e a s u r e G r i d V i e w S t a t e I D i a g r a m L i n k E n d p o i n t " / > < / a : K e y V a l u e O f D i a g r a m O b j e c t K e y a n y T y p e z b w N T n L X > < a : K e y V a l u e O f D i a g r a m O b j e c t K e y a n y T y p e z b w N T n L X > < a : K e y > < K e y > L i n k s \ & l t ; C o l u m n s \ S u m   o f   M i n   � r   2   2 & g t ; - & l t ; M e a s u r e s \ M i n   � r   2 & g t ; \ M E A S U R E < / K e y > < / a : K e y > < a : V a l u e   i : t y p e = " M e a s u r e G r i d V i e w S t a t e I D i a g r a m L i n k E n d p o i n t " / > < / a : K e y V a l u e O f D i a g r a m O b j e c t K e y a n y T y p e z b w N T n L X > < a : K e y V a l u e O f D i a g r a m O b j e c t K e y a n y T y p e z b w N T n L X > < a : K e y > < K e y > L i n k s \ & l t ; C o l u m n s \ S u m   o f   S u m m a   t r o l i g   2 & g t ; - & l t ; M e a s u r e s \ S u m m a   t r o l i g & g t ; < / K e y > < / a : K e y > < a : V a l u e   i : t y p e = " M e a s u r e G r i d V i e w S t a t e I D i a g r a m L i n k " / > < / a : K e y V a l u e O f D i a g r a m O b j e c t K e y a n y T y p e z b w N T n L X > < a : K e y V a l u e O f D i a g r a m O b j e c t K e y a n y T y p e z b w N T n L X > < a : K e y > < K e y > L i n k s \ & l t ; C o l u m n s \ S u m   o f   S u m m a   t r o l i g   2 & g t ; - & l t ; M e a s u r e s \ S u m m a   t r o l i g & g t ; \ C O L U M N < / K e y > < / a : K e y > < a : V a l u e   i : t y p e = " M e a s u r e G r i d V i e w S t a t e I D i a g r a m L i n k E n d p o i n t " / > < / a : K e y V a l u e O f D i a g r a m O b j e c t K e y a n y T y p e z b w N T n L X > < a : K e y V a l u e O f D i a g r a m O b j e c t K e y a n y T y p e z b w N T n L X > < a : K e y > < K e y > L i n k s \ & l t ; C o l u m n s \ S u m   o f   S u m m a   t r o l i g   2 & g t ; - & l t ; M e a s u r e s \ S u m m a   t r o l i g & g t ; \ M E A S U R E 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  2 & g t ; - & l t ; M e a s u r e s \ T r o l i g t   � r   6 & g t ; < / K e y > < / a : K e y > < a : V a l u e   i : t y p e = " M e a s u r e G r i d V i e w S t a t e I D i a g r a m L i n k " / > < / a : K e y V a l u e O f D i a g r a m O b j e c t K e y a n y T y p e z b w N T n L X > < a : K e y V a l u e O f D i a g r a m O b j e c t K e y a n y T y p e z b w N T n L X > < a : K e y > < K e y > L i n k s \ & l t ; C o l u m n s \ S u m   o f   T r o l i g t   � r   6   2 & g t ; - & l t ; M e a s u r e s \ T r o l i g t   � r   6 & g t ; \ C O L U M N < / K e y > < / a : K e y > < a : V a l u e   i : t y p e = " M e a s u r e G r i d V i e w S t a t e I D i a g r a m L i n k E n d p o i n t " / > < / a : K e y V a l u e O f D i a g r a m O b j e c t K e y a n y T y p e z b w N T n L X > < a : K e y V a l u e O f D i a g r a m O b j e c t K e y a n y T y p e z b w N T n L X > < a : K e y > < K e y > L i n k s \ & l t ; C o l u m n s \ S u m   o f   T r o l i g t   � r   6   2 & g t ; - & l t ; M e a s u r e s \ T r o l i g t   � r   6 & g t ; \ M E A S U R E 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 S u m m a   t r o l i g & g t ; - & l t ; M e a s u r e s \ S u m m a   t r o l i g & g t ; < / K e y > < / a : K e y > < a : V a l u e   i : t y p e = " M e a s u r e G r i d V i e w S t a t e I D i a g r a m L i n k " / > < / a : K e y V a l u e O f D i a g r a m O b j e c t K e y a n y T y p e z b w N T n L X > < a : K e y V a l u e O f D i a g r a m O b j e c t K e y a n y T y p e z b w N T n L X > < a : K e y > < K e y > L i n k s \ & l t ; C o l u m n s \ C o u n t   o f   S u m m a   t r o l i g & g t ; - & l t ; M e a s u r e s \ S u m m a   t r o l i g & g t ; \ C O L U M N < / K e y > < / a : K e y > < a : V a l u e   i : t y p e = " M e a s u r e G r i d V i e w S t a t e I D i a g r a m L i n k E n d p o i n t " / > < / a : K e y V a l u e O f D i a g r a m O b j e c t K e y a n y T y p e z b w N T n L X > < a : K e y V a l u e O f D i a g r a m O b j e c t K e y a n y T y p e z b w N T n L X > < a : K e y > < K e y > L i n k s \ & l t ; C o l u m n s \ C o u n t   o f   S u m m a   t r o l i g & g t ; - & l t ; M e a s u r e s \ S u m m a   t r o l i g & g t ; \ M E A S U R E < / K e y > < / a : K e y > < a : V a l u e   i : t y p e = " M e a s u r e G r i d V i e w S t a t e I D i a g r a m L i n k E n d p o i n t " / > < / a : K e y V a l u e O f D i a g r a m O b j e c t K e y a n y T y p e z b w N T n L X > < / V i e w S t a t e s > < / D i a g r a m M a n a g e r . S e r i a l i z a b l e D i a g r a m > < D i a g r a m M a n a g e r . S e r i a l i z a b l e D i a g r a m > < A d a p t e r   i : t y p e = " M e a s u r e D i a g r a m S a n d b o x A d a p t e r " > < T a b l e N a m e > K o s t n a d e r _ V � r d e r a d e 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A r r a y O f D i a g r a m M a n a g e r . S e r i a l i z a b l e D i a g r a m > ] ] > < / C u s t o m C o n t e n t > < / G e m i n i > 
</file>

<file path=customXml/item45.xml>��< ? x m l   v e r s i o n = " 1 . 0 "   e n c o d i n g = " U T F - 1 6 " ? > < G e m i n i   x m l n s = " h t t p : / / g e m i n i / p i v o t c u s t o m i z a t i o n / T a b l e X M L _ N y t t o r _ V � r d e r a d e _ b 9 1 9 d 6 9 f - c d 8 f - 4 b 2 f - b 3 b d - 5 2 e b d 6 4 5 7 8 9 7 " > < 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K o s t n a d s k a t e g o r i " > < C u s t o m C o n t e n t > < ! [ C D A T A [ < T a b l e W i d g e t G r i d S e r i a l i z a t i o n   x m l n s : x s d = " h t t p : / / w w w . w 3 . o r g / 2 0 0 1 / X M L S c h e m a "   x m l n s : x s i = " h t t p : / / w w w . w 3 . o r g / 2 0 0 1 / X M L S c h e m a - i n s t a n c e " > < C o l u m n S u g g e s t e d T y p e   / > < C o l u m n F o r m a t   / > < C o l u m n A c c u r a c y   / > < C o l u m n C u r r e n c y S y m b o l   / > < C o l u m n P o s i t i v e P a t t e r n   / > < C o l u m n N e g a t i v e P a t t e r n   / > < C o l u m n W i d t h s > < i t e m > < k e y > < s t r i n g > K o s t n a d s k a t e g o r i < / s t r i n g > < / k e y > < v a l u e > < i n t > 1 4 3 < / i n t > < / v a l u e > < / i t e m > < / C o l u m n W i d t h s > < C o l u m n D i s p l a y I n d e x > < i t e m > < k e y > < s t r i n g > K o s t n a d s k a t e g o r i < / s t r i n g > < / k e y > < v a l u e > < i n t > 0 < / 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K o s t n a d e r _ 7 2 2 2 f e a f - b 6 e f - 4 a 4 c - 9 5 4 8 - 0 8 3 b 3 b 3 d 6 4 5 4 " > < 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 - S u m m a   t r o l i g < / s t r i n g > < / k e y > < v a l u e > < i n t > 1 6 2 < / i n t > < / v a l u e > < / i t e m > < i t e m > < k e y > < s t r i n g > - S u m m a   m i n < / s t r i n g > < / k e y > < v a l u e > < i n t > 1 6 2 < / i n t > < / v a l u e > < / i t e m > < i t e m > < k e y > < s t r i n g > - S u m m a   m a x < / s t r i n g > < / k e y > < v a l u e > < i n t > 1 6 2 < / i n t > < / v a l u e > < / i t e m > < i t e m > < k e y > < s t r i n g > - T r o l i g t   � r   1 < / s t r i n g > < / k e y > < v a l u e > < i n t > 1 6 2 < / i n t > < / v a l u e > < / i t e m > < i t e m > < k e y > < s t r i n g > - T r o l i g t   � r   2 < / s t r i n g > < / k e y > < v a l u e > < i n t > 1 6 2 < / i n t > < / v a l u e > < / i t e m > < i t e m > < k e y > < s t r i n g > - T r o l i g t   � r   3 < / s t r i n g > < / k e y > < v a l u e > < i n t > 1 6 2 < / i n t > < / v a l u e > < / i t e m > < i t e m > < k e y > < s t r i n g > - T r o l i g t   � r   4 < / s t r i n g > < / k e y > < v a l u e > < i n t > 1 6 2 < / i n t > < / v a l u e > < / i t e m > < i t e m > < k e y > < s t r i n g > - T r o l i g t   � r   5 < / s t r i n g > < / k e y > < v a l u e > < i n t > 1 6 2 < / i n t > < / v a l u e > < / i t e m > < i t e m > < k e y > < s t r i n g > - T r o l i g t   � r   6 < / s t r i n g > < / k e y > < v a l u e > < i n t > 1 6 2 < / i n t > < / v a l u e > < / i t e m > < i t e m > < k e y > < s t r i n g > V � r d e r a d e < / s t r i n g > < / k e y > < v a l u e > < i n t > 1 0 0 < / 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 S u m m a   t r o l i g < / s t r i n g > < / k e y > < v a l u e > < i n t > 1 0 < / i n t > < / v a l u e > < / i t e m > < i t e m > < k e y > < s t r i n g > O s � k e r h e t < / s t r i n g > < / k e y > < v a l u e > < i n t > 1 1 < / i n t > < / v a l u e > < / i t e m > < i t e m > < k e y > < s t r i n g > M i n   � r   1 < / s t r i n g > < / k e y > < v a l u e > < i n t > 1 2 < / i n t > < / v a l u e > < / i t e m > < i t e m > < k e y > < s t r i n g > M i n   � r   2 < / s t r i n g > < / k e y > < v a l u e > < i n t > 1 3 < / i n t > < / v a l u e > < / i t e m > < i t e m > < k e y > < s t r i n g > M i n   � r   3 < / s t r i n g > < / k e y > < v a l u e > < i n t > 1 4 < / i n t > < / v a l u e > < / i t e m > < i t e m > < k e y > < s t r i n g > M i n   � r   4 < / s t r i n g > < / k e y > < v a l u e > < i n t > 1 5 < / i n t > < / v a l u e > < / i t e m > < i t e m > < k e y > < s t r i n g > M i n   � r   5 < / s t r i n g > < / k e y > < v a l u e > < i n t > 1 6 < / i n t > < / v a l u e > < / i t e m > < i t e m > < k e y > < s t r i n g > M i n   � r   6 < / s t r i n g > < / k e y > < v a l u e > < i n t > 1 7 < / i n t > < / v a l u e > < / i t e m > < i t e m > < k e y > < s t r i n g > S u m m a   m i n < / s t r i n g > < / k e y > < v a l u e > < i n t > 1 8 < / i n t > < / v a l u e > < / i t e m > < i t e m > < k e y > < s t r i n g > M a x   � r   1 < / s t r i n g > < / k e y > < v a l u e > < i n t > 1 9 < / i n t > < / v a l u e > < / i t e m > < i t e m > < k e y > < s t r i n g > M a x   � r   2 < / s t r i n g > < / k e y > < v a l u e > < i n t > 2 0 < / i n t > < / v a l u e > < / i t e m > < i t e m > < k e y > < s t r i n g > M a x   � r   3 < / s t r i n g > < / k e y > < v a l u e > < i n t > 2 1 < / i n t > < / v a l u e > < / i t e m > < i t e m > < k e y > < s t r i n g > M a x   � r   4 < / s t r i n g > < / k e y > < v a l u e > < i n t > 2 2 < / i n t > < / v a l u e > < / i t e m > < i t e m > < k e y > < s t r i n g > M a x   � r   5 < / s t r i n g > < / k e y > < v a l u e > < i n t > 2 3 < / i n t > < / v a l u e > < / i t e m > < i t e m > < k e y > < s t r i n g > M a x   � r   6 < / s t r i n g > < / k e y > < v a l u e > < i n t > 2 4 < / i n t > < / v a l u e > < / i t e m > < i t e m > < k e y > < s t r i n g > S u m m a   m a x < / s t r i n g > < / k e y > < v a l u e > < i n t > 2 5 < / i n t > < / v a l u e > < / i t e m > < i t e m > < k e y > < s t r i n g > I D < / s t r i n g > < / k e y > < v a l u e > < i n t > 2 6 < / i n t > < / v a l u e > < / i t e m > < i t e m > < k e y > < s t r i n g > - S u m m a   t r o l i g < / s t r i n g > < / k e y > < v a l u e > < i n t > 2 7 < / i n t > < / v a l u e > < / i t e m > < i t e m > < k e y > < s t r i n g > - S u m m a   m i n < / s t r i n g > < / k e y > < v a l u e > < i n t > 2 8 < / i n t > < / v a l u e > < / i t e m > < i t e m > < k e y > < s t r i n g > - S u m m a   m a x < / s t r i n g > < / k e y > < v a l u e > < i n t > 2 9 < / i n t > < / v a l u e > < / i t e m > < i t e m > < k e y > < s t r i n g > - T r o l i g t   � r   1 < / s t r i n g > < / k e y > < v a l u e > < i n t > 3 0 < / i n t > < / v a l u e > < / i t e m > < i t e m > < k e y > < s t r i n g > - T r o l i g t   � r   2 < / s t r i n g > < / k e y > < v a l u e > < i n t > 3 1 < / i n t > < / v a l u e > < / i t e m > < i t e m > < k e y > < s t r i n g > - T r o l i g t   � r   3 < / s t r i n g > < / k e y > < v a l u e > < i n t > 3 2 < / i n t > < / v a l u e > < / i t e m > < i t e m > < k e y > < s t r i n g > - T r o l i g t   � r   4 < / s t r i n g > < / k e y > < v a l u e > < i n t > 3 3 < / i n t > < / v a l u e > < / i t e m > < i t e m > < k e y > < s t r i n g > - T r o l i g t   � r   5 < / s t r i n g > < / k e y > < v a l u e > < i n t > 3 4 < / i n t > < / v a l u e > < / i t e m > < i t e m > < k e y > < s t r i n g > - T r o l i g t   � r   6 < / s t r i n g > < / k e y > < v a l u e > < i n t > 3 5 < / i n t > < / v a l u e > < / i t e m > < i t e m > < k e y > < s t r i n g > V � r d e r a d e < / s t r i n g > < / k e y > < v a l u e > < i n t > 3 6 < / 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K a t e g o r i _ 9 2 1 1 1 0 e 5 - b e 5 e - 4 0 b 3 - b 8 f b - 7 6 9 0 6 d 0 1 0 2 7 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K a t e g o r i _ 5 5 c 8 8 c 2 1 - d 3 5 5 - 4 c f 9 - b 8 a 1 - b 1 9 c 1 8 9 1 c f f 7 " > < 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K a t e g o r i _ 0 f c 0 0 6 4 e - 1 7 4 d - 4 7 d 4 - b d f 2 - 8 d e 1 4 1 f 9 3 2 2 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I s S a n d b o x E m b e d d e d " > < C u s t o m C o n t e n t > < ! [ C D A T A [ y e s ] ] > < / C u s t o m C o n t e n t > < / G e m i n i > 
</file>

<file path=customXml/item5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 V � r d e n 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 V � r d e n 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 N y t t a K o s t n a d 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 N y t t a K o s t n a d 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 K o s t n a d s k a t e g o r i 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 K o s t n a d s k a t e g o r i 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 C o l u m n s \ N y t t o k a t e g o r i 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 C o l u m n s \ K o s t n a d e n s 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 C o l u m n s \ N y t t a n s 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 D i m e n s i o n e r 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 D i m e n s i o n e r 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2.xml>��< ? x m l   v e r s i o n = " 1 . 0 "   e n c o d i n g = " U T F - 1 6 " ? > < G e m i n i   x m l n s = " h t t p : / / g e m i n i / p i v o t c u s t o m i z a t i o n / T a b l e X M L _ K o s t n a d e r _ I n t r e s s e n t _ 3 6 1 e 8 b 5 2 - 7 9 9 1 - 4 8 9 4 - b 6 1 e - f 3 1 0 5 f 8 a 1 7 f 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N y t t o r " > < 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K o s t n a d e r _ K a t e g o r i _ c 0 4 9 9 2 d 6 - f 4 f 0 - 4 e 0 7 - b 3 e 8 - f 9 5 a d f 2 8 f 6 6 1 " > < 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S h o w I m p l i c i t M e a s u r e s " > < C u s t o m C o n t e n t > < ! [ C D A T A [ F a l s e ] ] > < / C u s t o m C o n t e n t > < / G e m i n i > 
</file>

<file path=customXml/item56.xml>��< ? x m l   v e r s i o n = " 1 . 0 "   e n c o d i n g = " U T F - 1 6 " ? > < G e m i n i   x m l n s = " h t t p : / / g e m i n i / p i v o t c u s t o m i z a t i o n / T a b l e X M L _ F a k t a _ c 2 1 1 e 3 d 3 - a 6 e a - 4 8 b 0 - 9 2 9 0 - 0 f 0 e 1 6 4 6 5 2 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 N r < / s t r i n g > < / k e y > < v a l u e > < i n t > 5 1 < / i n t > < / v a l u e > < / i t e m > < / C o l u m n W i d t h s > < C o l u m n D i s p l a y I n d e x > < i t e m > < k e y > < s t r i n g > I D < / s t r i n g > < / k e y > < v a l u e > < i n t > 0 < / i n t > < / v a l u e > < / i t e m > < 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S t a g i n g - K o s t n a d e r K a t e g o r i _ 6 b f a 1 e 8 a - 0 b 5 e - 4 5 8 e - a 6 3 9 - f b a 2 9 9 a 8 a 7 5 c " > < 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N y t t o r _ b 4 f 2 4 3 5 6 - 0 a a 0 - 4 0 c c - 8 8 c 2 - 2 c b c 6 9 5 d a 2 1 c " > < 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 1 3 0 < / 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 1 4 1 < / i n t > < / v a l u e > < / i t e m > < i t e m > < k e y > < s t r i n g > V � r d e r a d e < / s t r i n g > < / k e y > < v a l u e > < i n t > 1 0 0 < / i n t > < / v a l u e > < / i t e m > < / C o l u m n W i d t h s > < C o l u m n D i s p l a y I n d e x > < 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 S u m m a   t r o l i g < / s t r i n g > < / k e y > < v a l u e > < i n t > 1 1 < / i n t > < / v a l u e > < / i t e m > < i t e m > < k e y > < s t r i n g > O s � k e r h e t < / s t r i n g > < / k e y > < v a l u e > < i n t > 1 2 < / i n t > < / v a l u e > < / i t e m > < i t e m > < k e y > < s t r i n g > M i n   � r   1 < / s t r i n g > < / k e y > < v a l u e > < i n t > 1 3 < / i n t > < / v a l u e > < / i t e m > < i t e m > < k e y > < s t r i n g > M i n   � r   2 < / s t r i n g > < / k e y > < v a l u e > < i n t > 1 4 < / i n t > < / v a l u e > < / i t e m > < i t e m > < k e y > < s t r i n g > M i n   � r   3 < / s t r i n g > < / k e y > < v a l u e > < i n t > 1 5 < / i n t > < / v a l u e > < / i t e m > < i t e m > < k e y > < s t r i n g > M i n   � r   4 < / s t r i n g > < / k e y > < v a l u e > < i n t > 1 6 < / i n t > < / v a l u e > < / i t e m > < i t e m > < k e y > < s t r i n g > M i n   � r   5 < / s t r i n g > < / k e y > < v a l u e > < i n t > 1 7 < / i n t > < / v a l u e > < / i t e m > < i t e m > < k e y > < s t r i n g > M i n   � r   6 < / s t r i n g > < / k e y > < v a l u e > < i n t > 1 8 < / i n t > < / v a l u e > < / i t e m > < i t e m > < k e y > < s t r i n g > S u m m a   m i n < / s t r i n g > < / k e y > < v a l u e > < i n t > 1 9 < / i n t > < / v a l u e > < / i t e m > < i t e m > < k e y > < s t r i n g > M a x   � r   1 < / s t r i n g > < / k e y > < v a l u e > < i n t > 2 0 < / i n t > < / v a l u e > < / i t e m > < i t e m > < k e y > < s t r i n g > M a x   � r   2 < / s t r i n g > < / k e y > < v a l u e > < i n t > 2 1 < / i n t > < / v a l u e > < / i t e m > < i t e m > < k e y > < s t r i n g > M a x   � r   3 < / s t r i n g > < / k e y > < v a l u e > < i n t > 2 2 < / i n t > < / v a l u e > < / i t e m > < i t e m > < k e y > < s t r i n g > M a x   � r   4 < / s t r i n g > < / k e y > < v a l u e > < i n t > 2 3 < / i n t > < / v a l u e > < / i t e m > < i t e m > < k e y > < s t r i n g > M a x   � r   5 < / s t r i n g > < / k e y > < v a l u e > < i n t > 2 4 < / i n t > < / v a l u e > < / i t e m > < i t e m > < k e y > < s t r i n g > M a x   � r   6 < / s t r i n g > < / k e y > < v a l u e > < i n t > 2 5 < / i n t > < / v a l u e > < / i t e m > < i t e m > < k e y > < s t r i n g > S u m m a   m a x < / s t r i n g > < / k e y > < v a l u e > < i n t > 2 6 < / i n t > < / v a l u e > < / i t e m > < i t e m > < k e y > < s t r i n g > I D < / s t r i n g > < / k e y > < v a l u e > < i n t > 0 < / i n t > < / v a l u e > < / i t e m > < i t e m > < k e y > < s t r i n g > V � r d e r a d e < / s t r i n g > < / k e y > < v a l u e > < i n t > 2 7 < / 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X M L _ F a k t a _ k o s t n a d e r _ 9 5 9 f 2 f 3 d - 1 f c 8 - 4 5 1 3 - a 0 0 d - d 9 e 6 f 7 1 7 b 2 9 8 " > < 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 3 < / s t r i n g > < / k e y > < v a l u e > < i n t > 1 6 < / i n t > < / v a l u e > < / i t e m > < i t e m > < k e y > < s t r i n g > M a x   � r   4 < / s t r i n g > < / k e y > < v a l u e > < i n t > 1 7 < / i n t > < / v a l u e > < / i t e m > < i t e m > < k e y > < s t r i n g > M a x   � r   5 < / s t r i n g > < / k e y > < v a l u e > < i n t > 1 8 < / i n t > < / v a l u e > < / i t e m > < i t e m > < k e y > < s t r i n g > M a x   � r   6 < / s t r i n g > < / k e y > < v a l u e > < i n t > 1 9 < / i n t > < / v a l u e > < / i t e m > < i t e m > < k e y > < s t r i n g > T y p < / s t r i n g > < / k e y > < v a l u e > < i n t > 2 0 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N y t t a K o s t n a d _ e 7 2 7 b f 5 d - 5 9 d d - 4 8 4 7 - a d d 1 - 6 6 5 a c 8 e 2 0 7 0 a " > < 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 T y p < / s t r i n g > < / k e y > < v a l u e > < i n t > 5 7 < / i n t > < / v a l u e > < / i t e m > < i t e m > < k e y > < s t r i n g > N r < / s t r i n g > < / k e y > < v a l u e > < i n t > 5 1 < / 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 T y p < / 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R e l a t i o n s h i p A u t o D e t e c t i o n E n a b l e d " > < C u s t o m C o n t e n t > < ! [ C D A T A [ T r u e ] ] > < / C u s t o m C o n t e n t > < / G e m i n i > 
</file>

<file path=customXml/item61.xml>��< ? x m l   v e r s i o n = " 1 . 0 "   e n c o d i n g = " U T F - 1 6 " ? > < G e m i n i   x m l n s = " h t t p : / / g e m i n i / p i v o t c u s t o m i z a t i o n / c b 3 a a c a e - 2 b f c - 4 f b e - a 3 c c - c 1 3 3 c d 4 b f 0 0 5 " > < C u s t o m C o n t e n t > < ! [ C D A T A [ < ? x m l   v e r s i o n = " 1 . 0 "   e n c o d i n g = " u t f - 1 6 " ? > < S e t t i n g s > < C a l c u l a t e d F i e l d s > < i t e m > < M e a s u r e N a m e > - K o s t n a d e r   s u m m a   t r o l i g t < / M e a s u r e N a m e > < D i s p l a y N a m e > - K o s t n a d e r   s u m m a   t r o l i g t < / D i s p l a y N a m e > < V i s i b l e > T r u e < / V i s i b l e > < / i t e m > < / C a l c u l a t e d F i e l d s > < S A H o s t H a s h > 0 < / S A H o s t H a s h > < G e m i n i F i e l d L i s t V i s i b l e > T r u e < / G e m i n i F i e l d L i s t V i s i b l e > < / S e t t i n g s > ] ] > < / C u s t o m C o n t e n t > < / G e m i n i > 
</file>

<file path=customXml/item62.xml>��< ? x m l   v e r s i o n = " 1 . 0 "   e n c o d i n g = " U T F - 1 6 " ? > < G e m i n i   x m l n s = " h t t p : / / g e m i n i / p i v o t c u s t o m i z a t i o n / T a b l e X M L _ N y t t o r _ 2 d 2 9 6 1 1 1 - 3 0 8 9 - 4 8 9 a - 8 b 3 5 - 7 1 2 f 7 a c b b 4 f 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i t e m > < k e y > < s t r i n g > T y p < / s t r i n g > < / k e y > < v a l u e > < i n t > 5 7 < / i n t > < / v a l u e > < / i t e m > < / C o l u m n W i d t h s > < C o l u m n D i s p l a y I n d e x > < i t e m > < k e y > < s t r i n g > I D < / s t r i n g > < / k e y > < v a l u e > < i n t > 0 < / i n t > < / v a l u e > < / i t e m > < i t e m > < k e y > < s t r i n g > N a m n < / s t r i n g > < / k e y > < v a l u e > < i n t > 1 < / i n t > < / v a l u e > < / i t e m > < i t e m > < k e y > < s t r i n g > T y p < / s t r i n g > < / k e y > < v a l u e > < i n t > 2 < / i n t > < / v a l u e > < / i t e m > < / C o l u m n D i s p l a y I n d e x > < C o l u m n F r o z e n   / > < C o l u m n C h e c k e d   / > < C o l u m n F i l t e r   / > < S e l e c t i o n F i l t e r   / > < F i l t e r P a r a m e t e r s   / > < I s S o r t D e s c e n d i n g > f a l s e < / I s S o r t D e s c e n d i n g > < / T a b l e W i d g e t G r i d S e r i a l i z a t i o n > ] ] > < / C u s t o m C o n t e n t > < / G e m i n i > 
</file>

<file path=customXml/item63.xml>��< ? x m l   v e r s i o n = " 1 . 0 "   e n c o d i n g = " U T F - 1 6 " ? > < G e m i n i   x m l n s = " h t t p : / / g e m i n i / p i v o t c u s t o m i z a t i o n / T a b l e X M L _ T y p _ 6 f f d 0 6 1 8 - 5 9 1 8 - 4 2 7 4 - 8 b 5 8 - c 5 5 f 9 1 0 c 9 0 e 2 " > < 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 1 3 2 < / 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M a n u a l C a l c M o d e " > < C u s t o m C o n t e n t > < ! [ C D A T A [ F a l s e ] ] > < / C u s t o m C o n t e n t > < / G e m i n i > 
</file>

<file path=customXml/item6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6.xml>��< ? x m l   v e r s i o n = " 1 . 0 "   e n c o d i n g = " U T F - 1 6 " ? > < G e m i n i   x m l n s = " h t t p : / / g e m i n i / p i v o t c u s t o m i z a t i o n / T a b l e X M L _ I n t r e s s e n t _ e 1 9 7 1 3 c e - 1 3 e 1 - 4 f a f - b 6 9 1 - 6 a 9 b 9 8 d 8 9 6 1 f " > < 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67.xml>��< ? x m l   v e r s i o n = " 1 . 0 "   e n c o d i n g = " u t f - 1 6 " ? > < D a t a M a s h u p   s q m i d = " 2 3 c 3 a 4 f 2 - 0 a 4 a - 4 9 9 0 - b e 7 5 - 5 b 7 4 1 f e 3 0 7 e 8 "   x m l n s = " h t t p : / / s c h e m a s . m i c r o s o f t . c o m / D a t a M a s h u p " > A A A A A I 4 G A A B Q S w M E F A A C A A g A A 1 W E V u F 3 7 1 i l A A A A 9 w A A A B I A H A B D b 2 5 m a W c v U G F j a 2 F n Z S 5 4 b W w g o h g A K K A U A A A A A A A A A A A A A A A A A A A A A A A A A A A A h Y + x D o I w G I R 3 E 9 + B d K c t d S M / Z T B u k p i Q G N c G G m i A 1 t B C e T c H H 8 l X E K K o m + P d f c n d P W 5 3 S K e u D U b Z W 2 V 0 g i J M U W C d 0 K V o j Z Y J 0 g a l f L u B k y g a U c l g p r W N J 1 s m q H b u G h P i v c d + h 0 1 f E U Z p R C 7 Z M S 9 q 2 Q n 0 g d V / O F R 6 q S 0 k 4 n B + r e E M R 5 R h R u d R Q F Y T M q W / A J u z J f 0 x Y T + 0 b u g l t 2 O Y H 4 C s E s j 7 A 3 8 C U E s D B B Q A A g A I A A N V h F 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D V Y R W Z W 5 M c Z A D A A D 8 H A A A E w A c A E Z v c m 1 1 b G F z L 1 N l Y 3 R p b 2 4 x L m 0 g o h g A K K A U A A A A A A A A A A A A A A A A A A A A A A A A A A A A 7 V h d b 9 o w F H 1 H 4 j 9 Y 3 g t I D C 2 s 6 8 v W P R Q 2 q e p G t Y K 2 h 6 q q A v V K R G J X j u l A q P + m + y X 9 Y 3 N w n N j x D Z k Q i H 3 Q h 9 L m 2 M f 3 5 N 5 7 f N u Y j E X A K B q o T + 9 t v V a v x R O f k 1 v U X w j B O D p B I R H 1 G p J f A z b j Y y K f f J i P S d j u z j g n V H x j f D p i b N p o L q / 6 f k R O s N q J r x + v u o w K u e S 6 p Q h e 4 O 7 E p 3 e S f L i 4 J 1 g y D f 1 R S N p D 7 t P 4 O + N R l 4 W z i C Z g 3 F C n t Z b L F Z 9 c g K g f U d x C Q s J I k L l 4 b K E l P q O C k z i W p y A H W w U y 9 Q W 5 Y z x w 0 C F n Y X A n 0 P N P j j y N 0 l k 0 I t z B O x X 4 6 w r 8 q A J / U 4 E f A / h g F k U + E q t V A H w R P z 9 N C Z 8 Q A Y C f A 1 q q W 2 O Q Z o 1 B e j U G a d U Y p F N j 5 R q j g E L 7 / H m 5 h h Q D N a Q Y q C H F Q A 0 p B m p I s T U a / D m A n f W s s n x s Z p 3 S m 9 2 H w V j W 7 i 1 S X Z G 3 S w Y p o F F o q x Z S t P I 7 e i k 3 3 y 9 w T j u Q W 0 X K i E Y L 1 C N h E A W C 8 J x + t S S j d u P Q / K t 1 c q f a M J T x n y 4 y u g a + k U u + z J g g A 7 G Q r N 3 4 o a k U t z 1 F 0 e 5 g Q 6 8 p w a u w h n U y E s N I z y g Y R X J g C 0 m / O D 5 q J z z m 2 7 4 k E X v I J M Z G A A p J n z e K c b a W j p B L I n 0 q p z K Z E i B n c s 4 0 Q s e S H t s B M n 5 L O M y 7 g k x i O w I Z Z E I n W Q t O W j B P x y 8 d i 3 Q 8 0 T F B x / U c m 3 N 8 r W h k t n N Z V m V 5 k 2 V G l v t Y d m P 5 i 2 U o l o N Y l m F 5 h G U K l g t Y b W / 0 e X k 1 e O v K o Z h h 4 O 7 D / e Q T u P i M X z F 4 9 + F z / T N U 9 6 d M r o 7 Q J f s R F 0 v / k x + L v l t V 8 p 1 5 p T I 7 1 V V v n q g K X 5 u V 8 p e 1 x e / 9 f v V 3 V I / q n t K v 0 H 5 j 5 u s 5 l P 0 W y v 5 j E I p V w u y K G p B Q T p r J M 6 j g k 3 i I P 5 6 g R j J I 0 m v 0 7 j 3 C r 3 C z W a 8 F F G Y 2 B 9 Z z F g v q S 8 Z N Z t Z s 8 / b G V k 2 5 y e S a 7 o 0 P w + t / M L w a I 8 l h d j 3 M r o f Z F Z x d X T s t j k C A a R 6 u 8 r 1 P s E D e 8 i E W S t m f P q i u n 7 s P c + y / V P z 7 m G P V v 0 9 v j D q D 5 l m 1 y u m P C z G R A 7 D j s y p g X V x 6 R r W K 1 + 2 1 7 P o 0 i H p B L A I 6 F o 2 y I + F b s f J S B M 6 0 m 6 1 s 1 n A 3 e m C 0 V j R W J i A G I B 9 J K n e Y i V 5 u j G B 0 N h 0 Q n 2 7 8 3 c W Y G / O 2 a m V 9 G i C V X 5 + f k m a T 9 8 n u d O Z n 7 E V p 9 q f o + p R m y / 7 m r O Z a K + x u W 2 p 3 4 X g b 6 S 2 1 k 6 0 p 3 d x R 8 i g r 2 m 1 b s e 6 j 4 3 4 B U E s B A i 0 A F A A C A A g A A 1 W E V u F 3 7 1 i l A A A A 9 w A A A B I A A A A A A A A A A A A A A A A A A A A A A E N v b m Z p Z y 9 Q Y W N r Y W d l L n h t b F B L A Q I t A B Q A A g A I A A N V h F Z T c j g s m w A A A O E A A A A T A A A A A A A A A A A A A A A A A P E A A A B b Q 2 9 u d G V u d F 9 U e X B l c 1 0 u e G 1 s U E s B A i 0 A F A A C A A g A A 1 W E V m V u T H G Q A w A A / B w A A B M A A A A A A A A A A A A A A A A A 2 Q E A A E Z v c m 1 1 b G F z L 1 N l Y 3 R p b 2 4 x L m 1 Q S w U G A A A A A A M A A w D C A A A A t g 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K o E A A A A A A A A I g 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n l 0 d G 9 y P C 9 J d G V t U G F 0 a D 4 8 L 0 l 0 Z W 1 M b 2 N h d G l v b j 4 8 U 3 R h Y m x l R W 5 0 c m l l c z 4 8 R W 5 0 c n k g V H l w Z T 0 i Q n V m Z m V y T m V 4 d F J l Z n J l c 2 g i I F Z h b H V l P S J s M S I g L z 4 8 R W 5 0 c n k g V H l w Z T 0 i R m l s b E V u Y W J s Z W Q i I F Z h b H V l P S J s M C I g L z 4 8 R W 5 0 c n k g V H l w Z T 0 i R m l s b G V k Q 2 9 t c G x l d G V S Z X N 1 b H R U b 1 d v c m t z a G V l d C I g V m F s d W U 9 I m w w I i A v P j x F b n R y e S B U e X B l P S J G a W x s R X J y b 3 J D b 3 V u d C I g V m F s d W U 9 I m w w I i A v P j x F b n R y e S B U e X B l P S J G a W x s V G 9 E Y X R h T W 9 k Z W x F b m F i b G V k I i B W Y W x 1 Z T 0 i b D E i I C 8 + P E V u d H J 5 I F R 5 c G U 9 I k l z U H J p d m F 0 Z S I g V m F s d W U 9 I m w w I i A v P j x F b n R y e S B U e X B l P S J R d W V y e U d y b 3 V w S U Q i I F Z h b H V l P S J z Z j U 4 Y W E z M m E t M j l i Z i 0 0 N D R m L T g y M 2 M t Y T I 5 M 2 I 1 O D I 1 Y T k 0 I i A v P j x F b n R y e S B U e X B l P S J R d W V y e U l E I i B W Y W x 1 Z T 0 i c 2 E y M j F m O W E z L T R k M T g t N D J j Y S 0 4 Z T d l L T B h Y j g y O D Y 4 M z B h Z S I g L z 4 8 R W 5 0 c n k g V H l w Z T 0 i R m l s b E V y c m 9 y Q 2 9 k Z S I g V m F s d W U 9 I n N V b m t u b 3 d u 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d y Y W Z 1 b m R l c m x h Z y F L b 3 N 0 b m F k Z X J f w 7 Z 2 Z X J i b G l j a y I g L z 4 8 R W 5 0 c n k g V H l w Z T 0 i R m l s b E x h c 3 R V c G R h d G V k I i B W Y W x 1 Z T 0 i Z D I w M j M t M D Q t M D R U M D g 6 N D A 6 M D A u M j g w M T U y N l o i I C 8 + P E V u d H J 5 I F R 5 c G U 9 I k Z p b G x D b 2 x 1 b W 5 U e X B l c y I g V m F s d W U 9 I n N C Z 1 l B Q m d Z R 0 J R V U Z C U V V G Q l F V R k J R V U Z C U V V G Q l F V R k J R V U Z C U T 0 9 I i A v P j x F b n R y e S B U e X B l P S J G a W x s Q 2 9 1 b n Q i I F Z h b H V l P S J s M T A i I C 8 + P E V u d H J 5 I F R 5 c G U 9 I k Z p b G x D b 2 x 1 b W 5 O Y W 1 l c y I g V m F s d W U 9 I n N b J n F 1 b 3 Q 7 S U Q m c X V v d D s s J n F 1 b 3 Q 7 V H l w J n F 1 b 3 Q 7 L C Z x d W 9 0 O 1 b D p H J k Z X J h Z G U 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G a W x s U 3 R h d H V z I i B W Y W x 1 Z T 0 i c 0 N v b X B s Z X R l 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D b 2 x 1 b W 5 D b 3 V u d C Z x d W 9 0 O z o y O C w m c X V v d D t L Z X l D b 2 x 1 b W 5 O Y W 1 l c y Z x d W 9 0 O z p b X S w m c X V v d D t D 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S Z W x h d G l v b n N o a X B J b m Z v J n F 1 b 3 Q 7 O l t d f S I g L z 4 8 L 1 N 0 Y W J s Z U V u d H J p Z X M + P C 9 J d G V t P j x J d G V t P j x J d G V t T G 9 j Y X R p b 2 4 + P E l 0 Z W 1 U e X B l P k Z v c m 1 1 b G E 8 L 0 l 0 Z W 1 U e X B l P j x J d G V t U G F 0 a D 5 T Z W N 0 a W 9 u M S 9 L b 3 N 0 b m F k Z X I 8 L 0 l 0 Z W 1 Q Y X R o P j w v S X R l b U x v Y 2 F 0 a W 9 u P j x T d G F i b G V F b n R y a W V z 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R 3 J v d X B J R C I g V m F s d W U 9 I n N m N T h h Y T M y Y S 0 y O W J m L T Q 0 N G Y t O D I z Y y 1 h M j k z Y j U 4 M j V h O T Q i I C 8 + P E V u d H J 5 I F R 5 c G U 9 I l F 1 Z X J 5 S U Q i I F Z h b H V l P S J z M 2 M 3 Y W V l N z g t N j E 0 N C 0 0 M z R h L T g 4 N G Y t N j A x Z W Y z M j l j Y W I y 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M Y X N 0 V X B k Y X R l Z C I g V m F s d W U 9 I m Q y M D I z L T A 0 L T A 0 V D A 4 O j Q w O j A w L j I 4 O D I w M T F a I i A v P j x F b n R y e S B U e X B l P S J G a W x s Q 2 9 s d W 1 u V H l w Z X M i I F Z h b H V l P S J z Q m d Z Q U J n W U d C U V V G Q l F V R k J R V U Z C U V V G Q l F V R k F 3 V U Z C U V V G Q l E 9 P S I g L z 4 8 R W 5 0 c n k g V H l w Z T 0 i R m l s b E N v d W 5 0 I i B W Y W x 1 Z T 0 i b D k i I C 8 + P E V u d H J 5 I F R 5 c G U 9 I k Z p b G x D b 2 x 1 b W 5 O Y W 1 l c y I g V m F s d W U 9 I n N b J n F 1 b 3 Q 7 S U Q m c X V v d D s s J n F 1 b 3 Q 7 V H l w J n F 1 b 3 Q 7 L C Z x d W 9 0 O 1 b D p H J k Z X J h Z G U 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G a W x s U 3 R h d H V z I i B W Y W x 1 Z T 0 i c 0 N v b X B s Z X R l 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L b 3 N 0 b m F k Z X I v U m V t b 3 Z l Z C B C b 3 R 0 b 2 0 g U m 9 3 c y 5 7 S U Q g L S B D b 3 B 5 L D I 3 f S Z x d W 9 0 O y w m c X V v d D t T Z W N 0 a W 9 u M S 9 L b 3 N 0 b m F k Z X I v U m V t b 3 Z l Z C B C b 3 R 0 b 2 0 g U m 9 3 c y 5 7 V H l w L D B 9 J n F 1 b 3 Q 7 L C Z x d W 9 0 O 1 N l Y 3 R p b 2 4 x L 0 t v c 3 R u Y W R l c i 9 S Z W 1 v d m V k I E J v d H R v b S B S b 3 d z L n t W w 6 R y Z G V y Y W R l L D J 9 J n F 1 b 3 Q 7 L C Z x d W 9 0 O 1 N l Y 3 R p b 2 4 x L 0 t v c 3 R u Y W R l c i 9 S Z W 1 v d m V k I E J v d H R v b S B S b 3 d z L n t O Y W 1 u L D F 9 J n F 1 b 3 Q 7 L C Z x d W 9 0 O 1 N l Y 3 R p b 2 4 x L 0 t v c 3 R u Y W R l c i 9 S Z W 1 v d m V k I E J v d H R v b S B S b 3 d z L n t J b n R y Z X N z Z W 5 0 I C w z f S Z x d W 9 0 O y w m c X V v d D t T Z W N 0 a W 9 u M S 9 L b 3 N 0 b m F k Z X I v U m V t b 3 Z l Z C B C b 3 R 0 b 2 0 g U m 9 3 c y 5 7 S 2 F 0 Z W d v c m k s N H 0 m c X V v d D s s J n F 1 b 3 Q 7 U 2 V j d G l v b j E v S 2 9 z d G 5 h Z G V y L 1 J l b W 9 2 Z W Q g Q m 9 0 d G 9 t I F J v d 3 M u e 1 R y b 2 x p Z 3 Q g w 6 V y I D E s N X 0 m c X V v d D s s J n F 1 b 3 Q 7 U 2 V j d G l v b j E v S 2 9 z d G 5 h Z G V y L 1 J l b W 9 2 Z W Q g Q m 9 0 d G 9 t I F J v d 3 M u e 1 R y b 2 x p Z 3 Q g w 6 V y I D I s N n 0 m c X V v d D s s J n F 1 b 3 Q 7 U 2 V j d G l v b j E v S 2 9 z d G 5 h Z G V y L 1 J l b W 9 2 Z W Q g Q m 9 0 d G 9 t I F J v d 3 M u e 1 R y b 2 x p Z 3 Q g w 6 V y I D M s N 3 0 m c X V v d D s s J n F 1 b 3 Q 7 U 2 V j d G l v b j E v S 2 9 z d G 5 h Z G V y L 1 J l b W 9 2 Z W Q g Q m 9 0 d G 9 t I F J v d 3 M u e 1 R y b 2 x p Z 3 Q g w 6 V y I D Q s O H 0 m c X V v d D s s J n F 1 b 3 Q 7 U 2 V j d G l v b j E v S 2 9 z d G 5 h Z G V y L 1 J l b W 9 2 Z W Q g Q m 9 0 d G 9 t I F J v d 3 M u e 1 R y b 2 x p Z 3 Q g w 6 V y I D U s O X 0 m c X V v d D s s J n F 1 b 3 Q 7 U 2 V j d G l v b j E v S 2 9 z d G 5 h Z G V y L 1 J l b W 9 2 Z W Q g Q m 9 0 d G 9 t I F J v d 3 M u e 1 R y b 2 x p Z 3 Q g w 6 V y I D Y s M T B 9 J n F 1 b 3 Q 7 L C Z x d W 9 0 O 1 N l Y 3 R p b 2 4 x L 0 t v c 3 R u Y W R l c i 9 S Z W 1 v d m V k I E J v d H R v b S B S b 3 d z L n t T d W 1 t Y S B 0 c m 9 s a W c s M T F 9 J n F 1 b 3 Q 7 L C Z x d W 9 0 O 1 N l Y 3 R p b 2 4 x L 0 t v c 3 R u Y W R l c i 9 S Z W 1 v d m V k I E J v d H R v b S B S b 3 d z L n t P c 8 O k a 2 V y a G V 0 L D E y f S Z x d W 9 0 O y w m c X V v d D t T Z W N 0 a W 9 u M S 9 L b 3 N 0 b m F k Z X I v U m V t b 3 Z l Z C B C b 3 R 0 b 2 0 g U m 9 3 c y 5 7 T W l u I M O l c i A x L D E z f S Z x d W 9 0 O y w m c X V v d D t T Z W N 0 a W 9 u M S 9 L b 3 N 0 b m F k Z X I v U m V t b 3 Z l Z C B C b 3 R 0 b 2 0 g U m 9 3 c y 5 7 T W l u I M O l c i A y L D E 0 f S Z x d W 9 0 O y w m c X V v d D t T Z W N 0 a W 9 u M S 9 L b 3 N 0 b m F k Z X I v U m V t b 3 Z l Z C B C b 3 R 0 b 2 0 g U m 9 3 c y 5 7 T W l u I M O l c i A z L D E 1 f S Z x d W 9 0 O y w m c X V v d D t T Z W N 0 a W 9 u M S 9 L b 3 N 0 b m F k Z X I v U m V t b 3 Z l Z C B C b 3 R 0 b 2 0 g U m 9 3 c y 5 7 T W l u I M O l c i A 0 L D E 2 f S Z x d W 9 0 O y w m c X V v d D t T Z W N 0 a W 9 u M S 9 L b 3 N 0 b m F k Z X I v U m V t b 3 Z l Z C B C b 3 R 0 b 2 0 g U m 9 3 c y 5 7 T W l u I M O l c i A 1 L D E 3 f S Z x d W 9 0 O y w m c X V v d D t T Z W N 0 a W 9 u M S 9 L b 3 N 0 b m F k Z X I v U m V t b 3 Z l Z C B C b 3 R 0 b 2 0 g U m 9 3 c y 5 7 T W l u I M O l c i A 2 L D E 4 f S Z x d W 9 0 O y w m c X V v d D t T Z W N 0 a W 9 u M S 9 L b 3 N 0 b m F k Z X I v U m V t b 3 Z l Z C B C b 3 R 0 b 2 0 g U m 9 3 c y 5 7 U 3 V t b W E g b W l u L D E 5 f S Z x d W 9 0 O y w m c X V v d D t T Z W N 0 a W 9 u M S 9 L b 3 N 0 b m F k Z X I v U m V t b 3 Z l Z C B C b 3 R 0 b 2 0 g U m 9 3 c y 5 7 T W F 4 I M O l c i A x L D I w f S Z x d W 9 0 O y w m c X V v d D t T Z W N 0 a W 9 u M S 9 L b 3 N 0 b m F k Z X I v U m V t b 3 Z l Z C B C b 3 R 0 b 2 0 g U m 9 3 c y 5 7 T W F 4 I M O l c i A y L D I x f S Z x d W 9 0 O y w m c X V v d D t T Z W N 0 a W 9 u M S 9 L b 3 N 0 b m F k Z X I v U m V t b 3 Z l Z C B C b 3 R 0 b 2 0 g U m 9 3 c y 5 7 T W F 4 I M O l c i A z L D I y f S Z x d W 9 0 O y w m c X V v d D t T Z W N 0 a W 9 u M S 9 L b 3 N 0 b m F k Z X I v U m V t b 3 Z l Z C B C b 3 R 0 b 2 0 g U m 9 3 c y 5 7 T W F 4 I M O l c i A 0 L D I z f S Z x d W 9 0 O y w m c X V v d D t T Z W N 0 a W 9 u M S 9 L b 3 N 0 b m F k Z X I v U m V t b 3 Z l Z C B C b 3 R 0 b 2 0 g U m 9 3 c y 5 7 T W F 4 I M O l c i A 1 L D I 0 f S Z x d W 9 0 O y w m c X V v d D t T Z W N 0 a W 9 u M S 9 L b 3 N 0 b m F k Z X I v U m V t b 3 Z l Z C B C b 3 R 0 b 2 0 g U m 9 3 c y 5 7 T W F 4 I M O l c i A 2 L D I 1 f S Z x d W 9 0 O y w m c X V v d D t T Z W N 0 a W 9 u M S 9 L b 3 N 0 b m F k Z X I v U m V t b 3 Z l Z C B C b 3 R 0 b 2 0 g U m 9 3 c y 5 7 U 3 V t b W E g b W F 4 L D I 2 f S Z x d W 9 0 O 1 0 s J n F 1 b 3 Q 7 Q 2 9 s d W 1 u Q 2 9 1 b n Q m c X V v d D s 6 M j g s J n F 1 b 3 Q 7 S 2 V 5 Q 2 9 s d W 1 u T m F t Z X M m c X V v d D s 6 W 1 0 s J n F 1 b 3 Q 7 Q 2 9 s d W 1 u S W R l b n R p d G l l c y Z x d W 9 0 O z p b J n F 1 b 3 Q 7 U 2 V j d G l v b j E v S 2 9 z d G 5 h Z G V y L 1 J l b W 9 2 Z W Q g Q m 9 0 d G 9 t I F J v d 3 M u e 0 l E I C 0 g Q 2 9 w e S w y N 3 0 m c X V v d D s s J n F 1 b 3 Q 7 U 2 V j d G l v b j E v S 2 9 z d G 5 h Z G V y L 1 J l b W 9 2 Z W Q g Q m 9 0 d G 9 t I F J v d 3 M u e 1 R 5 c C w w f S Z x d W 9 0 O y w m c X V v d D t T Z W N 0 a W 9 u M S 9 L b 3 N 0 b m F k Z X I v U m V t b 3 Z l Z C B C b 3 R 0 b 2 0 g U m 9 3 c y 5 7 V s O k c m R l c m F k Z S w y f S Z x d W 9 0 O y w m c X V v d D t T Z W N 0 a W 9 u M S 9 L b 3 N 0 b m F k Z X I v U m V t b 3 Z l Z C B C b 3 R 0 b 2 0 g U m 9 3 c y 5 7 T m F t b i w x f S Z x d W 9 0 O y w m c X V v d D t T Z W N 0 a W 9 u M S 9 L b 3 N 0 b m F k Z X I v U m V t b 3 Z l Z C B C b 3 R 0 b 2 0 g U m 9 3 c y 5 7 S W 5 0 c m V z c 2 V u d C A s M 3 0 m c X V v d D s s J n F 1 b 3 Q 7 U 2 V j d G l v b j E v S 2 9 z d G 5 h Z G V y L 1 J l b W 9 2 Z W Q g Q m 9 0 d G 9 t I F J v d 3 M u e 0 t h d G V n b 3 J p L D R 9 J n F 1 b 3 Q 7 L C Z x d W 9 0 O 1 N l Y 3 R p b 2 4 x L 0 t v c 3 R u Y W R l c i 9 S Z W 1 v d m V k I E J v d H R v b S B S b 3 d z L n t U c m 9 s a W d 0 I M O l c i A x L D V 9 J n F 1 b 3 Q 7 L C Z x d W 9 0 O 1 N l Y 3 R p b 2 4 x L 0 t v c 3 R u Y W R l c i 9 S Z W 1 v d m V k I E J v d H R v b S B S b 3 d z L n t U c m 9 s a W d 0 I M O l c i A y L D Z 9 J n F 1 b 3 Q 7 L C Z x d W 9 0 O 1 N l Y 3 R p b 2 4 x L 0 t v c 3 R u Y W R l c i 9 S Z W 1 v d m V k I E J v d H R v b S B S b 3 d z L n t U c m 9 s a W d 0 I M O l c i A z L D d 9 J n F 1 b 3 Q 7 L C Z x d W 9 0 O 1 N l Y 3 R p b 2 4 x L 0 t v c 3 R u Y W R l c i 9 S Z W 1 v d m V k I E J v d H R v b S B S b 3 d z L n t U c m 9 s a W d 0 I M O l c i A 0 L D h 9 J n F 1 b 3 Q 7 L C Z x d W 9 0 O 1 N l Y 3 R p b 2 4 x L 0 t v c 3 R u Y W R l c i 9 S Z W 1 v d m V k I E J v d H R v b S B S b 3 d z L n t U c m 9 s a W d 0 I M O l c i A 1 L D l 9 J n F 1 b 3 Q 7 L C Z x d W 9 0 O 1 N l Y 3 R p b 2 4 x L 0 t v c 3 R u Y W R l c i 9 S Z W 1 v d m V k I E J v d H R v b S B S b 3 d z L n t U c m 9 s a W d 0 I M O l c i A 2 L D E w f S Z x d W 9 0 O y w m c X V v d D t T Z W N 0 a W 9 u M S 9 L b 3 N 0 b m F k Z X I v U m V t b 3 Z l Z C B C b 3 R 0 b 2 0 g U m 9 3 c y 5 7 U 3 V t b W E g d H J v b G l n L D E x f S Z x d W 9 0 O y w m c X V v d D t T Z W N 0 a W 9 u M S 9 L b 3 N 0 b m F k Z X I v U m V t b 3 Z l Z C B C b 3 R 0 b 2 0 g U m 9 3 c y 5 7 T 3 P D p G t l c m h l d C w x M n 0 m c X V v d D s s J n F 1 b 3 Q 7 U 2 V j d G l v b j E v S 2 9 z d G 5 h Z G V y L 1 J l b W 9 2 Z W Q g Q m 9 0 d G 9 t I F J v d 3 M u e 0 1 p b i D D p X I g M S w x M 3 0 m c X V v d D s s J n F 1 b 3 Q 7 U 2 V j d G l v b j E v S 2 9 z d G 5 h Z G V y L 1 J l b W 9 2 Z W Q g Q m 9 0 d G 9 t I F J v d 3 M u e 0 1 p b i D D p X I g M i w x N H 0 m c X V v d D s s J n F 1 b 3 Q 7 U 2 V j d G l v b j E v S 2 9 z d G 5 h Z G V y L 1 J l b W 9 2 Z W Q g Q m 9 0 d G 9 t I F J v d 3 M u e 0 1 p b i D D p X I g M y w x N X 0 m c X V v d D s s J n F 1 b 3 Q 7 U 2 V j d G l v b j E v S 2 9 z d G 5 h Z G V y L 1 J l b W 9 2 Z W Q g Q m 9 0 d G 9 t I F J v d 3 M u e 0 1 p b i D D p X I g N C w x N n 0 m c X V v d D s s J n F 1 b 3 Q 7 U 2 V j d G l v b j E v S 2 9 z d G 5 h Z G V y L 1 J l b W 9 2 Z W Q g Q m 9 0 d G 9 t I F J v d 3 M u e 0 1 p b i D D p X I g N S w x N 3 0 m c X V v d D s s J n F 1 b 3 Q 7 U 2 V j d G l v b j E v S 2 9 z d G 5 h Z G V y L 1 J l b W 9 2 Z W Q g Q m 9 0 d G 9 t I F J v d 3 M u e 0 1 p b i D D p X I g N i w x O H 0 m c X V v d D s s J n F 1 b 3 Q 7 U 2 V j d G l v b j E v S 2 9 z d G 5 h Z G V y L 1 J l b W 9 2 Z W Q g Q m 9 0 d G 9 t I F J v d 3 M u e 1 N 1 b W 1 h I G 1 p b i w x O X 0 m c X V v d D s s J n F 1 b 3 Q 7 U 2 V j d G l v b j E v S 2 9 z d G 5 h Z G V y L 1 J l b W 9 2 Z W Q g Q m 9 0 d G 9 t I F J v d 3 M u e 0 1 h e C D D p X I g M S w y M H 0 m c X V v d D s s J n F 1 b 3 Q 7 U 2 V j d G l v b j E v S 2 9 z d G 5 h Z G V y L 1 J l b W 9 2 Z W Q g Q m 9 0 d G 9 t I F J v d 3 M u e 0 1 h e C D D p X I g M i w y M X 0 m c X V v d D s s J n F 1 b 3 Q 7 U 2 V j d G l v b j E v S 2 9 z d G 5 h Z G V y L 1 J l b W 9 2 Z W Q g Q m 9 0 d G 9 t I F J v d 3 M u e 0 1 h e C D D p X I g M y w y M n 0 m c X V v d D s s J n F 1 b 3 Q 7 U 2 V j d G l v b j E v S 2 9 z d G 5 h Z G V y L 1 J l b W 9 2 Z W Q g Q m 9 0 d G 9 t I F J v d 3 M u e 0 1 h e C D D p X I g N C w y M 3 0 m c X V v d D s s J n F 1 b 3 Q 7 U 2 V j d G l v b j E v S 2 9 z d G 5 h Z G V y L 1 J l b W 9 2 Z W Q g Q m 9 0 d G 9 t I F J v d 3 M u e 0 1 h e C D D p X I g N S w y N H 0 m c X V v d D s s J n F 1 b 3 Q 7 U 2 V j d G l v b j E v S 2 9 z d G 5 h Z G V y L 1 J l b W 9 2 Z W Q g Q m 9 0 d G 9 t I F J v d 3 M u e 0 1 h e C D D p X I g N i w y N X 0 m c X V v d D s s J n F 1 b 3 Q 7 U 2 V j d G l v b j E v S 2 9 z d G 5 h Z G V y L 1 J l b W 9 2 Z W Q g Q m 9 0 d G 9 t I F J v d 3 M u e 1 N 1 b W 1 h I G 1 h e C w y N n 0 m c X V v d D t d L C Z x d W 9 0 O 1 J l b G F 0 a W 9 u c 2 h p c E l u Z m 8 m c X V v d D s 6 W 1 1 9 I i A v P j w v U 3 R h Y m x l R W 5 0 c m l l c z 4 8 L 0 l 0 Z W 0 + P E l 0 Z W 0 + P E l 0 Z W 1 M b 2 N h d G l v b j 4 8 S X R l b V R 5 c G U + R m 9 y b X V s Y T w v S X R l b V R 5 c G U + P E l 0 Z W 1 Q Y X R o P l N l Y 3 R p b 2 4 x L 0 5 5 d H R v c l 9 O Y W 1 u P C 9 J d G V t U G F 0 a D 4 8 L 0 l 0 Z W 1 M b 2 N h d G l v b j 4 8 U 3 R h Y m x l R W 5 0 c m l l c z 4 8 R W 5 0 c n k g V H l w Z T 0 i Q n V m Z m V y T m V 4 d F J l Z n J l c 2 g i I F Z h b H V l P S J s M S I g L z 4 8 R W 5 0 c n k g V H l w Z T 0 i R m l s b E V u Y W J s Z W Q i I F Z h b H V l P S J s M C I g L z 4 8 R W 5 0 c n k g V H l w Z T 0 i R m l s b G V k Q 2 9 t c G x l d G V S Z X N 1 b H R U b 1 d v c m t z a G V l d C I g V m F s d W U 9 I m w w I i A v P j x F b n R y e S B U e X B l P S J G a W x s R X J y b 3 J D b 3 V u d C I g V m F s d W U 9 I m w w I i A v P j x F b n R y e S B U e X B l P S J G a W x s V G 9 E Y X R h T W 9 k Z W x F b m F i b G V k I i B W Y W x 1 Z T 0 i b D E i I C 8 + P E V u d H J 5 I F R 5 c G U 9 I k l z U H J p d m F 0 Z S I g V m F s d W U 9 I m w w I i A v P j x F b n R y e S B U e X B l P S J R d W V y e U d y b 3 V w S U Q i I F Z h b H V l P S J z M j g x M T g 3 O D g t Z D k 3 Y i 0 0 O G I y L W E z M j I t Z T J j M G Y 4 Y j c 0 M j g 4 I i A v P j x F b n R y e S B U e X B l P S J R d W V y e U l E I i B W Y W x 1 Z T 0 i c z Z i N z A w M z F m L T U x N m Y t N G Q x Y i 0 5 N G I x L W R m M T R i Z G U 4 N 2 J k Y y I g L z 4 8 R W 5 0 c n k g V H l w Z T 0 i R m l s b E V y c m 9 y Q 2 9 k Z S I g V m F s d W U 9 I n N V b m t u b 3 d u 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5 5 d H R v c l 9 p b n R y Z X N z Z W 5 0 I i A v P j x F b n R y e S B U e X B l P S J G a W x s T G F z d F V w Z G F 0 Z W Q i I F Z h b H V l P S J k M j A y M y 0 w N C 0 w N F Q w O D o 0 M D o w M C 4 y O T Q y M j M 5 W i I g L z 4 8 R W 5 0 c n k g V H l w Z T 0 i R m l s b E N v b H V t b l R 5 c G V z I i B W Y W x 1 Z T 0 i c 0 J n W T 0 i I C 8 + P E V u d H J 5 I F R 5 c G U 9 I k Z p b G x D b 3 V u d C I g V m F s d W U 9 I m w x M C I g L z 4 8 R W 5 0 c n k g V H l w Z T 0 i R m l s b E N v b H V t b k 5 h b W V z I i B W Y W x 1 Z T 0 i c 1 s m c X V v d D t J R C Z x d W 9 0 O y w m c X V v d D t O Y W 1 u J n F 1 b 3 Q 7 X S I g L z 4 8 R W 5 0 c n k g V H l w Z T 0 i R m l s b F N 0 Y X R 1 c y I g V m F s d W U 9 I n N D b 2 1 w b G V 0 Z S 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O e X R 0 b 3 I v U m V t b 3 Z l Z C B C b 3 R 0 b 2 0 g U m 9 3 c y 5 7 S U Q g L S B D b 3 B 5 L D I 3 f S Z x d W 9 0 O y w m c X V v d D t T Z W N 0 a W 9 u M S 9 O e X R 0 b 3 I v U m V t b 3 Z l Z C B C b 3 R 0 b 2 0 g U m 9 3 c y 5 7 T m F t b i w x f S Z x d W 9 0 O 1 0 s J n F 1 b 3 Q 7 Q 2 9 s d W 1 u Q 2 9 1 b n Q m c X V v d D s 6 M i w m c X V v d D t L Z X l D b 2 x 1 b W 5 O Y W 1 l c y Z x d W 9 0 O z p b X S w m c X V v d D t D b 2 x 1 b W 5 J Z G V u d G l 0 a W V z J n F 1 b 3 Q 7 O l s m c X V v d D t T Z W N 0 a W 9 u M S 9 O e X R 0 b 3 I v U m V t b 3 Z l Z C B C b 3 R 0 b 2 0 g U m 9 3 c y 5 7 S U Q g L S B D b 3 B 5 L D I 3 f S Z x d W 9 0 O y w m c X V v d D t T Z W N 0 a W 9 u M S 9 O e X R 0 b 3 I v U m V t b 3 Z l Z C B C b 3 R 0 b 2 0 g U m 9 3 c y 5 7 T m F t b i w x f S Z x d W 9 0 O 1 0 s J n F 1 b 3 Q 7 U m V s Y X R p b 2 5 z a G l w S W 5 m b y Z x d W 9 0 O z p b X X 0 i I C 8 + P C 9 T d G F i b G V F b n R y a W V z P j w v S X R l b T 4 8 S X R l b T 4 8 S X R l b U x v Y 2 F 0 a W 9 u P j x J d G V t V H l w Z T 5 G b 3 J t d W x h P C 9 J d G V t V H l w Z T 4 8 S X R l b V B h d G g + U 2 V j d G l v b j E v S 2 9 z d G 5 h Z G V y X 0 5 h b W 4 8 L 0 l 0 Z W 1 Q Y X R o P j w v S X R l b U x v Y 2 F 0 a W 9 u P j x T d G F i b G V F b n R y a W V z 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R 3 J v d X B J R C I g V m F s d W U 9 I n N m M G R h Z W U 3 Z i 0 1 Y T F j L T R l M D U t Y m Z m Y y 1 m O G Q 2 Z T R m M z g w N T U i I C 8 + P E V u d H J 5 I F R 5 c G U 9 I l F 1 Z X J 5 S U Q i I F Z h b H V l P S J z Y W M z N W V j Z W I t Y T E z Y i 0 0 M 2 Y 1 L T g y M m E t M T A 3 M z d i N W V k Z T U y 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M Y X N 0 V X B k Y X R l Z C I g V m F s d W U 9 I m Q y M D I z L T A 0 L T A 0 V D A 4 O j Q w O j A w L j M w M D E y M z R a I i A v P j x F b n R y e S B U e X B l P S J G a W x s Q 2 9 s d W 1 u V H l w Z X M i I F Z h b H V l P S J z Q m d Z P S I g L z 4 8 R W 5 0 c n k g V H l w Z T 0 i R m l s b E N v d W 5 0 I i B W Y W x 1 Z T 0 i b D k i I C 8 + P E V u d H J 5 I F R 5 c G U 9 I k Z p b G x D b 2 x 1 b W 5 O Y W 1 l c y I g V m F s d W U 9 I n N b J n F 1 b 3 Q 7 S U Q m c X V v d D s s J n F 1 b 3 Q 7 T m F t b i Z x d W 9 0 O 1 0 i I C 8 + P E V u d H J 5 I F R 5 c G U 9 I k Z p b G x T d G F 0 d X M i I F Z h b H V l P S J z Q 2 9 t c G x l d G U i I C 8 + P E V u d H J 5 I F R 5 c G U 9 I k F k Z G V k V G 9 E Y X R h T W 9 k Z W w i I F Z h b H V l P S J s M S I g L z 4 8 R W 5 0 c n k g V H l w Z T 0 i U m V s Y X R p b 2 5 z a G l w S W 5 m b 0 N v b n R h a W 5 l c i I g V m F s d W U 9 I n N 7 J n F 1 b 3 Q 7 Y 2 9 s d W 1 u Q 2 9 1 b n Q m c X V v d D s 6 M i w m c X V v d D t r Z X l D b 2 x 1 b W 5 O Y W 1 l c y Z x d W 9 0 O z p b X S w m c X V v d D t x d W V y e V J l b G F 0 a W 9 u c 2 h p c H M m c X V v d D s 6 W 1 0 s J n F 1 b 3 Q 7 Y 2 9 s d W 1 u S W R l b n R p d G l l c y Z x d W 9 0 O z p b J n F 1 b 3 Q 7 U 2 V j d G l v b j E v S 2 9 z d G 5 h Z G V y L 1 J l b W 9 2 Z W Q g Q m 9 0 d G 9 t I F J v d 3 M u e 0 l E I C 0 g Q 2 9 w e S w y N 3 0 m c X V v d D s s J n F 1 b 3 Q 7 U 2 V j d G l v b j E v S 2 9 z d G 5 h Z G V y L 1 J l b W 9 2 Z W Q g Q m 9 0 d G 9 t I F J v d 3 M u e 0 5 h b W 4 s M X 0 m c X V v d D t d L C Z x d W 9 0 O 0 N v b H V t b k N v d W 5 0 J n F 1 b 3 Q 7 O j I s J n F 1 b 3 Q 7 S 2 V 5 Q 2 9 s d W 1 u T m F t Z X M m c X V v d D s 6 W 1 0 s J n F 1 b 3 Q 7 Q 2 9 s d W 1 u S W R l b n R p d G l l c y Z x d W 9 0 O z p b J n F 1 b 3 Q 7 U 2 V j d G l v b j E v S 2 9 z d G 5 h Z G V y L 1 J l b W 9 2 Z W Q g Q m 9 0 d G 9 t I F J v d 3 M u e 0 l E I C 0 g Q 2 9 w e S w y N 3 0 m c X V v d D s s J n F 1 b 3 Q 7 U 2 V j d G l v b j E v S 2 9 z d G 5 h Z G V y L 1 J l b W 9 2 Z W Q g Q m 9 0 d G 9 t I F J v d 3 M u e 0 5 h b W 4 s M X 0 m c X V v d D t d L C Z x d W 9 0 O 1 J l b G F 0 a W 9 u c 2 h p c E l u Z m 8 m c X V v d D s 6 W 1 1 9 I i A v P j w v U 3 R h Y m x l R W 5 0 c m l l c z 4 8 L 0 l 0 Z W 0 + P E l 0 Z W 0 + P E l 0 Z W 1 M b 2 N h d G l v b j 4 8 S X R l b V R 5 c G U + R m 9 y b X V s Y T w v S X R l b V R 5 c G U + P E l 0 Z W 1 Q Y X R o P l N l Y 3 R p b 2 4 x L 0 t v c 3 R u Y W R l c l 9 L Y X R l Z 2 9 y a T w v S X R l b V B h d G g + P C 9 J d G V t T G 9 j Y X R p b 2 4 + P F N 0 Y W J s Z U V u d H J p Z X M + P E V u d H J 5 I F R 5 c G U 9 I k J 1 Z m Z l c k 5 l e H R S Z W Z y Z X N o I i B W Y W x 1 Z T 0 i b D E i I C 8 + P E V u d H J 5 I F R 5 c G U 9 I k Z p b G x F b m F i b G V k I i B W Y W x 1 Z T 0 i b D A i I C 8 + P E V u d H J 5 I F R 5 c G U 9 I k Z p b G x l Z E N v b X B s Z X R l U m V z d W x 0 V G 9 X b 3 J r c 2 h l Z X Q i I F Z h b H V l P S J s M C I g L z 4 8 R W 5 0 c n k g V H l w Z T 0 i R m l s b E V y c m 9 y Q 2 9 1 b n Q i I F Z h b H V l P S J s M C I g L z 4 8 R W 5 0 c n k g V H l w Z T 0 i R m l s b F R v R G F 0 Y U 1 v Z G V s R W 5 h Y m x l Z C I g V m F s d W U 9 I m w x I i A v P j x F b n R y e S B U e X B l P S J J c 1 B y a X Z h d G U i I F Z h b H V l P S J s M C I g L z 4 8 R W 5 0 c n k g V H l w Z T 0 i U X V l c n l H c m 9 1 c E l E I i B W Y W x 1 Z T 0 i c 2 Y w Z G F l Z T d m L T V h M W M t N G U w N S 1 i Z m Z j L W Y 4 Z D Z l N G Y z O D A 1 N S I g L z 4 8 R W 5 0 c n k g V H l w Z T 0 i U X V l c n l J R C I g V m F s d W U 9 I n M x O D U 5 O T k 4 O S 1 h O T Q 2 L T R k O D c t O T A 4 N C 1 j N T k 1 Y T J l Z j J j N D k i I C 8 + P E V u d H J 5 I F R 5 c G U 9 I k Z p b G x F c n J v c k N v Z G U i I F Z h b H V l P S J z V W 5 r b m 9 3 b i 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l a n b D p H J k Z X J h Z G V f a 2 9 z d G 5 h Z G V y I i A v P j x F b n R y e S B U e X B l P S J G a W x s T G F z d F V w Z G F 0 Z W Q i I F Z h b H V l P S J k M j A y M y 0 w N C 0 w N F Q w O D o 0 M D o w M C 4 z M j I 5 M z A w W i I g L z 4 8 R W 5 0 c n k g V H l w Z T 0 i R m l s b E N v b H V t b l R 5 c G V z I i B W Y W x 1 Z T 0 i c 0 J n P T 0 i I C 8 + P E V u d H J 5 I F R 5 c G U 9 I k Z p b G x D b 3 V u d C I g V m F s d W U 9 I m w y I i A v P j x F b n R y e S B U e X B l P S J G a W x s Q 2 9 s d W 1 u T m F t Z X M i I F Z h b H V l P S J z W y Z x d W 9 0 O 0 t h d G V n b 3 J p J n F 1 b 3 Q 7 X S I g L z 4 8 R W 5 0 c n k g V H l w Z T 0 i R m l s b F N 0 Y X R 1 c y I g V m F s d W U 9 I n N D b 2 1 w b G V 0 Z S I g L z 4 8 R W 5 0 c n k g V H l w Z T 0 i Q W R k Z W R U b 0 R h d G F N b 2 R l b C I g V m F s d W U 9 I m w x I i A v P j x F b n R y e S B U e X B l P S J S Z W x h d G l v b n N o a X B J b m Z v Q 2 9 u d G F p b m V y I i B W Y W x 1 Z T 0 i c 3 s m c X V v d D t j b 2 x 1 b W 5 D b 3 V u d C Z x d W 9 0 O z o x L C Z x d W 9 0 O 2 t l e U N v b H V t b k 5 h b W V z J n F 1 b 3 Q 7 O l s m c X V v d D t L Y X R l Z 2 9 y a S Z x d W 9 0 O 1 0 s J n F 1 b 3 Q 7 c X V l c n l S Z W x h d G l v b n N o a X B z J n F 1 b 3 Q 7 O l t d L C Z x d W 9 0 O 2 N v b H V t b k l k Z W 5 0 a X R p Z X M m c X V v d D s 6 W y Z x d W 9 0 O 1 N l Y 3 R p b 2 4 x L 0 t v c 3 R u Y W R l c i 9 S Z W 1 v d m V k I E J v d H R v b S B S b 3 d z L n t L Y X R l Z 2 9 y a S w 0 f S Z x d W 9 0 O 1 0 s J n F 1 b 3 Q 7 Q 2 9 s d W 1 u Q 2 9 1 b n Q m c X V v d D s 6 M S w m c X V v d D t L Z X l D b 2 x 1 b W 5 O Y W 1 l c y Z x d W 9 0 O z p b J n F 1 b 3 Q 7 S 2 F 0 Z W d v c m k m c X V v d D t d L C Z x d W 9 0 O 0 N v b H V t b k l k Z W 5 0 a X R p Z X M m c X V v d D s 6 W y Z x d W 9 0 O 1 N l Y 3 R p b 2 4 x L 0 t v c 3 R u Y W R l c i 9 S Z W 1 v d m V k I E J v d H R v b S B S b 3 d z L n t L Y X R l Z 2 9 y a S w 0 f S Z x d W 9 0 O 1 0 s J n F 1 b 3 Q 7 U m V s Y X R p b 2 5 z a G l w S W 5 m b y Z x d W 9 0 O z p b X X 0 i I C 8 + P C 9 T d G F i b G V F b n R y a W V z P j w v S X R l b T 4 8 S X R l b T 4 8 S X R l b U x v Y 2 F 0 a W 9 u P j x J d G V t V H l w Z T 5 G b 3 J t d W x h P C 9 J d G V t V H l w Z T 4 8 S X R l b V B h d G g + U 2 V j d G l v b j E v T n l 0 d G 9 y X 0 t h d G V n b 3 J p P C 9 J d G V t U G F 0 a D 4 8 L 0 l 0 Z W 1 M b 2 N h d G l v b j 4 8 U 3 R h Y m x l R W 5 0 c m l l c z 4 8 R W 5 0 c n k g V H l w Z T 0 i Q n V m Z m V y T m V 4 d F J l Z n J l c 2 g i I F Z h b H V l P S J s M S I g L z 4 8 R W 5 0 c n k g V H l w Z T 0 i R m l s b E V u Y W J s Z W Q i I F Z h b H V l P S J s M C I g L z 4 8 R W 5 0 c n k g V H l w Z T 0 i R m l s b G V k Q 2 9 t c G x l d G V S Z X N 1 b H R U b 1 d v c m t z a G V l d C I g V m F s d W U 9 I m w w I i A v P j x F b n R y e S B U e X B l P S J G a W x s R X J y b 3 J D b 3 V u d C I g V m F s d W U 9 I m w w I i A v P j x F b n R y e S B U e X B l P S J G a W x s V G 9 E Y X R h T W 9 k Z W x F b m F i b G V k I i B W Y W x 1 Z T 0 i b D E i I C 8 + P E V u d H J 5 I F R 5 c G U 9 I k l z U H J p d m F 0 Z S I g V m F s d W U 9 I m w w I i A v P j x F b n R y e S B U e X B l P S J R d W V y e U d y b 3 V w S U Q i I F Z h b H V l P S J z M j g x M T g 3 O D g t Z D k 3 Y i 0 0 O G I y L W E z M j I t Z T J j M G Y 4 Y j c 0 M j g 4 I i A v P j x F b n R y e S B U e X B l P S J R d W V y e U l E I i B W Y W x 1 Z T 0 i c 2 N i N G V k N z F h L T B j M D E t N G I 1 Y y 1 h O G E 4 L W Y w Z T U 0 N 2 U 3 Z W Y y N y I g L z 4 8 R W 5 0 c n k g V H l w Z T 0 i R m l s b E V y c m 9 y Q 2 9 k Z S I g V m F s d W U 9 I n N V b m t u b 3 d u 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R 5 b m F t a X N r I H R l e H Q h R H l u V H h 0 X 0 V q d s O k c m R l c m F k Z V 9 u e X R 0 b 3 I i I C 8 + P E V u d H J 5 I F R 5 c G U 9 I k Z p b G x M Y X N 0 V X B k Y X R l Z C I g V m F s d W U 9 I m Q y M D I z L T A 0 L T A 0 V D A 4 O j Q w O j A w L j M x N z c 0 M T h a I i A v P j x F b n R y e S B U e X B l P S J G a W x s Q 2 9 s d W 1 u V H l w Z X M i I F Z h b H V l P S J z Q m c 9 P S I g L z 4 8 R W 5 0 c n k g V H l w Z T 0 i R m l s b E N v d W 5 0 I i B W Y W x 1 Z T 0 i b D Q i I C 8 + P E V u d H J 5 I F R 5 c G U 9 I k Z p b G x D b 2 x 1 b W 5 O Y W 1 l c y I g V m F s d W U 9 I n N b J n F 1 b 3 Q 7 S 2 F 0 Z W d v c m k m c X V v d D t d I i A v P j x F b n R y e S B U e X B l P S J G a W x s U 3 R h d H V z I i B W Y W x 1 Z T 0 i c 0 N v b X B s Z X R l I i A v P j x F b n R y e S B U e X B l P S J B Z G R l Z F R v R G F 0 Y U 1 v Z G V s I i B W Y W x 1 Z T 0 i b D E i I C 8 + P E V u d H J 5 I F R 5 c G U 9 I l J l b G F 0 a W 9 u c 2 h p c E l u Z m 9 D b 2 5 0 Y W l u Z X I i I F Z h b H V l P S J z e y Z x d W 9 0 O 2 N v b H V t b k N v d W 5 0 J n F 1 b 3 Q 7 O j E s J n F 1 b 3 Q 7 a 2 V 5 Q 2 9 s d W 1 u T m F t Z X M m c X V v d D s 6 W y Z x d W 9 0 O 0 t h d G V n b 3 J p J n F 1 b 3 Q 7 X S w m c X V v d D t x d W V y e V J l b G F 0 a W 9 u c 2 h p c H M m c X V v d D s 6 W 1 0 s J n F 1 b 3 Q 7 Y 2 9 s d W 1 u S W R l b n R p d G l l c y Z x d W 9 0 O z p b J n F 1 b 3 Q 7 U 2 V j d G l v b j E v T n l 0 d G 9 y L 1 J l b W 9 2 Z W Q g Q m 9 0 d G 9 t I F J v d 3 M u e 0 t h d G V n b 3 J p L D R 9 J n F 1 b 3 Q 7 X S w m c X V v d D t D b 2 x 1 b W 5 D b 3 V u d C Z x d W 9 0 O z o x L C Z x d W 9 0 O 0 t l e U N v b H V t b k 5 h b W V z J n F 1 b 3 Q 7 O l s m c X V v d D t L Y X R l Z 2 9 y a S Z x d W 9 0 O 1 0 s J n F 1 b 3 Q 7 Q 2 9 s d W 1 u S W R l b n R p d G l l c y Z x d W 9 0 O z p b J n F 1 b 3 Q 7 U 2 V j d G l v b j E v T n l 0 d G 9 y L 1 J l b W 9 2 Z W Q g Q m 9 0 d G 9 t I F J v d 3 M u e 0 t h d G V n b 3 J p L D R 9 J n F 1 b 3 Q 7 X S w m c X V v d D t S Z W x h d G l v b n N o a X B J b m Z v J n F 1 b 3 Q 7 O l t d f S I g L z 4 8 L 1 N 0 Y W J s Z U V u d H J p Z X M + P C 9 J d G V t P j x J d G V t P j x J d G V t T G 9 j Y X R p b 2 4 + P E l 0 Z W 1 U e X B l P k Z v c m 1 1 b G E 8 L 0 l 0 Z W 1 U e X B l P j x J d G V t U G F 0 a D 5 T Z W N 0 a W 9 u M S 9 L b 3 N 0 b m F k Z X J f S W 5 0 c m V z c 2 V u d D w v S X R l b V B h d G g + P C 9 J d G V t T G 9 j Y X R p b 2 4 + P F N 0 Y W J s Z U V u d H J p Z X M + P E V u d H J 5 I F R 5 c G U 9 I k J 1 Z m Z l c k 5 l e H R S Z W Z y Z X N o I i B W Y W x 1 Z T 0 i b D E i I C 8 + P E V u d H J 5 I F R 5 c G U 9 I k Z p b G x F b m F i b G V k I i B W Y W x 1 Z T 0 i b D A i I C 8 + P E V u d H J 5 I F R 5 c G U 9 I k Z p b G x l Z E N v b X B s Z X R l U m V z d W x 0 V G 9 X b 3 J r c 2 h l Z X Q i I F Z h b H V l P S J s M C I g L z 4 8 R W 5 0 c n k g V H l w Z T 0 i R m l s b E V y c m 9 y Q 2 9 1 b n Q i I F Z h b H V l P S J s M C I g L z 4 8 R W 5 0 c n k g V H l w Z T 0 i R m l s b F R v R G F 0 Y U 1 v Z G V s R W 5 h Y m x l Z C I g V m F s d W U 9 I m w x I i A v P j x F b n R y e S B U e X B l P S J J c 1 B y a X Z h d G U i I F Z h b H V l P S J s M C I g L z 4 8 R W 5 0 c n k g V H l w Z T 0 i U X V l c n l H c m 9 1 c E l E I i B W Y W x 1 Z T 0 i c 2 Y w Z G F l Z T d m L T V h M W M t N G U w N S 1 i Z m Z j L W Y 4 Z D Z l N G Y z O D A 1 N S I g L z 4 8 R W 5 0 c n k g V H l w Z T 0 i U X V l c n l J R C I g V m F s d W U 9 I n M 0 Z m Q w O W V m Y y 1 m Z G F j L T Q x Z m I t O T d l N y 0 3 M z R m M T E 2 Z m F j Z D Q i I C 8 + P E V u d H J 5 I F R 5 c G U 9 I k Z p b G x F c n J v c k N v Z G U i I F Z h b H V l P S J z V W 5 r b m 9 3 b i 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l a n b D p H J k Z X J h Z G V f a 2 9 z d G 5 h Z G V y I i A v P j x F b n R y e S B U e X B l P S J G a W x s T G F z d F V w Z G F 0 Z W Q i I F Z h b H V l P S J k M j A y M y 0 w N C 0 w N F Q w O D o 0 M D o w M C 4 z M z A 4 N j U 2 W i I g L z 4 8 R W 5 0 c n k g V H l w Z T 0 i R m l s b E N v b H V t b l R 5 c G V z I i B W Y W x 1 Z T 0 i c 0 J n P T 0 i I C 8 + P E V u d H J 5 I F R 5 c G U 9 I k Z p b G x D b 3 V u d C I g V m F s d W U 9 I m w y I i A v P j x F b n R y e S B U e X B l P S J G a W x s Q 2 9 s d W 1 u T m F t Z X M i I F Z h b H V l P S J z W y Z x d W 9 0 O 0 l u d H J l c 3 N l b n Q m c X V v d D t d I i A v P j x F b n R y e S B U e X B l P S J G a W x s U 3 R h d H V z I i B W Y W x 1 Z T 0 i c 0 N v b X B s Z X R l I i A v P j x F b n R y e S B U e X B l P S J B Z G R l Z F R v R G F 0 Y U 1 v Z G V s I i B W Y W x 1 Z T 0 i b D E i I C 8 + P E V u d H J 5 I F R 5 c G U 9 I l J l b G F 0 a W 9 u c 2 h p c E l u Z m 9 D b 2 5 0 Y W l u Z X I i I F Z h b H V l P S J z e y Z x d W 9 0 O 2 N v b H V t b k N v d W 5 0 J n F 1 b 3 Q 7 O j E s J n F 1 b 3 Q 7 a 2 V 5 Q 2 9 s d W 1 u T m F t Z X M m c X V v d D s 6 W y Z x d W 9 0 O 0 l u d H J l c 3 N l b n Q m c X V v d D t d L C Z x d W 9 0 O 3 F 1 Z X J 5 U m V s Y X R p b 2 5 z a G l w c y Z x d W 9 0 O z p b X S w m c X V v d D t j b 2 x 1 b W 5 J Z G V u d G l 0 a W V z J n F 1 b 3 Q 7 O l s m c X V v d D t T Z W N 0 a W 9 u M S 9 L b 3 N 0 b m F k Z X I v U m V t b 3 Z l Z C B C b 3 R 0 b 2 0 g U m 9 3 c y 5 7 S W 5 0 c m V z c 2 V u d C A s M 3 0 m c X V v d D t d L C Z x d W 9 0 O 0 N v b H V t b k N v d W 5 0 J n F 1 b 3 Q 7 O j E s J n F 1 b 3 Q 7 S 2 V 5 Q 2 9 s d W 1 u T m F t Z X M m c X V v d D s 6 W y Z x d W 9 0 O 0 l u d H J l c 3 N l b n Q m c X V v d D t d L C Z x d W 9 0 O 0 N v b H V t b k l k Z W 5 0 a X R p Z X M m c X V v d D s 6 W y Z x d W 9 0 O 1 N l Y 3 R p b 2 4 x L 0 t v c 3 R u Y W R l c i 9 S Z W 1 v d m V k I E J v d H R v b S B S b 3 d z L n t J b n R y Z X N z Z W 5 0 I C w z f S Z x d W 9 0 O 1 0 s J n F 1 b 3 Q 7 U m V s Y X R p b 2 5 z a G l w S W 5 m b y Z x d W 9 0 O z p b X X 0 i I C 8 + P C 9 T d G F i b G V F b n R y a W V z P j w v S X R l b T 4 8 S X R l b T 4 8 S X R l b U x v Y 2 F 0 a W 9 u P j x J d G V t V H l w Z T 5 G b 3 J t d W x h P C 9 J d G V t V H l w Z T 4 8 S X R l b V B h d G g + U 2 V j d G l v b j E v T n l 0 d G 9 y X 0 l u d H J l c 3 N l b n Q 8 L 0 l 0 Z W 1 Q Y X R o P j w v S X R l b U x v Y 2 F 0 a W 9 u P j x T d G F i b G V F b n R y a W V z 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R 3 J v d X B J R C I g V m F s d W U 9 I n M y O D E x O D c 4 O C 1 k O T d i L T Q 4 Y j I t Y T M y M i 1 l M m M w Z j h i N z Q y O D g i I C 8 + P E V u d H J 5 I F R 5 c G U 9 I l F 1 Z X J 5 S U Q i I F Z h b H V l P S J z O D U 5 N W Q 2 Z j c t M z d h Z i 0 0 Z j V k L T k x Z G M t M W Y 3 M D E 3 M W I y Y m Q 5 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3 J h Z n V u Z G V y b G F n I U 5 5 d H R v c l 9 l a n b D p H J k Z X J h Z G U i I C 8 + P E V u d H J 5 I F R 5 c G U 9 I k Z p b G x M Y X N 0 V X B k Y X R l Z C I g V m F s d W U 9 I m Q y M D I z L T A 0 L T A 0 V D A 4 O j Q w O j A w L j M x M D U y O T J a I i A v P j x F b n R y e S B U e X B l P S J G a W x s Q 2 9 s d W 1 u V H l w Z X M i I F Z h b H V l P S J z Q m c 9 P S I g L z 4 8 R W 5 0 c n k g V H l w Z T 0 i R m l s b E N v d W 5 0 I i B W Y W x 1 Z T 0 i b D M i I C 8 + P E V u d H J 5 I F R 5 c G U 9 I k Z p b G x D b 2 x 1 b W 5 O Y W 1 l c y I g V m F s d W U 9 I n N b J n F 1 b 3 Q 7 S W 5 0 c m V z c 2 V u d C Z x d W 9 0 O 1 0 i I C 8 + P E V u d H J 5 I F R 5 c G U 9 I k Z p b G x T d G F 0 d X M i I F Z h b H V l P S J z Q 2 9 t c G x l d G U i I C 8 + P E V u d H J 5 I F R 5 c G U 9 I k F k Z G V k V G 9 E Y X R h T W 9 k Z W w i I F Z h b H V l P S J s M S I g L z 4 8 R W 5 0 c n k g V H l w Z T 0 i U m V s Y X R p b 2 5 z a G l w S W 5 m b 0 N v b n R h a W 5 l c i I g V m F s d W U 9 I n N 7 J n F 1 b 3 Q 7 Y 2 9 s d W 1 u Q 2 9 1 b n Q m c X V v d D s 6 M S w m c X V v d D t r Z X l D b 2 x 1 b W 5 O Y W 1 l c y Z x d W 9 0 O z p b J n F 1 b 3 Q 7 S W 5 0 c m V z c 2 V u d C Z x d W 9 0 O 1 0 s J n F 1 b 3 Q 7 c X V l c n l S Z W x h d G l v b n N o a X B z J n F 1 b 3 Q 7 O l t d L C Z x d W 9 0 O 2 N v b H V t b k l k Z W 5 0 a X R p Z X M m c X V v d D s 6 W y Z x d W 9 0 O 1 N l Y 3 R p b 2 4 x L 0 5 5 d H R v c l 9 J b n R y Z X N z Z W 5 0 L 0 N o Y W 5 n Z W Q g V H l w Z S 5 7 S W 5 0 c m V z c 2 V u d C w w f S Z x d W 9 0 O 1 0 s J n F 1 b 3 Q 7 Q 2 9 s d W 1 u Q 2 9 1 b n Q m c X V v d D s 6 M S w m c X V v d D t L Z X l D b 2 x 1 b W 5 O Y W 1 l c y Z x d W 9 0 O z p b J n F 1 b 3 Q 7 S W 5 0 c m V z c 2 V u d C Z x d W 9 0 O 1 0 s J n F 1 b 3 Q 7 Q 2 9 s d W 1 u S W R l b n R p d G l l c y Z x d W 9 0 O z p b J n F 1 b 3 Q 7 U 2 V j d G l v b j E v T n l 0 d G 9 y X 0 l u d H J l c 3 N l b n Q v Q 2 h h b m d l Z C B U e X B l L n t J b n R y Z X N z Z W 5 0 L D B 9 J n F 1 b 3 Q 7 X S w m c X V v d D t S Z W x h d G l v b n N o a X B J b m Z v J n F 1 b 3 Q 7 O l t d f S I g L z 4 8 L 1 N 0 Y W J s Z U V u d H J p Z X M + P C 9 J d G V t P j x J d G V t P j x J d G V t T G 9 j Y X R p b 2 4 + P E l 0 Z W 1 U e X B l P k Z v c m 1 1 b G E 8 L 0 l 0 Z W 1 U e X B l P j x J d G V t U G F 0 a D 5 T Z W N 0 a W 9 u M S 9 O e X R 0 b 3 J f V i V D M y V B N H J k Z X J h Z G U 8 L 0 l 0 Z W 1 Q Y X R o P j w v S X R l b U x v Y 2 F 0 a W 9 u P j x T d G F i b G V F b n R y a W V z 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R 3 J v d X B J R C I g V m F s d W U 9 I n M y O D E x O D c 4 O C 1 k O T d i L T Q 4 Y j I t Y T M y M i 1 l M m M w Z j h i N z Q y O D g i I C 8 + P E V u d H J 5 I F R 5 c G U 9 I l F 1 Z X J 5 S U Q i I F Z h b H V l P S J z Y z Q z N D Q 5 N z g t Y 2 I 2 Z S 0 0 Z T d m L T l k N m Y t O T g w M W M w Z T c 5 Y m U 3 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H l u Y W 1 p c 2 s g d G V 4 d C F E e W 5 U e H R f R W p 2 w 6 R y Z G V y Y W R l X 2 5 5 d H R v c i I g L z 4 8 R W 5 0 c n k g V H l w Z T 0 i T G 9 h Z G V k V G 9 B b m F s e X N p c 1 N l c n Z p Y 2 V z I i B W Y W x 1 Z T 0 i b D A i I C 8 + P E V u d H J 5 I F R 5 c G U 9 I k Z p b G x M Y X N 0 V X B k Y X R l Z C I g V m F s d W U 9 I m Q y M D I z L T A 0 L T A 0 V D A 4 O j Q w O j A w L j M z N T I y M D V a I i A v P j x F b n R y e S B U e X B l P S J G a W x s Q 2 9 s d W 1 u V H l w Z X M i I F Z h b H V l P S J z Q U E 9 P S I g L z 4 8 R W 5 0 c n k g V H l w Z T 0 i R m l s b E N v d W 5 0 I i B W Y W x 1 Z T 0 i b D I i I C 8 + P E V u d H J 5 I F R 5 c G U 9 I k Z p b G x D b 2 x 1 b W 5 O Y W 1 l c y I g V m F s d W U 9 I n N b J n F 1 b 3 Q 7 V s O k c m R l c m F k Z S Z x d W 9 0 O 1 0 i I C 8 + P E V u d H J 5 I F R 5 c G U 9 I k Z p b G x T d G F 0 d X M i I F Z h b H V l P S J z Q 2 9 t c G x l d G U i I C 8 + P E V u d H J 5 I F R 5 c G U 9 I k F k Z G V k V G 9 E Y X R h T W 9 k Z W w i I F Z h b H V l P S J s M S I g L z 4 8 R W 5 0 c n k g V H l w Z T 0 i U m V s Y X R p b 2 5 z a G l w S W 5 m b 0 N v b n R h a W 5 l c i I g V m F s d W U 9 I n N 7 J n F 1 b 3 Q 7 Y 2 9 s d W 1 u Q 2 9 1 b n Q m c X V v d D s 6 M S w m c X V v d D t r Z X l D b 2 x 1 b W 5 O Y W 1 l c y Z x d W 9 0 O z p b J n F 1 b 3 Q 7 V s O k c m R l c m F k Z S Z x d W 9 0 O 1 0 s J n F 1 b 3 Q 7 c X V l c n l S Z W x h d G l v b n N o a X B z J n F 1 b 3 Q 7 O l t d L C Z x d W 9 0 O 2 N v b H V t b k l k Z W 5 0 a X R p Z X M m c X V v d D s 6 W y Z x d W 9 0 O 1 N l Y 3 R p b 2 4 x L 0 5 5 d H R v c i 9 S Z W 1 v d m V k I E J v d H R v b S B S b 3 d z L n t W w 6 R y Z G V y Y W R l L D J 9 J n F 1 b 3 Q 7 X S w m c X V v d D t D b 2 x 1 b W 5 D b 3 V u d C Z x d W 9 0 O z o x L C Z x d W 9 0 O 0 t l e U N v b H V t b k 5 h b W V z J n F 1 b 3 Q 7 O l s m c X V v d D t W w 6 R y Z G V y Y W R l J n F 1 b 3 Q 7 X S w m c X V v d D t D b 2 x 1 b W 5 J Z G V u d G l 0 a W V z J n F 1 b 3 Q 7 O l s m c X V v d D t T Z W N 0 a W 9 u M S 9 O e X R 0 b 3 I v U m V t b 3 Z l Z C B C b 3 R 0 b 2 0 g U m 9 3 c y 5 7 V s O k c m R l c m F k Z S w y f S Z x d W 9 0 O 1 0 s J n F 1 b 3 Q 7 U m V s Y X R p b 2 5 z a G l w S W 5 m b y Z x d W 9 0 O z p b X X 0 i I C 8 + P C 9 T d G F i b G V F b n R y a W V z P j w v S X R l b T 4 8 S X R l b T 4 8 S X R l b U x v Y 2 F 0 a W 9 u P j x J d G V t V H l w Z T 5 G b 3 J t d W x h P C 9 J d G V t V H l w Z T 4 8 S X R l b V B h d G g + U 2 V j d G l v b j E v S 2 9 z d G 5 h Z G V y X 1 Y l Q z M l Q T R y Z G V y Y W R l P C 9 J d G V t U G F 0 a D 4 8 L 0 l 0 Z W 1 M b 2 N h d G l v b j 4 8 U 3 R h Y m x l R W 5 0 c m l l c z 4 8 R W 5 0 c n k g V H l w Z T 0 i Q n V m Z m V y T m V 4 d F J l Z n J l c 2 g i I F Z h b H V l P S J s M S I g L z 4 8 R W 5 0 c n k g V H l w Z T 0 i R m l s b E V u Y W J s Z W Q i I F Z h b H V l P S J s M C I g L z 4 8 R W 5 0 c n k g V H l w Z T 0 i R m l s b G V k Q 2 9 t c G x l d G V S Z X N 1 b H R U b 1 d v c m t z a G V l d C I g V m F s d W U 9 I m w w I i A v P j x F b n R y e S B U e X B l P S J G a W x s R X J y b 3 J D b 3 V u d C I g V m F s d W U 9 I m w w I i A v P j x F b n R y e S B U e X B l P S J G a W x s V G 9 E Y X R h T W 9 k Z W x F b m F i b G V k I i B W Y W x 1 Z T 0 i b D E i I C 8 + P E V u d H J 5 I F R 5 c G U 9 I k l z U H J p d m F 0 Z S I g V m F s d W U 9 I m w w I i A v P j x F b n R y e S B U e X B l P S J R d W V y e U d y b 3 V w S U Q i I F Z h b H V l P S J z Z j B k Y W V l N 2 Y t N W E x Y y 0 0 Z T A 1 L W J m Z m M t Z j h k N m U 0 Z j M 4 M D U 1 I i A v P j x F b n R y e S B U e X B l P S J R d W V y e U l E I i B W Y W x 1 Z T 0 i c z c 5 N z g 0 N T Z i L W J j M j I t N D Z j O C 1 h Y z Q w L W V l Y m N l N m N j Y z J i N i I g L z 4 8 R W 5 0 c n k g V H l w Z T 0 i R m l s b E V y c m 9 y Q 2 9 k Z S I g V m F s d W U 9 I n N V b m t u b 3 d u 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R 5 b m F t a X N r I H R l e H Q h R H l u V H h 0 X 2 V q d s O k c m R l c m F k Z V 9 r b 3 N 0 b m F k Z X I i I C 8 + P E V u d H J 5 I F R 5 c G U 9 I k x v Y W R l Z F R v Q W 5 h b H l z a X N T Z X J 2 a W N l c y I g V m F s d W U 9 I m w w I i A v P j x F b n R y e S B U e X B l P S J G a W x s T G F z d F V w Z G F 0 Z W Q i I F Z h b H V l P S J k M j A y M y 0 w N C 0 w N F Q w O D o 0 M D o w M C 4 z N D E y O T Y 4 W i I g L z 4 8 R W 5 0 c n k g V H l w Z T 0 i R m l s b E N v b H V t b l R 5 c G V z I i B W Y W x 1 Z T 0 i c 0 F B P T 0 i I C 8 + P E V u d H J 5 I F R 5 c G U 9 I k Z p b G x D b 3 V u d C I g V m F s d W U 9 I m w x I i A v P j x F b n R y e S B U e X B l P S J G a W x s Q 2 9 s d W 1 u T m F t Z X M i I F Z h b H V l P S J z W y Z x d W 9 0 O 1 b D p H J k Z X J h Z G U m c X V v d D t d I i A v P j x F b n R y e S B U e X B l P S J G a W x s U 3 R h d H V z I i B W Y W x 1 Z T 0 i c 0 N v b X B s Z X R l I i A v P j x F b n R y e S B U e X B l P S J B Z G R l Z F R v R G F 0 Y U 1 v Z G V s I i B W Y W x 1 Z T 0 i b D E i I C 8 + P E V u d H J 5 I F R 5 c G U 9 I l J l b G F 0 a W 9 u c 2 h p c E l u Z m 9 D b 2 5 0 Y W l u Z X I i I F Z h b H V l P S J z e y Z x d W 9 0 O 2 N v b H V t b k N v d W 5 0 J n F 1 b 3 Q 7 O j E s J n F 1 b 3 Q 7 a 2 V 5 Q 2 9 s d W 1 u T m F t Z X M m c X V v d D s 6 W y Z x d W 9 0 O 1 b D p H J k Z X J h Z G U m c X V v d D t d L C Z x d W 9 0 O 3 F 1 Z X J 5 U m V s Y X R p b 2 5 z a G l w c y Z x d W 9 0 O z p b X S w m c X V v d D t j b 2 x 1 b W 5 J Z G V u d G l 0 a W V z J n F 1 b 3 Q 7 O l s m c X V v d D t T Z W N 0 a W 9 u M S 9 L b 3 N 0 b m F k Z X I v U m V t b 3 Z l Z C B C b 3 R 0 b 2 0 g U m 9 3 c y 5 7 V s O k c m R l c m F k Z S w y f S Z x d W 9 0 O 1 0 s J n F 1 b 3 Q 7 Q 2 9 s d W 1 u Q 2 9 1 b n Q m c X V v d D s 6 M S w m c X V v d D t L Z X l D b 2 x 1 b W 5 O Y W 1 l c y Z x d W 9 0 O z p b J n F 1 b 3 Q 7 V s O k c m R l c m F k Z S Z x d W 9 0 O 1 0 s J n F 1 b 3 Q 7 Q 2 9 s d W 1 u S W R l b n R p d G l l c y Z x d W 9 0 O z p b J n F 1 b 3 Q 7 U 2 V j d G l v b j E v S 2 9 z d G 5 h Z G V y L 1 J l b W 9 2 Z W Q g Q m 9 0 d G 9 t I F J v d 3 M u e 1 b D p H J k Z X J h Z G U s M n 0 m c X V v d D t d L C Z x d W 9 0 O 1 J l b G F 0 a W 9 u c 2 h p c E l u Z m 8 m c X V v d D s 6 W 1 1 9 I i A v P j w v U 3 R h Y m x l R W 5 0 c m l l c z 4 8 L 0 l 0 Z W 0 + P E l 0 Z W 0 + P E l 0 Z W 1 M b 2 N h d G l v b j 4 8 S X R l b V R 5 c G U + R m 9 y b X V s Y T w v S X R l b V R 5 c G U + P E l 0 Z W 1 Q Y X R o P l N l Y 3 R p b 2 4 x L 0 5 5 d H R v c i 9 T b 3 V y Y 2 U 8 L 0 l 0 Z W 1 Q Y X R o P j w v S X R l b U x v Y 2 F 0 a W 9 u P j x T d G F i b G V F b n R y a W V z I C 8 + P C 9 J d G V t P j x J d G V t P j x J d G V t T G 9 j Y X R p b 2 4 + P E l 0 Z W 1 U e X B l P k Z v c m 1 1 b G E 8 L 0 l 0 Z W 1 U e X B l P j x J d G V t U G F 0 a D 5 T Z W N 0 a W 9 u M S 9 O e X R 0 b 3 I v Q 2 h h b m d l Z C U y M F R 5 c G U 8 L 0 l 0 Z W 1 Q Y X R o P j w v S X R l b U x v Y 2 F 0 a W 9 u P j x T d G F i b G V F b n R y a W V z I C 8 + P C 9 J d G V t P j x J d G V t P j x J d G V t T G 9 j Y X R p b 2 4 + P E l 0 Z W 1 U e X B l P k Z v c m 1 1 b G E 8 L 0 l 0 Z W 1 U e X B l P j x J d G V t U G F 0 a D 5 T Z W N 0 a W 9 u M S 9 L b 3 N 0 b m F k Z X I v U 2 9 1 c m N l P C 9 J d G V t U G F 0 a D 4 8 L 0 l 0 Z W 1 M b 2 N h d G l v b j 4 8 U 3 R h Y m x l R W 5 0 c m l l c y A v P j w v S X R l b T 4 8 S X R l b T 4 8 S X R l b U x v Y 2 F 0 a W 9 u P j x J d G V t V H l w Z T 5 G b 3 J t d W x h P C 9 J d G V t V H l w Z T 4 8 S X R l b V B h d G g + U 2 V j d G l v b j E v S 2 9 z d G 5 h Z G V y L 0 N o Y W 5 n Z W Q l M j B U e X B l P C 9 J d G V t U G F 0 a D 4 8 L 0 l 0 Z W 1 M b 2 N h d G l v b j 4 8 U 3 R h Y m x l R W 5 0 c m l l c y A v P j w v S X R l b T 4 8 S X R l b T 4 8 S X R l b U x v Y 2 F 0 a W 9 u P j x J d G V t V H l w Z T 5 G b 3 J t d W x h P C 9 J d G V t V H l w Z T 4 8 S X R l b V B h d G g + U 2 V j d G l v b j E v S 2 9 z d G 5 h Z G V y L 1 N w b G l 0 J T I w Q 2 9 s d W 1 u J T I w Y n k l M j B E Z W x p b W l 0 Z X I 8 L 0 l 0 Z W 1 Q Y X R o P j w v S X R l b U x v Y 2 F 0 a W 9 u P j x T d G F i b G V F b n R y a W V z I C 8 + P C 9 J d G V t P j x J d G V t P j x J d G V t T G 9 j Y X R p b 2 4 + P E l 0 Z W 1 U e X B l P k Z v c m 1 1 b G E 8 L 0 l 0 Z W 1 U e X B l P j x J d G V t U G F 0 a D 5 T Z W N 0 a W 9 u M S 9 L b 3 N 0 b m F k Z X I v Q 2 h h b m d l Z C U y M F R 5 c G U x P C 9 J d G V t U G F 0 a D 4 8 L 0 l 0 Z W 1 M b 2 N h d G l v b j 4 8 U 3 R h Y m x l R W 5 0 c m l l c y A v P j w v S X R l b T 4 8 S X R l b T 4 8 S X R l b U x v Y 2 F 0 a W 9 u P j x J d G V t V H l w Z T 5 G b 3 J t d W x h P C 9 J d G V t V H l w Z T 4 8 S X R l b V B h d G g + U 2 V j d G l v b j E v S 2 9 z d G 5 h Z G V y L 1 J l b W 9 2 Z W Q l M j B D b 2 x 1 b W 5 z M T w v S X R l b V B h d G g + P C 9 J d G V t T G 9 j Y X R p b 2 4 + P F N 0 Y W J s Z U V u d H J p Z X M g L z 4 8 L 0 l 0 Z W 0 + P E l 0 Z W 0 + P E l 0 Z W 1 M b 2 N h d G l v b j 4 8 S X R l b V R 5 c G U + R m 9 y b X V s Y T w v S X R l b V R 5 c G U + P E l 0 Z W 1 Q Y X R o P l N l Y 3 R p b 2 4 x L 0 t v c 3 R u Y W R l c i 9 S Z W 5 h b W V k J T I w Q 2 9 s d W 1 u c z w v S X R l b V B h d G g + P C 9 J d G V t T G 9 j Y X R p b 2 4 + P F N 0 Y W J s Z U V u d H J p Z X M g L z 4 8 L 0 l 0 Z W 0 + P E l 0 Z W 0 + P E l 0 Z W 1 M b 2 N h d G l v b j 4 8 S X R l b V R 5 c G U + R m 9 y b X V s Y T w v S X R l b V R 5 c G U + P E l 0 Z W 1 Q Y X R o P l N l Y 3 R p b 2 4 x L 0 t v c 3 R u Y W R l c i 9 S Z W 9 y Z G V y Z W Q l M j B D b 2 x 1 b W 5 z P C 9 J d G V t U G F 0 a D 4 8 L 0 l 0 Z W 1 M b 2 N h d G l v b j 4 8 U 3 R h Y m x l R W 5 0 c m l l c y A v P j w v S X R l b T 4 8 S X R l b T 4 8 S X R l b U x v Y 2 F 0 a W 9 u P j x J d G V t V H l w Z T 5 G b 3 J t d W x h P C 9 J d G V t V H l w Z T 4 8 S X R l b V B h d G g + U 2 V j d G l v b j E v S 2 9 z d G 5 h Z G V y L 1 J l b m F t Z W Q l M j B D b 2 x 1 b W 5 z M T w v S X R l b V B h d G g + P C 9 J d G V t T G 9 j Y X R p b 2 4 + P F N 0 Y W J s Z U V u d H J p Z X M g L z 4 8 L 0 l 0 Z W 0 + P E l 0 Z W 0 + P E l 0 Z W 1 M b 2 N h d G l v b j 4 8 S X R l b V R 5 c G U + R m 9 y b X V s Y T w v S X R l b V R 5 c G U + P E l 0 Z W 1 Q Y X R o P l N l Y 3 R p b 2 4 x L 0 5 5 d H R v c i 9 T c G x p d C U y M E N v b H V t b i U y M G J 5 J T I w R G V s a W 1 p d G V y P C 9 J d G V t U G F 0 a D 4 8 L 0 l 0 Z W 1 M b 2 N h d G l v b j 4 8 U 3 R h Y m x l R W 5 0 c m l l c y A v P j w v S X R l b T 4 8 S X R l b T 4 8 S X R l b U x v Y 2 F 0 a W 9 u P j x J d G V t V H l w Z T 5 G b 3 J t d W x h P C 9 J d G V t V H l w Z T 4 8 S X R l b V B h d G g + U 2 V j d G l v b j E v T n l 0 d G 9 y L 0 N o Y W 5 n Z W Q l M j B U e X B l M T w v S X R l b V B h d G g + P C 9 J d G V t T G 9 j Y X R p b 2 4 + P F N 0 Y W J s Z U V u d H J p Z X M g L z 4 8 L 0 l 0 Z W 0 + P E l 0 Z W 0 + P E l 0 Z W 1 M b 2 N h d G l v b j 4 8 S X R l b V R 5 c G U + R m 9 y b X V s Y T w v S X R l b V R 5 c G U + P E l 0 Z W 1 Q Y X R o P l N l Y 3 R p b 2 4 x L 0 5 5 d H R v c i 9 S Z W 1 v d m V k J T I w Q 2 9 s d W 1 u c z E 8 L 0 l 0 Z W 1 Q Y X R o P j w v S X R l b U x v Y 2 F 0 a W 9 u P j x T d G F i b G V F b n R y a W V z I C 8 + P C 9 J d G V t P j x J d G V t P j x J d G V t T G 9 j Y X R p b 2 4 + P E l 0 Z W 1 U e X B l P k Z v c m 1 1 b G E 8 L 0 l 0 Z W 1 U e X B l P j x J d G V t U G F 0 a D 5 T Z W N 0 a W 9 u M S 9 O e X R 0 b 3 I v U m V u Y W 1 l Z C U y M E N v b H V t b n M 8 L 0 l 0 Z W 1 Q Y X R o P j w v S X R l b U x v Y 2 F 0 a W 9 u P j x T d G F i b G V F b n R y a W V z I C 8 + P C 9 J d G V t P j x J d G V t P j x J d G V t T G 9 j Y X R p b 2 4 + P E l 0 Z W 1 U e X B l P k Z v c m 1 1 b G E 8 L 0 l 0 Z W 1 U e X B l P j x J d G V t U G F 0 a D 5 T Z W N 0 a W 9 u M S 9 O e X R 0 b 3 I v U m V v c m R l c m V k J T I w Q 2 9 s d W 1 u c z w v S X R l b V B h d G g + P C 9 J d G V t T G 9 j Y X R p b 2 4 + P F N 0 Y W J s Z U V u d H J p Z X M g L z 4 8 L 0 l 0 Z W 0 + P E l 0 Z W 0 + P E l 0 Z W 1 M b 2 N h d G l v b j 4 8 S X R l b V R 5 c G U + R m 9 y b X V s Y T w v S X R l b V R 5 c G U + P E l 0 Z W 1 Q Y X R o P l N l Y 3 R p b 2 4 x L 0 5 5 d H R v c i 9 S Z W 5 h b W V k J T I w Q 2 9 s d W 1 u c z E 8 L 0 l 0 Z W 1 Q Y X R o P j w v S X R l b U x v Y 2 F 0 a W 9 u P j x T d G F i b G V F b n R y a W V z I C 8 + P C 9 J d G V t P j x J d G V t P j x J d G V t T G 9 j Y X R p b 2 4 + P E l 0 Z W 1 U e X B l P k Z v c m 1 1 b G E 8 L 0 l 0 Z W 1 U e X B l P j x J d G V t U G F 0 a D 5 T Z W N 0 a W 9 u M S 9 O e X R 0 b 3 I v U m V t b 3 Z l Z C U y M E J v d H R v b S U y M F J v d 3 M 8 L 0 l 0 Z W 1 Q Y X R o P j w v S X R l b U x v Y 2 F 0 a W 9 u P j x T d G F i b G V F b n R y a W V z I C 8 + P C 9 J d G V t P j x J d G V t P j x J d G V t T G 9 j Y X R p b 2 4 + P E l 0 Z W 1 U e X B l P k Z v c m 1 1 b G E 8 L 0 l 0 Z W 1 U e X B l P j x J d G V t U G F 0 a D 5 T Z W N 0 a W 9 u M S 9 L b 3 N 0 b m F k Z X I v U m V t b 3 Z l Z C U y M E J v d H R v b S U y M F J v d 3 M 8 L 0 l 0 Z W 1 Q Y X R o P j w v S X R l b U x v Y 2 F 0 a W 9 u P j x T d G F i b G V F b n R y a W V z I C 8 + P C 9 J d G V t P j x J d G V t P j x J d G V t T G 9 j Y X R p b 2 4 + P E l 0 Z W 1 U e X B l P k Z v c m 1 1 b G E 8 L 0 l 0 Z W 1 U e X B l P j x J d G V t U G F 0 a D 5 T Z W N 0 a W 9 u M S 9 L b 3 N 0 b m F k Z X I v U m V u Y W 1 l Z C U y M E N v b H V t b n M y P C 9 J d G V t U G F 0 a D 4 8 L 0 l 0 Z W 1 M b 2 N h d G l v b j 4 8 U 3 R h Y m x l R W 5 0 c m l l c y A v P j w v S X R l b T 4 8 S X R l b T 4 8 S X R l b U x v Y 2 F 0 a W 9 u P j x J d G V t V H l w Z T 5 G b 3 J t d W x h P C 9 J d G V t V H l w Z T 4 8 S X R l b V B h d G g + U 2 V j d G l v b j E v T n l 0 d G 9 y L 0 R 1 c G x p Y 2 F 0 Z W Q l M j B D b 2 x 1 b W 4 8 L 0 l 0 Z W 1 Q Y X R o P j w v S X R l b U x v Y 2 F 0 a W 9 u P j x T d G F i b G V F b n R y a W V z I C 8 + P C 9 J d G V t P j x J d G V t P j x J d G V t T G 9 j Y X R p b 2 4 + P E l 0 Z W 1 U e X B l P k Z v c m 1 1 b G E 8 L 0 l 0 Z W 1 U e X B l P j x J d G V t U G F 0 a D 5 T Z W N 0 a W 9 u M S 9 O e X R 0 b 3 I v U m V u Y W 1 l Z C U y M E N v b H V t b n M y P C 9 J d G V t U G F 0 a D 4 8 L 0 l 0 Z W 1 M b 2 N h d G l v b j 4 8 U 3 R h Y m x l R W 5 0 c m l l c y A v P j w v S X R l b T 4 8 S X R l b T 4 8 S X R l b U x v Y 2 F 0 a W 9 u P j x J d G V t V H l w Z T 5 G b 3 J t d W x h P C 9 J d G V t V H l w Z T 4 8 S X R l b V B h d G g + U 2 V j d G l v b j E v S 2 9 z d G 5 h Z G V y L 0 R 1 c G x p Y 2 F 0 Z W Q l M j B D b 2 x 1 b W 4 8 L 0 l 0 Z W 1 Q Y X R o P j w v S X R l b U x v Y 2 F 0 a W 9 u P j x T d G F i b G V F b n R y a W V z I C 8 + P C 9 J d G V t P j x J d G V t P j x J d G V t T G 9 j Y X R p b 2 4 + P E l 0 Z W 1 U e X B l P k Z v c m 1 1 b G E 8 L 0 l 0 Z W 1 U e X B l P j x J d G V t U G F 0 a D 5 T Z W N 0 a W 9 u M S 9 L b 3 N 0 b m F k Z X I v U m V v c m R l c m V k J T I w Q 2 9 s d W 1 u c z E 8 L 0 l 0 Z W 1 Q Y X R o P j w v S X R l b U x v Y 2 F 0 a W 9 u P j x T d G F i b G V F b n R y a W V z I C 8 + P C 9 J d G V t P j x J d G V t P j x J d G V t T G 9 j Y X R p b 2 4 + P E l 0 Z W 1 U e X B l P k Z v c m 1 1 b G E 8 L 0 l 0 Z W 1 U e X B l P j x J d G V t U G F 0 a D 5 T Z W N 0 a W 9 u M S 9 O e X R 0 b 3 I v U m V v c m R l c m V k J T I w Q 2 9 s d W 1 u c z E 8 L 0 l 0 Z W 1 Q Y X R o P j w v S X R l b U x v Y 2 F 0 a W 9 u P j x T d G F i b G V F b n R y a W V z I C 8 + P C 9 J d G V t P j x J d G V t P j x J d G V t T G 9 j Y X R p b 2 4 + P E l 0 Z W 1 U e X B l P k Z v c m 1 1 b G E 8 L 0 l 0 Z W 1 U e X B l P j x J d G V t U G F 0 a D 5 T Z W N 0 a W 9 u M S 9 O e X R 0 b 3 J f T m F t b i 9 T b 3 V y Y 2 U 8 L 0 l 0 Z W 1 Q Y X R o P j w v S X R l b U x v Y 2 F 0 a W 9 u P j x T d G F i b G V F b n R y a W V z I C 8 + P C 9 J d G V t P j x J d G V t P j x J d G V t T G 9 j Y X R p b 2 4 + P E l 0 Z W 1 U e X B l P k Z v c m 1 1 b G E 8 L 0 l 0 Z W 1 U e X B l P j x J d G V t U G F 0 a D 5 T Z W N 0 a W 9 u M S 9 O e X R 0 b 3 J f T m F t b i 9 S Z W 1 v d m V k J T I w T 3 R o Z X I l M j B D b 2 x 1 b W 5 z P C 9 J d G V t U G F 0 a D 4 8 L 0 l 0 Z W 1 M b 2 N h d G l v b j 4 8 U 3 R h Y m x l R W 5 0 c m l l c y A v P j w v S X R l b T 4 8 S X R l b T 4 8 S X R l b U x v Y 2 F 0 a W 9 u P j x J d G V t V H l w Z T 5 G b 3 J t d W x h P C 9 J d G V t V H l w Z T 4 8 S X R l b V B h d G g + U 2 V j d G l v b j E v S 2 9 z d G 5 h Z G V y X 0 5 h b W 4 v U 2 9 1 c m N l P C 9 J d G V t U G F 0 a D 4 8 L 0 l 0 Z W 1 M b 2 N h d G l v b j 4 8 U 3 R h Y m x l R W 5 0 c m l l c y A v P j w v S X R l b T 4 8 S X R l b T 4 8 S X R l b U x v Y 2 F 0 a W 9 u P j x J d G V t V H l w Z T 5 G b 3 J t d W x h P C 9 J d G V t V H l w Z T 4 8 S X R l b V B h d G g + U 2 V j d G l v b j E v S 2 9 z d G 5 h Z G V y X 0 5 h b W 4 v U m V t b 3 Z l Z C U y M E 9 0 a G V y J T I w Q 2 9 s d W 1 u c z w v S X R l b V B h d G g + P C 9 J d G V t T G 9 j Y X R p b 2 4 + P F N 0 Y W J s Z U V u d H J p Z X M g L z 4 8 L 0 l 0 Z W 0 + P E l 0 Z W 0 + P E l 0 Z W 1 M b 2 N h d G l v b j 4 8 S X R l b V R 5 c G U + R m 9 y b X V s Y T w v S X R l b V R 5 c G U + P E l 0 Z W 1 Q Y X R o P l N l Y 3 R p b 2 4 x L 0 t v c 3 R u Y W R l c i 9 G a W x 0 Z X J l Z C U y M F J v d 3 M 8 L 0 l 0 Z W 1 Q Y X R o P j w v S X R l b U x v Y 2 F 0 a W 9 u P j x T d G F i b G V F b n R y a W V z I C 8 + P C 9 J d G V t P j x J d G V t P j x J d G V t T G 9 j Y X R p b 2 4 + P E l 0 Z W 1 U e X B l P k Z v c m 1 1 b G E 8 L 0 l 0 Z W 1 U e X B l P j x J d G V t U G F 0 a D 5 T Z W N 0 a W 9 u M S 9 O e X R 0 b 3 I v R m l s d G V y Z W Q l M j B S b 3 d z P C 9 J d G V t U G F 0 a D 4 8 L 0 l 0 Z W 1 M b 2 N h d G l v b j 4 8 U 3 R h Y m x l R W 5 0 c m l l c y A v P j w v S X R l b T 4 8 S X R l b T 4 8 S X R l b U x v Y 2 F 0 a W 9 u P j x J d G V t V H l w Z T 5 G b 3 J t d W x h P C 9 J d G V t V H l w Z T 4 8 S X R l b V B h d G g + U 2 V j d G l v b j E v S 2 9 z d G 5 h Z G V y X 0 t h d G V n b 3 J p L 1 N v d X J j Z T w v S X R l b V B h d G g + P C 9 J d G V t T G 9 j Y X R p b 2 4 + P F N 0 Y W J s Z U V u d H J p Z X M g L z 4 8 L 0 l 0 Z W 0 + P E l 0 Z W 0 + P E l 0 Z W 1 M b 2 N h d G l v b j 4 8 S X R l b V R 5 c G U + R m 9 y b X V s Y T w v S X R l b V R 5 c G U + P E l 0 Z W 1 Q Y X R o P l N l Y 3 R p b 2 4 x L 0 t v c 3 R u Y W R l c l 9 L Y X R l Z 2 9 y a S 9 S Z W 1 v d m V k J T I w T 3 R o Z X I l M j B D b 2 x 1 b W 5 z P C 9 J d G V t U G F 0 a D 4 8 L 0 l 0 Z W 1 M b 2 N h d G l v b j 4 8 U 3 R h Y m x l R W 5 0 c m l l c y A v P j w v S X R l b T 4 8 S X R l b T 4 8 S X R l b U x v Y 2 F 0 a W 9 u P j x J d G V t V H l w Z T 5 G b 3 J t d W x h P C 9 J d G V t V H l w Z T 4 8 S X R l b V B h d G g + U 2 V j d G l v b j E v S 2 9 z d G 5 h Z G V y X 0 t h d G V n b 3 J p L 1 J l b W 9 2 Z W Q l M j B E d X B s a W N h d G V z P C 9 J d G V t U G F 0 a D 4 8 L 0 l 0 Z W 1 M b 2 N h d G l v b j 4 8 U 3 R h Y m x l R W 5 0 c m l l c y A v P j w v S X R l b T 4 8 S X R l b T 4 8 S X R l b U x v Y 2 F 0 a W 9 u P j x J d G V t V H l w Z T 5 G b 3 J t d W x h P C 9 J d G V t V H l w Z T 4 8 S X R l b V B h d G g + U 2 V j d G l v b j E v T n l 0 d G 9 y X 0 t h d G V n b 3 J p L 1 N v d X J j Z T w v S X R l b V B h d G g + P C 9 J d G V t T G 9 j Y X R p b 2 4 + P F N 0 Y W J s Z U V u d H J p Z X M g L z 4 8 L 0 l 0 Z W 0 + P E l 0 Z W 0 + P E l 0 Z W 1 M b 2 N h d G l v b j 4 8 S X R l b V R 5 c G U + R m 9 y b X V s Y T w v S X R l b V R 5 c G U + P E l 0 Z W 1 Q Y X R o P l N l Y 3 R p b 2 4 x L 0 5 5 d H R v c l 9 L Y X R l Z 2 9 y a S 9 S Z W 1 v d m V k J T I w T 3 R o Z X I l M j B D b 2 x 1 b W 5 z P C 9 J d G V t U G F 0 a D 4 8 L 0 l 0 Z W 1 M b 2 N h d G l v b j 4 8 U 3 R h Y m x l R W 5 0 c m l l c y A v P j w v S X R l b T 4 8 S X R l b T 4 8 S X R l b U x v Y 2 F 0 a W 9 u P j x J d G V t V H l w Z T 5 G b 3 J t d W x h P C 9 J d G V t V H l w Z T 4 8 S X R l b V B h d G g + U 2 V j d G l v b j E v T n l 0 d G 9 y X 0 t h d G V n b 3 J p L 1 J l b W 9 2 Z W Q l M j B E d X B s a W N h d G V z P C 9 J d G V t U G F 0 a D 4 8 L 0 l 0 Z W 1 M b 2 N h d G l v b j 4 8 U 3 R h Y m x l R W 5 0 c m l l c y A v P j w v S X R l b T 4 8 S X R l b T 4 8 S X R l b U x v Y 2 F 0 a W 9 u P j x J d G V t V H l w Z T 5 G b 3 J t d W x h P C 9 J d G V t V H l w Z T 4 8 S X R l b V B h d G g + U 2 V j d G l v b j E v S 2 9 z d G 5 h Z G V y X 0 l u d H J l c 3 N l b n Q v U 2 9 1 c m N l P C 9 J d G V t U G F 0 a D 4 8 L 0 l 0 Z W 1 M b 2 N h d G l v b j 4 8 U 3 R h Y m x l R W 5 0 c m l l c y A v P j w v S X R l b T 4 8 S X R l b T 4 8 S X R l b U x v Y 2 F 0 a W 9 u P j x J d G V t V H l w Z T 5 G b 3 J t d W x h P C 9 J d G V t V H l w Z T 4 8 S X R l b V B h d G g + U 2 V j d G l v b j E v S 2 9 z d G 5 h Z G V y X 0 l u d H J l c 3 N l b n Q v U m V t b 3 Z l Z C U y M E 9 0 a G V y J T I w Q 2 9 s d W 1 u c z w v S X R l b V B h d G g + P C 9 J d G V t T G 9 j Y X R p b 2 4 + P F N 0 Y W J s Z U V u d H J p Z X M g L z 4 8 L 0 l 0 Z W 0 + P E l 0 Z W 0 + P E l 0 Z W 1 M b 2 N h d G l v b j 4 8 S X R l b V R 5 c G U + R m 9 y b X V s Y T w v S X R l b V R 5 c G U + P E l 0 Z W 1 Q Y X R o P l N l Y 3 R p b 2 4 x L 0 t v c 3 R u Y W R l c l 9 J b n R y Z X N z Z W 5 0 L 1 J l b W 9 2 Z W Q l M j B E d X B s a W N h d G V z P C 9 J d G V t U G F 0 a D 4 8 L 0 l 0 Z W 1 M b 2 N h d G l v b j 4 8 U 3 R h Y m x l R W 5 0 c m l l c y A v P j w v S X R l b T 4 8 S X R l b T 4 8 S X R l b U x v Y 2 F 0 a W 9 u P j x J d G V t V H l w Z T 5 G b 3 J t d W x h P C 9 J d G V t V H l w Z T 4 8 S X R l b V B h d G g + U 2 V j d G l v b j E v T n l 0 d G 9 y X 0 l u d H J l c 3 N l b n Q v U 2 9 1 c m N l P C 9 J d G V t U G F 0 a D 4 8 L 0 l 0 Z W 1 M b 2 N h d G l v b j 4 8 U 3 R h Y m x l R W 5 0 c m l l c y A v P j w v S X R l b T 4 8 S X R l b T 4 8 S X R l b U x v Y 2 F 0 a W 9 u P j x J d G V t V H l w Z T 5 G b 3 J t d W x h P C 9 J d G V t V H l w Z T 4 8 S X R l b V B h d G g + U 2 V j d G l v b j E v T n l 0 d G 9 y X 0 l u d H J l c 3 N l b n Q v U m V t b 3 Z l Z C U y M E 9 0 a G V y J T I w Q 2 9 s d W 1 u c z w v S X R l b V B h d G g + P C 9 J d G V t T G 9 j Y X R p b 2 4 + P F N 0 Y W J s Z U V u d H J p Z X M g L z 4 8 L 0 l 0 Z W 0 + P E l 0 Z W 0 + P E l 0 Z W 1 M b 2 N h d G l v b j 4 8 S X R l b V R 5 c G U + R m 9 y b X V s Y T w v S X R l b V R 5 c G U + P E l 0 Z W 1 Q Y X R o P l N l Y 3 R p b 2 4 x L 0 5 5 d H R v c l 9 J b n R y Z X N z Z W 5 0 L 1 J l b W 9 2 Z W Q l M j B E d X B s a W N h d G V z P C 9 J d G V t U G F 0 a D 4 8 L 0 l 0 Z W 1 M b 2 N h d G l v b j 4 8 U 3 R h Y m x l R W 5 0 c m l l c y A v P j w v S X R l b T 4 8 S X R l b T 4 8 S X R l b U x v Y 2 F 0 a W 9 u P j x J d G V t V H l w Z T 5 G b 3 J t d W x h P C 9 J d G V t V H l w Z T 4 8 S X R l b V B h d G g + U 2 V j d G l v b j E v T n l 0 d G 9 y X 0 l u d H J l c 3 N l b n Q v Q 2 h h b m d l Z C U y M F R 5 c G U 8 L 0 l 0 Z W 1 Q Y X R o P j w v S X R l b U x v Y 2 F 0 a W 9 u P j x T d G F i b G V F b n R y a W V z I C 8 + P C 9 J d G V t P j x J d G V t P j x J d G V t T G 9 j Y X R p b 2 4 + P E l 0 Z W 1 U e X B l P k Z v c m 1 1 b G E 8 L 0 l 0 Z W 1 U e X B l P j x J d G V t U G F 0 a D 5 T Z W N 0 a W 9 u M S 9 O e X R 0 b 3 J f S W 5 0 c m V z c 2 V u d C 9 S Z W 1 v d m V k J T I w R H V w b G l j Y X R l c z E 8 L 0 l 0 Z W 1 Q Y X R o P j w v S X R l b U x v Y 2 F 0 a W 9 u P j x T d G F i b G V F b n R y a W V z I C 8 + P C 9 J d G V t P j x J d G V t P j x J d G V t T G 9 j Y X R p b 2 4 + P E l 0 Z W 1 U e X B l P k Z v c m 1 1 b G E 8 L 0 l 0 Z W 1 U e X B l P j x J d G V t U G F 0 a D 5 T Z W N 0 a W 9 u M S 9 O e X R 0 b 3 J f V i V D M y V B N H J k Z X J h Z G U v U 2 9 1 c m N l P C 9 J d G V t U G F 0 a D 4 8 L 0 l 0 Z W 1 M b 2 N h d G l v b j 4 8 U 3 R h Y m x l R W 5 0 c m l l c y A v P j w v S X R l b T 4 8 S X R l b T 4 8 S X R l b U x v Y 2 F 0 a W 9 u P j x J d G V t V H l w Z T 5 G b 3 J t d W x h P C 9 J d G V t V H l w Z T 4 8 S X R l b V B h d G g + U 2 V j d G l v b j E v T n l 0 d G 9 y X 1 Y l Q z M l Q T R y Z G V y Y W R l L 1 J l b W 9 2 Z W Q l M j B P d G h l c i U y M E N v b H V t b n M 8 L 0 l 0 Z W 1 Q Y X R o P j w v S X R l b U x v Y 2 F 0 a W 9 u P j x T d G F i b G V F b n R y a W V z I C 8 + P C 9 J d G V t P j x J d G V t P j x J d G V t T G 9 j Y X R p b 2 4 + P E l 0 Z W 1 U e X B l P k Z v c m 1 1 b G E 8 L 0 l 0 Z W 1 U e X B l P j x J d G V t U G F 0 a D 5 T Z W N 0 a W 9 u M S 9 L b 3 N 0 b m F k Z X J f V i V D M y V B N H J k Z X J h Z G U v U 2 9 1 c m N l P C 9 J d G V t U G F 0 a D 4 8 L 0 l 0 Z W 1 M b 2 N h d G l v b j 4 8 U 3 R h Y m x l R W 5 0 c m l l c y A v P j w v S X R l b T 4 8 S X R l b T 4 8 S X R l b U x v Y 2 F 0 a W 9 u P j x J d G V t V H l w Z T 5 G b 3 J t d W x h P C 9 J d G V t V H l w Z T 4 8 S X R l b V B h d G g + U 2 V j d G l v b j E v S 2 9 z d G 5 h Z G V y X 1 Y l Q z M l Q T R y Z G V y Y W R l L 1 J l b W 9 2 Z W Q l M j B P d G h l c i U y M E N v b H V t b n M 8 L 0 l 0 Z W 1 Q Y X R o P j w v S X R l b U x v Y 2 F 0 a W 9 u P j x T d G F i b G V F b n R y a W V z I C 8 + P C 9 J d G V t P j x J d G V t P j x J d G V t T G 9 j Y X R p b 2 4 + P E l 0 Z W 1 U e X B l P k Z v c m 1 1 b G E 8 L 0 l 0 Z W 1 U e X B l P j x J d G V t U G F 0 a D 5 T Z W N 0 a W 9 u M S 9 L b 3 N 0 b m F k Z X J f V i V D M y V B N H J k Z X J h Z G U v U m V t b 3 Z l Z C U y M E R 1 c G x p Y 2 F 0 Z X M 8 L 0 l 0 Z W 1 Q Y X R o P j w v S X R l b U x v Y 2 F 0 a W 9 u P j x T d G F i b G V F b n R y a W V z I C 8 + P C 9 J d G V t P j x J d G V t P j x J d G V t T G 9 j Y X R p b 2 4 + P E l 0 Z W 1 U e X B l P k Z v c m 1 1 b G E 8 L 0 l 0 Z W 1 U e X B l P j x J d G V t U G F 0 a D 5 T Z W N 0 a W 9 u M S 9 O e X R 0 b 3 J f V i V D M y V B N H J k Z X J h Z G U v U m V t b 3 Z l Z C U y M E R 1 c G x p Y 2 F 0 Z X M 8 L 0 l 0 Z W 1 Q Y X R o P j w v S X R l b U x v Y 2 F 0 a W 9 u P j x T d G F i b G V F b n R y a W V z I C 8 + P C 9 J d G V t P j x J d G V t P j x J d G V t T G 9 j Y X R p b 2 4 + P E l 0 Z W 1 U e X B l P k F s b E Z v c m 1 1 b G F z P C 9 J d G V t V H l w Z T 4 8 S X R l b V B h d G g g L z 4 8 L 0 l 0 Z W 1 M b 2 N h d G l v b j 4 8 U 3 R h Y m x l R W 5 0 c m l l c z 4 8 R W 5 0 c n k g V H l w Z T 0 i U X V l c n l H c m 9 1 c H M i I F Z h b H V l P S J z Q X d B Q U F B Q U F B Q U F x b z R y M X Z 5 b F B S S U k 4 b 3 B P M W d s c V V D M F p o W T N R Z 2 R H R m l i R 1 Z 6 Q U F B Q k F B Q U F B Q U F B Q U l p S E V T a D c y Y k p J b 3 l M a X d Q a T N R b 2 d S U k d s d F p X N X p h V z l 1 Y 3 l C T 2 V Y U j B i M 0 l B Q U F J Q U F B Q U F B Q U F B Z i s 3 Y T h C e G F C V T Y v L 1 B q V z V Q T 0 F W U l J F Y V c x b G J u T n B i M j V 6 S U V 0 d m M z U n V Z V 1 J s Y 2 d B Q U F n Q U F B Q T 0 9 I i A v P j x F b n R y e S B U e X B l P S J S Z W x h d G l v b n N o a X B z I i B W Y W x 1 Z T 0 i c 0 F B Q U F B Q T 0 9 I i A v P j w v U 3 R h Y m x l R W 5 0 c m l l c z 4 8 L 0 l 0 Z W 0 + P C 9 J d G V t c z 4 8 L 0 x v Y 2 F s U G F j a 2 F n Z U 1 l d G F k Y X R h R m l s Z T 4 W A A A A U E s F B g A A A A A A A A A A A A A A A A A A A A A A A N o A A A A B A A A A 0 I y d 3 w E V 0 R G M e g D A T 8 K X 6 w E A A A B Z H b Z 0 J G T x R b 8 H w G E U / e 4 w A A A A A A I A A A A A A A N m A A D A A A A A E A A A A A 6 R s O Y Y 3 X K R w F Z M V b f y X E I A A A A A B I A A A K A A A A A Q A A A A q N z a 8 K a I e l b 9 s d f F u T o e r 1 A A A A C H R 0 t i j M c E 2 t 2 8 4 L + k / 1 B e r z l G K k 7 A C Q H K e Y 0 Y u D c Y v N 0 S h j z r 4 K 0 L Z l 6 A f V i 0 j K c / X B x q p 8 6 8 M n G 9 t 6 h s r D v a S T 8 Y c W p p x 5 S v v A w Q T I W A X R Q A A A D r G 2 l X l A B n / s q T 7 q u U f n 5 t R m Y k B w = = < / D a t a M a s h u p > 
</file>

<file path=customXml/item7.xml>��< ? x m l   v e r s i o n = " 1 . 0 "   e n c o d i n g = " U T F - 1 6 " ? > < G e m i n i   x m l n s = " h t t p : / / g e m i n i / p i v o t c u s t o m i z a t i o n / T a b l e X M L _ I n t r e s s e n t e r _ a 9 6 1 c 4 a d - 9 7 1 4 - 4 9 d b - a 9 b 7 - 7 4 c 2 7 0 5 8 4 d 9 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K o s t n a d e r _ 0 f 8 0 9 7 b 1 - a c 2 a - 4 f 4 e - a 2 d d - 3 3 f 7 0 1 e 4 5 5 9 6 " > < 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 I D < / s t r i n g > < / k e y > < v a l u e > < i n t > 4 9 < / i n t > < / v a l u e > < / i t e m > < / C o l u m n W i d t h s > < C o l u m n D i s p l a y I n d e x > < i t e m > < k e y > < s t r i n g > T y p < / s t r i n g > < / k e y > < v a l u e > < i n t > 0 < / i n t > < / v a l u e > < / i t e m > < i t e m > < k e y > < s t r i n g > N a m n < / s t r i n g > < / k e y > < v a l u e > < i n t > 1 < / i n t > < / v a l u e > < / i t e m > < i t e m > < k e y > < s t r i n g > I D < / 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K o s t n a d e r _ f a d 4 4 b a 2 - e c 7 0 - 4 5 b b - 9 5 7 5 - 1 5 a d 6 7 d b 0 0 4 f " > < 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C37B2A70-1AD3-4640-B21B-D8F81A9E41A3}">
  <ds:schemaRefs/>
</ds:datastoreItem>
</file>

<file path=customXml/itemProps10.xml><?xml version="1.0" encoding="utf-8"?>
<ds:datastoreItem xmlns:ds="http://schemas.openxmlformats.org/officeDocument/2006/customXml" ds:itemID="{9952C181-CF30-414C-AEA1-9626C2B6214F}">
  <ds:schemaRefs/>
</ds:datastoreItem>
</file>

<file path=customXml/itemProps11.xml><?xml version="1.0" encoding="utf-8"?>
<ds:datastoreItem xmlns:ds="http://schemas.openxmlformats.org/officeDocument/2006/customXml" ds:itemID="{0492EC0D-533D-4FE9-A42C-C7C092A8A93B}">
  <ds:schemaRefs/>
</ds:datastoreItem>
</file>

<file path=customXml/itemProps12.xml><?xml version="1.0" encoding="utf-8"?>
<ds:datastoreItem xmlns:ds="http://schemas.openxmlformats.org/officeDocument/2006/customXml" ds:itemID="{C94BBDA3-F992-4AFB-9ABC-E4C8FDE2F1C8}">
  <ds:schemaRefs/>
</ds:datastoreItem>
</file>

<file path=customXml/itemProps13.xml><?xml version="1.0" encoding="utf-8"?>
<ds:datastoreItem xmlns:ds="http://schemas.openxmlformats.org/officeDocument/2006/customXml" ds:itemID="{B79052A0-DA20-4FF4-8AC6-AD5B9875E8FA}">
  <ds:schemaRefs/>
</ds:datastoreItem>
</file>

<file path=customXml/itemProps14.xml><?xml version="1.0" encoding="utf-8"?>
<ds:datastoreItem xmlns:ds="http://schemas.openxmlformats.org/officeDocument/2006/customXml" ds:itemID="{CBFA24E3-57C8-433B-B9C1-1A254F75C1D4}">
  <ds:schemaRefs/>
</ds:datastoreItem>
</file>

<file path=customXml/itemProps15.xml><?xml version="1.0" encoding="utf-8"?>
<ds:datastoreItem xmlns:ds="http://schemas.openxmlformats.org/officeDocument/2006/customXml" ds:itemID="{D0A41A9C-0754-44D2-A264-9466CDC6A133}">
  <ds:schemaRefs/>
</ds:datastoreItem>
</file>

<file path=customXml/itemProps16.xml><?xml version="1.0" encoding="utf-8"?>
<ds:datastoreItem xmlns:ds="http://schemas.openxmlformats.org/officeDocument/2006/customXml" ds:itemID="{39AB9966-40DB-4775-91E8-F3FD31E2B2B6}">
  <ds:schemaRefs/>
</ds:datastoreItem>
</file>

<file path=customXml/itemProps17.xml><?xml version="1.0" encoding="utf-8"?>
<ds:datastoreItem xmlns:ds="http://schemas.openxmlformats.org/officeDocument/2006/customXml" ds:itemID="{5A58054A-FD51-494A-BF43-C4590796C9A4}">
  <ds:schemaRefs/>
</ds:datastoreItem>
</file>

<file path=customXml/itemProps18.xml><?xml version="1.0" encoding="utf-8"?>
<ds:datastoreItem xmlns:ds="http://schemas.openxmlformats.org/officeDocument/2006/customXml" ds:itemID="{4CF5DFB5-203F-4CF7-9F2D-6AA2018F5FEA}">
  <ds:schemaRefs/>
</ds:datastoreItem>
</file>

<file path=customXml/itemProps19.xml><?xml version="1.0" encoding="utf-8"?>
<ds:datastoreItem xmlns:ds="http://schemas.openxmlformats.org/officeDocument/2006/customXml" ds:itemID="{40C3CEE5-02FB-456E-A4A1-AF21DBB04EB3}">
  <ds:schemaRefs/>
</ds:datastoreItem>
</file>

<file path=customXml/itemProps2.xml><?xml version="1.0" encoding="utf-8"?>
<ds:datastoreItem xmlns:ds="http://schemas.openxmlformats.org/officeDocument/2006/customXml" ds:itemID="{75B2372E-E33A-42DC-AA24-AFEABA76AC2A}">
  <ds:schemaRefs/>
</ds:datastoreItem>
</file>

<file path=customXml/itemProps20.xml><?xml version="1.0" encoding="utf-8"?>
<ds:datastoreItem xmlns:ds="http://schemas.openxmlformats.org/officeDocument/2006/customXml" ds:itemID="{77A7CCD0-4D5C-47C9-8499-66DAE87B0B0F}">
  <ds:schemaRefs/>
</ds:datastoreItem>
</file>

<file path=customXml/itemProps21.xml><?xml version="1.0" encoding="utf-8"?>
<ds:datastoreItem xmlns:ds="http://schemas.openxmlformats.org/officeDocument/2006/customXml" ds:itemID="{09B5F5C9-F013-4159-A4C3-B94833A22249}">
  <ds:schemaRefs/>
</ds:datastoreItem>
</file>

<file path=customXml/itemProps22.xml><?xml version="1.0" encoding="utf-8"?>
<ds:datastoreItem xmlns:ds="http://schemas.openxmlformats.org/officeDocument/2006/customXml" ds:itemID="{15C02EE4-80D9-4A8F-A778-7B82946DADE7}">
  <ds:schemaRefs/>
</ds:datastoreItem>
</file>

<file path=customXml/itemProps23.xml><?xml version="1.0" encoding="utf-8"?>
<ds:datastoreItem xmlns:ds="http://schemas.openxmlformats.org/officeDocument/2006/customXml" ds:itemID="{1C445729-9309-4EE7-9FF7-5234BA10E8BB}">
  <ds:schemaRefs/>
</ds:datastoreItem>
</file>

<file path=customXml/itemProps24.xml><?xml version="1.0" encoding="utf-8"?>
<ds:datastoreItem xmlns:ds="http://schemas.openxmlformats.org/officeDocument/2006/customXml" ds:itemID="{E40A437B-7ED4-4356-AB2C-C102E7246712}">
  <ds:schemaRefs/>
</ds:datastoreItem>
</file>

<file path=customXml/itemProps25.xml><?xml version="1.0" encoding="utf-8"?>
<ds:datastoreItem xmlns:ds="http://schemas.openxmlformats.org/officeDocument/2006/customXml" ds:itemID="{E9BDCC04-A739-42B4-BF2A-51F39814E2AD}">
  <ds:schemaRefs/>
</ds:datastoreItem>
</file>

<file path=customXml/itemProps26.xml><?xml version="1.0" encoding="utf-8"?>
<ds:datastoreItem xmlns:ds="http://schemas.openxmlformats.org/officeDocument/2006/customXml" ds:itemID="{CA99B800-1D68-4A12-88CE-D3425C5F916D}">
  <ds:schemaRefs/>
</ds:datastoreItem>
</file>

<file path=customXml/itemProps27.xml><?xml version="1.0" encoding="utf-8"?>
<ds:datastoreItem xmlns:ds="http://schemas.openxmlformats.org/officeDocument/2006/customXml" ds:itemID="{69F8C1CB-2476-4FD7-901F-35B51411E283}">
  <ds:schemaRefs/>
</ds:datastoreItem>
</file>

<file path=customXml/itemProps28.xml><?xml version="1.0" encoding="utf-8"?>
<ds:datastoreItem xmlns:ds="http://schemas.openxmlformats.org/officeDocument/2006/customXml" ds:itemID="{30EC15EF-E337-43F9-9534-ED5546E67B0F}">
  <ds:schemaRefs/>
</ds:datastoreItem>
</file>

<file path=customXml/itemProps29.xml><?xml version="1.0" encoding="utf-8"?>
<ds:datastoreItem xmlns:ds="http://schemas.openxmlformats.org/officeDocument/2006/customXml" ds:itemID="{AEF2B054-119F-4847-A722-90459CF6220D}">
  <ds:schemaRefs/>
</ds:datastoreItem>
</file>

<file path=customXml/itemProps3.xml><?xml version="1.0" encoding="utf-8"?>
<ds:datastoreItem xmlns:ds="http://schemas.openxmlformats.org/officeDocument/2006/customXml" ds:itemID="{372A319B-F0F7-4D40-A1BD-BA1CD2A9D349}">
  <ds:schemaRefs/>
</ds:datastoreItem>
</file>

<file path=customXml/itemProps30.xml><?xml version="1.0" encoding="utf-8"?>
<ds:datastoreItem xmlns:ds="http://schemas.openxmlformats.org/officeDocument/2006/customXml" ds:itemID="{7CE1FDA3-B86F-4225-83BF-45DA4582D984}">
  <ds:schemaRefs/>
</ds:datastoreItem>
</file>

<file path=customXml/itemProps31.xml><?xml version="1.0" encoding="utf-8"?>
<ds:datastoreItem xmlns:ds="http://schemas.openxmlformats.org/officeDocument/2006/customXml" ds:itemID="{4E46E074-E555-4BB5-AA23-B321DF2F5085}">
  <ds:schemaRefs/>
</ds:datastoreItem>
</file>

<file path=customXml/itemProps32.xml><?xml version="1.0" encoding="utf-8"?>
<ds:datastoreItem xmlns:ds="http://schemas.openxmlformats.org/officeDocument/2006/customXml" ds:itemID="{0A26440B-AF97-4DCD-90CA-5F593FB7A384}">
  <ds:schemaRefs/>
</ds:datastoreItem>
</file>

<file path=customXml/itemProps33.xml><?xml version="1.0" encoding="utf-8"?>
<ds:datastoreItem xmlns:ds="http://schemas.openxmlformats.org/officeDocument/2006/customXml" ds:itemID="{B262EE72-EB5F-4E13-B10D-F4F6ABD039D0}">
  <ds:schemaRefs/>
</ds:datastoreItem>
</file>

<file path=customXml/itemProps34.xml><?xml version="1.0" encoding="utf-8"?>
<ds:datastoreItem xmlns:ds="http://schemas.openxmlformats.org/officeDocument/2006/customXml" ds:itemID="{20C99F4D-29FF-47A3-83F4-55E63C8BBCC1}">
  <ds:schemaRefs/>
</ds:datastoreItem>
</file>

<file path=customXml/itemProps35.xml><?xml version="1.0" encoding="utf-8"?>
<ds:datastoreItem xmlns:ds="http://schemas.openxmlformats.org/officeDocument/2006/customXml" ds:itemID="{A88B9E73-123C-47A8-AB0C-AD90404B9C06}">
  <ds:schemaRefs/>
</ds:datastoreItem>
</file>

<file path=customXml/itemProps36.xml><?xml version="1.0" encoding="utf-8"?>
<ds:datastoreItem xmlns:ds="http://schemas.openxmlformats.org/officeDocument/2006/customXml" ds:itemID="{24B1C12F-6126-4CFC-8068-59D01B41427E}">
  <ds:schemaRefs/>
</ds:datastoreItem>
</file>

<file path=customXml/itemProps37.xml><?xml version="1.0" encoding="utf-8"?>
<ds:datastoreItem xmlns:ds="http://schemas.openxmlformats.org/officeDocument/2006/customXml" ds:itemID="{6087A51B-093C-42AC-A5B6-3D1FF750F150}">
  <ds:schemaRefs/>
</ds:datastoreItem>
</file>

<file path=customXml/itemProps38.xml><?xml version="1.0" encoding="utf-8"?>
<ds:datastoreItem xmlns:ds="http://schemas.openxmlformats.org/officeDocument/2006/customXml" ds:itemID="{4D000DEF-B83F-4F18-89BC-0B6EB08BFECA}">
  <ds:schemaRefs/>
</ds:datastoreItem>
</file>

<file path=customXml/itemProps39.xml><?xml version="1.0" encoding="utf-8"?>
<ds:datastoreItem xmlns:ds="http://schemas.openxmlformats.org/officeDocument/2006/customXml" ds:itemID="{A7FD4CB6-7222-4A5C-B143-1D1CC2BA4A30}">
  <ds:schemaRefs/>
</ds:datastoreItem>
</file>

<file path=customXml/itemProps4.xml><?xml version="1.0" encoding="utf-8"?>
<ds:datastoreItem xmlns:ds="http://schemas.openxmlformats.org/officeDocument/2006/customXml" ds:itemID="{AFCAA5BA-24EA-48DB-B95F-7FD55FAA1F14}">
  <ds:schemaRefs/>
</ds:datastoreItem>
</file>

<file path=customXml/itemProps40.xml><?xml version="1.0" encoding="utf-8"?>
<ds:datastoreItem xmlns:ds="http://schemas.openxmlformats.org/officeDocument/2006/customXml" ds:itemID="{5B1238CB-9914-4AEA-8795-9B2F3B86B0A4}">
  <ds:schemaRefs/>
</ds:datastoreItem>
</file>

<file path=customXml/itemProps41.xml><?xml version="1.0" encoding="utf-8"?>
<ds:datastoreItem xmlns:ds="http://schemas.openxmlformats.org/officeDocument/2006/customXml" ds:itemID="{384C9BD6-EF78-4E8A-A250-4203FA99BF9D}">
  <ds:schemaRefs/>
</ds:datastoreItem>
</file>

<file path=customXml/itemProps42.xml><?xml version="1.0" encoding="utf-8"?>
<ds:datastoreItem xmlns:ds="http://schemas.openxmlformats.org/officeDocument/2006/customXml" ds:itemID="{CA1F8AF9-D85F-489C-AA6B-ED532163E93C}">
  <ds:schemaRefs/>
</ds:datastoreItem>
</file>

<file path=customXml/itemProps43.xml><?xml version="1.0" encoding="utf-8"?>
<ds:datastoreItem xmlns:ds="http://schemas.openxmlformats.org/officeDocument/2006/customXml" ds:itemID="{AAB8FCDD-7D8F-43C3-999D-A47EBC79BEDA}">
  <ds:schemaRefs/>
</ds:datastoreItem>
</file>

<file path=customXml/itemProps44.xml><?xml version="1.0" encoding="utf-8"?>
<ds:datastoreItem xmlns:ds="http://schemas.openxmlformats.org/officeDocument/2006/customXml" ds:itemID="{C5915343-CF20-4B8D-B68A-6C6CC0A25C6B}">
  <ds:schemaRefs/>
</ds:datastoreItem>
</file>

<file path=customXml/itemProps45.xml><?xml version="1.0" encoding="utf-8"?>
<ds:datastoreItem xmlns:ds="http://schemas.openxmlformats.org/officeDocument/2006/customXml" ds:itemID="{C390C224-18C9-47D7-BD46-4DC92D9F25DC}">
  <ds:schemaRefs/>
</ds:datastoreItem>
</file>

<file path=customXml/itemProps46.xml><?xml version="1.0" encoding="utf-8"?>
<ds:datastoreItem xmlns:ds="http://schemas.openxmlformats.org/officeDocument/2006/customXml" ds:itemID="{04B0F75D-42FC-403F-8160-2D4397C93B3C}">
  <ds:schemaRefs/>
</ds:datastoreItem>
</file>

<file path=customXml/itemProps47.xml><?xml version="1.0" encoding="utf-8"?>
<ds:datastoreItem xmlns:ds="http://schemas.openxmlformats.org/officeDocument/2006/customXml" ds:itemID="{ADD45AF9-FB59-4FF7-9CCE-6B003F7F64D0}">
  <ds:schemaRefs/>
</ds:datastoreItem>
</file>

<file path=customXml/itemProps48.xml><?xml version="1.0" encoding="utf-8"?>
<ds:datastoreItem xmlns:ds="http://schemas.openxmlformats.org/officeDocument/2006/customXml" ds:itemID="{2FFBA690-37D4-4A8E-9EBF-0BA86F4D4D8F}">
  <ds:schemaRefs/>
</ds:datastoreItem>
</file>

<file path=customXml/itemProps49.xml><?xml version="1.0" encoding="utf-8"?>
<ds:datastoreItem xmlns:ds="http://schemas.openxmlformats.org/officeDocument/2006/customXml" ds:itemID="{D428C543-E85B-440B-8DCA-C09D3B866388}">
  <ds:schemaRefs/>
</ds:datastoreItem>
</file>

<file path=customXml/itemProps5.xml><?xml version="1.0" encoding="utf-8"?>
<ds:datastoreItem xmlns:ds="http://schemas.openxmlformats.org/officeDocument/2006/customXml" ds:itemID="{5E2BDFC1-E886-4638-AF79-7580FE510643}">
  <ds:schemaRefs/>
</ds:datastoreItem>
</file>

<file path=customXml/itemProps50.xml><?xml version="1.0" encoding="utf-8"?>
<ds:datastoreItem xmlns:ds="http://schemas.openxmlformats.org/officeDocument/2006/customXml" ds:itemID="{20E423C1-2873-41E9-8CD0-2C47949C18D9}">
  <ds:schemaRefs/>
</ds:datastoreItem>
</file>

<file path=customXml/itemProps51.xml><?xml version="1.0" encoding="utf-8"?>
<ds:datastoreItem xmlns:ds="http://schemas.openxmlformats.org/officeDocument/2006/customXml" ds:itemID="{A299AE9B-4AAD-4F3C-88E4-B4627DDAB5E0}">
  <ds:schemaRefs/>
</ds:datastoreItem>
</file>

<file path=customXml/itemProps52.xml><?xml version="1.0" encoding="utf-8"?>
<ds:datastoreItem xmlns:ds="http://schemas.openxmlformats.org/officeDocument/2006/customXml" ds:itemID="{A6FE4912-26A5-427B-AE22-447AB17BE14D}">
  <ds:schemaRefs/>
</ds:datastoreItem>
</file>

<file path=customXml/itemProps53.xml><?xml version="1.0" encoding="utf-8"?>
<ds:datastoreItem xmlns:ds="http://schemas.openxmlformats.org/officeDocument/2006/customXml" ds:itemID="{CAB3020B-DD24-4F68-838C-441DC2A1DEB4}">
  <ds:schemaRefs/>
</ds:datastoreItem>
</file>

<file path=customXml/itemProps54.xml><?xml version="1.0" encoding="utf-8"?>
<ds:datastoreItem xmlns:ds="http://schemas.openxmlformats.org/officeDocument/2006/customXml" ds:itemID="{CD73CDD1-263A-402E-8DC8-2944678B3268}">
  <ds:schemaRefs/>
</ds:datastoreItem>
</file>

<file path=customXml/itemProps55.xml><?xml version="1.0" encoding="utf-8"?>
<ds:datastoreItem xmlns:ds="http://schemas.openxmlformats.org/officeDocument/2006/customXml" ds:itemID="{BA1303CD-527B-47D5-BF8D-81C4081CC1C5}">
  <ds:schemaRefs/>
</ds:datastoreItem>
</file>

<file path=customXml/itemProps56.xml><?xml version="1.0" encoding="utf-8"?>
<ds:datastoreItem xmlns:ds="http://schemas.openxmlformats.org/officeDocument/2006/customXml" ds:itemID="{54ED99AB-35C3-4963-9874-046661E92941}">
  <ds:schemaRefs/>
</ds:datastoreItem>
</file>

<file path=customXml/itemProps57.xml><?xml version="1.0" encoding="utf-8"?>
<ds:datastoreItem xmlns:ds="http://schemas.openxmlformats.org/officeDocument/2006/customXml" ds:itemID="{93DF1B79-54E8-49B5-95D5-300F3154203F}">
  <ds:schemaRefs/>
</ds:datastoreItem>
</file>

<file path=customXml/itemProps58.xml><?xml version="1.0" encoding="utf-8"?>
<ds:datastoreItem xmlns:ds="http://schemas.openxmlformats.org/officeDocument/2006/customXml" ds:itemID="{BE755409-9BCB-4F38-9361-6CBEFA13AE36}">
  <ds:schemaRefs/>
</ds:datastoreItem>
</file>

<file path=customXml/itemProps59.xml><?xml version="1.0" encoding="utf-8"?>
<ds:datastoreItem xmlns:ds="http://schemas.openxmlformats.org/officeDocument/2006/customXml" ds:itemID="{A9E63918-237F-402E-99BD-7C5BE3BC4612}">
  <ds:schemaRefs/>
</ds:datastoreItem>
</file>

<file path=customXml/itemProps6.xml><?xml version="1.0" encoding="utf-8"?>
<ds:datastoreItem xmlns:ds="http://schemas.openxmlformats.org/officeDocument/2006/customXml" ds:itemID="{E3362A23-BD55-4A5B-9712-8D3671128E03}">
  <ds:schemaRefs/>
</ds:datastoreItem>
</file>

<file path=customXml/itemProps60.xml><?xml version="1.0" encoding="utf-8"?>
<ds:datastoreItem xmlns:ds="http://schemas.openxmlformats.org/officeDocument/2006/customXml" ds:itemID="{5FF3F3D7-EA71-43C9-9CC7-10F3391F9128}">
  <ds:schemaRefs/>
</ds:datastoreItem>
</file>

<file path=customXml/itemProps61.xml><?xml version="1.0" encoding="utf-8"?>
<ds:datastoreItem xmlns:ds="http://schemas.openxmlformats.org/officeDocument/2006/customXml" ds:itemID="{9D0A5F1F-23E2-4F50-8BB5-4AB8C43676DD}">
  <ds:schemaRefs/>
</ds:datastoreItem>
</file>

<file path=customXml/itemProps62.xml><?xml version="1.0" encoding="utf-8"?>
<ds:datastoreItem xmlns:ds="http://schemas.openxmlformats.org/officeDocument/2006/customXml" ds:itemID="{1DE0C915-025F-442E-9D89-B2CB9B06983C}">
  <ds:schemaRefs/>
</ds:datastoreItem>
</file>

<file path=customXml/itemProps63.xml><?xml version="1.0" encoding="utf-8"?>
<ds:datastoreItem xmlns:ds="http://schemas.openxmlformats.org/officeDocument/2006/customXml" ds:itemID="{76957B8C-D1A2-42F1-B826-94099BB56C0E}">
  <ds:schemaRefs/>
</ds:datastoreItem>
</file>

<file path=customXml/itemProps64.xml><?xml version="1.0" encoding="utf-8"?>
<ds:datastoreItem xmlns:ds="http://schemas.openxmlformats.org/officeDocument/2006/customXml" ds:itemID="{ED05D21E-D92F-4212-9A14-3D2E97C6D34B}">
  <ds:schemaRefs/>
</ds:datastoreItem>
</file>

<file path=customXml/itemProps65.xml><?xml version="1.0" encoding="utf-8"?>
<ds:datastoreItem xmlns:ds="http://schemas.openxmlformats.org/officeDocument/2006/customXml" ds:itemID="{F3BC9878-BEB7-420B-990F-6D567176010D}">
  <ds:schemaRefs/>
</ds:datastoreItem>
</file>

<file path=customXml/itemProps66.xml><?xml version="1.0" encoding="utf-8"?>
<ds:datastoreItem xmlns:ds="http://schemas.openxmlformats.org/officeDocument/2006/customXml" ds:itemID="{8D7AD115-0AFD-4E29-AF81-CD5C48C7FF88}">
  <ds:schemaRefs/>
</ds:datastoreItem>
</file>

<file path=customXml/itemProps67.xml><?xml version="1.0" encoding="utf-8"?>
<ds:datastoreItem xmlns:ds="http://schemas.openxmlformats.org/officeDocument/2006/customXml" ds:itemID="{1EE1AA45-68BB-496D-8F48-F1E53BC47FED}">
  <ds:schemaRefs>
    <ds:schemaRef ds:uri="http://schemas.microsoft.com/DataMashup"/>
  </ds:schemaRefs>
</ds:datastoreItem>
</file>

<file path=customXml/itemProps7.xml><?xml version="1.0" encoding="utf-8"?>
<ds:datastoreItem xmlns:ds="http://schemas.openxmlformats.org/officeDocument/2006/customXml" ds:itemID="{7A04D337-9CA3-43FE-93AE-B3EF8404EC5F}">
  <ds:schemaRefs/>
</ds:datastoreItem>
</file>

<file path=customXml/itemProps8.xml><?xml version="1.0" encoding="utf-8"?>
<ds:datastoreItem xmlns:ds="http://schemas.openxmlformats.org/officeDocument/2006/customXml" ds:itemID="{DEDC6912-CFE4-46C2-8379-456C8FEC2263}">
  <ds:schemaRefs/>
</ds:datastoreItem>
</file>

<file path=customXml/itemProps9.xml><?xml version="1.0" encoding="utf-8"?>
<ds:datastoreItem xmlns:ds="http://schemas.openxmlformats.org/officeDocument/2006/customXml" ds:itemID="{6D20B78B-645C-48B9-95FE-F057C639857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Kommundata</vt:lpstr>
      <vt:lpstr>Start</vt:lpstr>
      <vt:lpstr>Lista verksamheter</vt:lpstr>
      <vt:lpstr>Lista processer</vt:lpstr>
      <vt:lpstr>Uppskatta kostnader</vt:lpstr>
      <vt:lpstr>Lista ej värderade</vt:lpstr>
      <vt:lpstr>Nyttokalkyl</vt:lpstr>
      <vt:lpstr>SDK Nyckeltal</vt:lpstr>
      <vt:lpstr>Nyttor</vt:lpstr>
      <vt:lpstr>Kostnader</vt:lpstr>
      <vt:lpstr>Grafunderlag</vt:lpstr>
      <vt:lpstr>Dynamisk text</vt:lpstr>
      <vt:lpstr>Alla nyttor</vt:lpstr>
      <vt:lpstr>Alla kostnader</vt:lpstr>
      <vt:lpstr>Diskonteringsränta</vt:lpstr>
      <vt:lpstr>Startår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2023-04-04T08:45:10Z</dcterms:modified>
</cp:coreProperties>
</file>